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drawings/drawing4.xml" ContentType="application/vnd.openxmlformats-officedocument.drawing+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drawings/drawing5.xml" ContentType="application/vnd.openxmlformats-officedocument.drawing+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drawings/drawing6.xml" ContentType="application/vnd.openxmlformats-officedocument.drawing+xml"/>
  <Override PartName="/xl/ctrlProps/ctrlProp224.xml" ContentType="application/vnd.ms-excel.controlproperties+xml"/>
  <Override PartName="/xl/ctrlProps/ctrlProp225.xml" ContentType="application/vnd.ms-excel.controlproperties+xml"/>
  <Override PartName="/xl/drawings/drawing7.xml" ContentType="application/vnd.openxmlformats-officedocument.drawing+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drawings/drawing8.xml" ContentType="application/vnd.openxmlformats-officedocument.drawing+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drawings/drawing9.xml" ContentType="application/vnd.openxmlformats-officedocument.drawing+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drawings/drawing10.xml" ContentType="application/vnd.openxmlformats-officedocument.drawing+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drawings/drawing11.xml" ContentType="application/vnd.openxmlformats-officedocument.drawing+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drawings/drawing12.xml" ContentType="application/vnd.openxmlformats-officedocument.drawing+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drawings/drawing13.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drawings/drawing14.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drawings/drawing15.xml" ContentType="application/vnd.openxmlformats-officedocument.drawing+xml"/>
  <Override PartName="/xl/ctrlProps/ctrlProp263.xml" ContentType="application/vnd.ms-excel.controlproperties+xml"/>
  <Override PartName="/xl/ctrlProps/ctrlProp264.xml" ContentType="application/vnd.ms-excel.controlproperties+xml"/>
  <Override PartName="/xl/drawings/drawing16.xml" ContentType="application/vnd.openxmlformats-officedocument.drawing+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7.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drawings/drawing18.xml" ContentType="application/vnd.openxmlformats-officedocument.drawing+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drawings/drawing19.xml" ContentType="application/vnd.openxmlformats-officedocument.drawing+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drawings/drawing20.xml" ContentType="application/vnd.openxmlformats-officedocument.drawing+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drawings/drawing21.xml" ContentType="application/vnd.openxmlformats-officedocument.drawing+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drawings/drawing22.xml" ContentType="application/vnd.openxmlformats-officedocument.drawing+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drawings/drawing23.xml" ContentType="application/vnd.openxmlformats-officedocument.drawing+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drawings/drawing24.xml" ContentType="application/vnd.openxmlformats-officedocument.drawing+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drawings/drawing25.xml" ContentType="application/vnd.openxmlformats-officedocument.drawing+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drawings/drawing26.xml" ContentType="application/vnd.openxmlformats-officedocument.drawing+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drawings/drawing27.xml" ContentType="application/vnd.openxmlformats-officedocument.drawing+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drawings/drawing28.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drawings/drawing29.xml" ContentType="application/vnd.openxmlformats-officedocument.drawing+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drawings/drawing30.xml" ContentType="application/vnd.openxmlformats-officedocument.drawing+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drawings/drawing31.xml" ContentType="application/vnd.openxmlformats-officedocument.drawing+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drawings/drawing32.xml" ContentType="application/vnd.openxmlformats-officedocument.drawing+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drawings/drawing33.xml" ContentType="application/vnd.openxmlformats-officedocument.drawing+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drawings/drawing34.xml" ContentType="application/vnd.openxmlformats-officedocument.drawing+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drawings/drawing35.xml" ContentType="application/vnd.openxmlformats-officedocument.drawing+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drawings/drawing36.xml" ContentType="application/vnd.openxmlformats-officedocument.drawing+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drawings/drawing37.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drawings/drawing38.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drawings/drawing39.xml" ContentType="application/vnd.openxmlformats-officedocument.drawing+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drawings/drawing40.xml" ContentType="application/vnd.openxmlformats-officedocument.drawing+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drawings/drawing41.xml" ContentType="application/vnd.openxmlformats-officedocument.drawing+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drawings/drawing42.xml" ContentType="application/vnd.openxmlformats-officedocument.drawing+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drawings/drawing43.xml" ContentType="application/vnd.openxmlformats-officedocument.drawing+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drawings/drawing44.xml" ContentType="application/vnd.openxmlformats-officedocument.drawing+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drawings/drawing45.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drawings/drawing46.xml" ContentType="application/vnd.openxmlformats-officedocument.drawing+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drawings/drawing47.xml" ContentType="application/vnd.openxmlformats-officedocument.drawing+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drawings/drawing48.xml" ContentType="application/vnd.openxmlformats-officedocument.drawing+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drawings/drawing49.xml" ContentType="application/vnd.openxmlformats-officedocument.drawing+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drawings/drawing50.xml" ContentType="application/vnd.openxmlformats-officedocument.drawing+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drawings/drawing51.xml" ContentType="application/vnd.openxmlformats-officedocument.drawing+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drawings/drawing52.xml" ContentType="application/vnd.openxmlformats-officedocument.drawing+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drawings/drawing53.xml" ContentType="application/vnd.openxmlformats-officedocument.drawing+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drawings/drawing54.xml" ContentType="application/vnd.openxmlformats-officedocument.drawing+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drawings/drawing55.xml" ContentType="application/vnd.openxmlformats-officedocument.drawing+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drawings/drawing56.xml" ContentType="application/vnd.openxmlformats-officedocument.drawing+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drawings/drawing57.xml" ContentType="application/vnd.openxmlformats-officedocument.drawing+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drawings/drawing58.xml" ContentType="application/vnd.openxmlformats-officedocument.drawing+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drawings/drawing59.xml" ContentType="application/vnd.openxmlformats-officedocument.drawing+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drawings/drawing60.xml" ContentType="application/vnd.openxmlformats-officedocument.drawing+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drawings/drawing61.xml" ContentType="application/vnd.openxmlformats-officedocument.drawing+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drawings/drawing62.xml" ContentType="application/vnd.openxmlformats-officedocument.drawing+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drawings/drawing63.xml" ContentType="application/vnd.openxmlformats-officedocument.drawing+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drawings/drawing64.xml" ContentType="application/vnd.openxmlformats-officedocument.drawing+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drawings/drawing65.xml" ContentType="application/vnd.openxmlformats-officedocument.drawing+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drawings/drawing66.xml" ContentType="application/vnd.openxmlformats-officedocument.drawing+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drawings/drawing67.xml" ContentType="application/vnd.openxmlformats-officedocument.drawing+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drawings/drawing68.xml" ContentType="application/vnd.openxmlformats-officedocument.drawing+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drawings/drawing69.xml" ContentType="application/vnd.openxmlformats-officedocument.drawing+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drawings/drawing70.xml" ContentType="application/vnd.openxmlformats-officedocument.drawing+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drawings/drawing71.xml" ContentType="application/vnd.openxmlformats-officedocument.drawing+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drawings/drawing72.xml" ContentType="application/vnd.openxmlformats-officedocument.drawing+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drawings/drawing73.xml" ContentType="application/vnd.openxmlformats-officedocument.drawing+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drawings/drawing74.xml" ContentType="application/vnd.openxmlformats-officedocument.drawing+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drawings/drawing75.xml" ContentType="application/vnd.openxmlformats-officedocument.drawing+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drawings/drawing76.xml" ContentType="application/vnd.openxmlformats-officedocument.drawing+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drawings/drawing77.xml" ContentType="application/vnd.openxmlformats-officedocument.drawing+xml"/>
  <Override PartName="/xl/ctrlProps/ctrlProp509.xml" ContentType="application/vnd.ms-excel.controlproperties+xml"/>
  <Override PartName="/xl/ctrlProps/ctrlProp510.xml" ContentType="application/vnd.ms-excel.controlproperties+xml"/>
  <Override PartName="/xl/drawings/drawing78.xml" ContentType="application/vnd.openxmlformats-officedocument.drawing+xml"/>
  <Override PartName="/xl/ctrlProps/ctrlProp511.xml" ContentType="application/vnd.ms-excel.controlproperties+xml"/>
  <Override PartName="/xl/ctrlProps/ctrlProp512.xml" ContentType="application/vnd.ms-excel.controlproperties+xml"/>
  <Override PartName="/xl/drawings/drawing79.xml" ContentType="application/vnd.openxmlformats-officedocument.drawing+xml"/>
  <Override PartName="/xl/ctrlProps/ctrlProp513.xml" ContentType="application/vnd.ms-excel.controlproperties+xml"/>
  <Override PartName="/xl/ctrlProps/ctrlProp514.xml" ContentType="application/vnd.ms-excel.controlproperties+xml"/>
  <Override PartName="/xl/drawings/drawing80.xml" ContentType="application/vnd.openxmlformats-officedocument.drawing+xml"/>
  <Override PartName="/xl/ctrlProps/ctrlProp515.xml" ContentType="application/vnd.ms-excel.controlproperties+xml"/>
  <Override PartName="/xl/ctrlProps/ctrlProp516.xml" ContentType="application/vnd.ms-excel.controlproperties+xml"/>
  <Override PartName="/xl/drawings/drawing81.xml" ContentType="application/vnd.openxmlformats-officedocument.drawing+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drawings/drawing82.xml" ContentType="application/vnd.openxmlformats-officedocument.drawing+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drawings/drawing83.xml" ContentType="application/vnd.openxmlformats-officedocument.drawing+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drawings/drawing84.xml" ContentType="application/vnd.openxmlformats-officedocument.drawing+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drawings/drawing85.xml" ContentType="application/vnd.openxmlformats-officedocument.drawing+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drawings/drawing86.xml" ContentType="application/vnd.openxmlformats-officedocument.drawing+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drawings/drawing87.xml" ContentType="application/vnd.openxmlformats-officedocument.drawing+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drawings/drawing88.xml" ContentType="application/vnd.openxmlformats-officedocument.drawing+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drawings/drawing89.xml" ContentType="application/vnd.openxmlformats-officedocument.drawing+xml"/>
  <Override PartName="/xl/embeddings/oleObject1.bin" ContentType="application/vnd.openxmlformats-officedocument.oleObject"/>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drawings/drawing90.xml" ContentType="application/vnd.openxmlformats-officedocument.drawing+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drawings/drawing91.xml" ContentType="application/vnd.openxmlformats-officedocument.drawing+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drawings/drawing92.xml" ContentType="application/vnd.openxmlformats-officedocument.drawing+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drawings/drawing93.xml" ContentType="application/vnd.openxmlformats-officedocument.drawing+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drawings/drawing94.xml" ContentType="application/vnd.openxmlformats-officedocument.drawing+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mc:AlternateContent xmlns:mc="http://schemas.openxmlformats.org/markup-compatibility/2006">
    <mc:Choice Requires="x15">
      <x15ac:absPath xmlns:x15ac="http://schemas.microsoft.com/office/spreadsheetml/2010/11/ac" url="C:\Users\HlengiweMv\Downloads\FW__DOCUMENTS_WITH_AN_ERROR_MESSAGE_ON_THE_DEPARTMENTAL_WEBSITE\"/>
    </mc:Choice>
  </mc:AlternateContent>
  <xr:revisionPtr revIDLastSave="0" documentId="8_{85AF94F0-B982-4817-B3EC-7C9C1F998FFE}" xr6:coauthVersionLast="47" xr6:coauthVersionMax="47" xr10:uidLastSave="{00000000-0000-0000-0000-000000000000}"/>
  <bookViews>
    <workbookView xWindow="-108" yWindow="-108" windowWidth="23256" windowHeight="12456" tabRatio="914" firstSheet="1" activeTab="3" xr2:uid="{00000000-000D-0000-FFFF-FFFF00000000}"/>
  </bookViews>
  <sheets>
    <sheet name="Notes" sheetId="129" state="hidden" r:id="rId1"/>
    <sheet name="Menu" sheetId="1" r:id="rId2"/>
    <sheet name="Advert" sheetId="149" r:id="rId3"/>
    <sheet name="Master Data" sheetId="2" r:id="rId4"/>
    <sheet name="Go To" sheetId="128" r:id="rId5"/>
    <sheet name="EPWP Con&amp;Spec" sheetId="155" r:id="rId6"/>
    <sheet name="Datafordrops" sheetId="46" state="hidden" r:id="rId7"/>
    <sheet name="ClassDropdown" sheetId="125" state="hidden" r:id="rId8"/>
    <sheet name="ClassList" sheetId="126" state="hidden" r:id="rId9"/>
    <sheet name="GoTo" sheetId="111" state="hidden" r:id="rId10"/>
    <sheet name="GB Rating" sheetId="116" state="hidden" r:id="rId11"/>
    <sheet name="Tender Fee" sheetId="131" state="hidden" r:id="rId12"/>
    <sheet name="Cover Page-Section 1 of 2" sheetId="3" r:id="rId13"/>
    <sheet name="Cover Page 2" sheetId="76" r:id="rId14"/>
    <sheet name="Table of Contents" sheetId="4" r:id="rId15"/>
    <sheet name="TheTender-fly" sheetId="5" r:id="rId16"/>
    <sheet name="T1_TheTender Procedure-fly" sheetId="77" r:id="rId17"/>
    <sheet name="T1.1_Notice &amp; Inv to tender-fly" sheetId="78" r:id="rId18"/>
    <sheet name="T1.1_Tender Notice &amp; Invitation" sheetId="29" r:id="rId19"/>
    <sheet name="T1.2_PA04.1" sheetId="75" r:id="rId20"/>
    <sheet name="1.2_Tender Data-fly" sheetId="79" r:id="rId21"/>
    <sheet name="T1.2_Tender Data" sheetId="63" r:id="rId22"/>
    <sheet name="T1.3_Annexure F-fly" sheetId="114" r:id="rId23"/>
    <sheet name="T1.3_Conditions of Tender" sheetId="94" r:id="rId24"/>
    <sheet name="T2_Returnable Docs-fly" sheetId="80" r:id="rId25"/>
    <sheet name="T2.1_Returnable Docs" sheetId="65" r:id="rId26"/>
    <sheet name="T2.2_Authority to Sign" sheetId="66" r:id="rId27"/>
    <sheet name="T2.3_Consortia or JV to Sign" sheetId="52" r:id="rId28"/>
    <sheet name="T2.4_Resolutio Consortia JV" sheetId="53" r:id="rId29"/>
    <sheet name="T2.5_JV Declaration" sheetId="99" r:id="rId30"/>
    <sheet name="T2.6_Proposed Subcontractors" sheetId="54" r:id="rId31"/>
    <sheet name="T2.7_ Capacity of Tenderer" sheetId="51" r:id="rId32"/>
    <sheet name="T2.8_Financial Standing" sheetId="167" r:id="rId33"/>
    <sheet name="Goals for T2.9" sheetId="170" state="hidden" r:id="rId34"/>
    <sheet name=" Goals and Docs for T1.1" sheetId="169" state="hidden" r:id="rId35"/>
    <sheet name="T2.9_Preference Points Claim" sheetId="168" r:id="rId36"/>
    <sheet name="T2.10_Site Inspection Cert" sheetId="56" r:id="rId37"/>
    <sheet name="T2.11_Bidder's Disclosure(SBD4)" sheetId="57" r:id="rId38"/>
    <sheet name="T2.12_Adenda of Tender Docs" sheetId="48" r:id="rId39"/>
    <sheet name="T2.13_Particulars of Elec Cont" sheetId="49" r:id="rId40"/>
    <sheet name="T2.14_Imported Material" sheetId="50" r:id="rId41"/>
    <sheet name="T2.15a_AFS" sheetId="135" r:id="rId42"/>
    <sheet name="T2.16_Equipment Schedules" sheetId="98" r:id="rId43"/>
    <sheet name="T2.17_SHE Declaration" sheetId="110" r:id="rId44"/>
    <sheet name="T2.18_Comp Enterprise Question" sheetId="93" r:id="rId45"/>
    <sheet name="T2.19_TCS" sheetId="90" r:id="rId46"/>
    <sheet name="T2.20_Good Standing with Comsnr" sheetId="95" r:id="rId47"/>
    <sheet name="T2.21_Offer and Acceptance" sheetId="12" r:id="rId48"/>
    <sheet name="T2.21a_Confirmation of Receipt" sheetId="130" r:id="rId49"/>
    <sheet name="T2.22_Final BOQ" sheetId="127" r:id="rId50"/>
    <sheet name="T2.23_PROOF OF MUN R&amp;T" sheetId="117" r:id="rId51"/>
    <sheet name="T2.24_PROOF OF UIF" sheetId="118" r:id="rId52"/>
    <sheet name="T2.25_NIPD" sheetId="119" r:id="rId53"/>
    <sheet name="T2.26_CSD" sheetId="136" r:id="rId54"/>
    <sheet name="T2.27_CIDB Reg Number" sheetId="139" r:id="rId55"/>
    <sheet name="T2.28_Deposit paid" sheetId="142" r:id="rId56"/>
    <sheet name="T2.29_Contract Forms-Part 1" sheetId="121" r:id="rId57"/>
    <sheet name="T2.30_Contract Forms-Part 2" sheetId="120" r:id="rId58"/>
    <sheet name="T2.31 OHSE Plan Structure" sheetId="145" r:id="rId59"/>
    <sheet name="T2.32 OHSE Client Requirements" sheetId="146" r:id="rId60"/>
    <sheet name="T2.33_Basline Rsk Ass" sheetId="147" r:id="rId61"/>
    <sheet name="T2.34_Functionality Criteria" sheetId="134" r:id="rId62"/>
    <sheet name="T2.35_ SBD 1" sheetId="166" r:id="rId63"/>
    <sheet name="Cover Page- Section 2 of 2" sheetId="97" r:id="rId64"/>
    <sheet name="The Contract - Fly" sheetId="81" r:id="rId65"/>
    <sheet name="C1_Agrment &amp; Contract Data-fly" sheetId="82" r:id="rId66"/>
    <sheet name="Form offer &amp; Accpt - fly" sheetId="83" r:id="rId67"/>
    <sheet name="C1.1_Offer &amp; Acceptance " sheetId="108" r:id="rId68"/>
    <sheet name="C1.2_Contract Data-fly" sheetId="84" r:id="rId69"/>
    <sheet name="C1.2_Contract Data" sheetId="13" r:id="rId70"/>
    <sheet name="C1.3_Form of Guarantee-fly" sheetId="85" r:id="rId71"/>
    <sheet name="C1.3_Performance Guarantee" sheetId="132" r:id="rId72"/>
    <sheet name="C2_Pricing Data-fly" sheetId="86" r:id="rId73"/>
    <sheet name="C2.1 Pricing Instructions" sheetId="16" r:id="rId74"/>
    <sheet name="C2.2_Prelim Fly" sheetId="109" r:id="rId75"/>
    <sheet name="C2.2_Notes to QS Prelims &amp; Gen" sheetId="28" r:id="rId76"/>
    <sheet name="C2.3_BOQ - Fly" sheetId="113" r:id="rId77"/>
    <sheet name="C.3_Scope of Work - Fly" sheetId="101" r:id="rId78"/>
    <sheet name="C3.1_Scope of Works" sheetId="17" r:id="rId79"/>
    <sheet name="C3.2_Spec for HIV" sheetId="88" r:id="rId80"/>
    <sheet name="C3.3_HIV Compliance Report" sheetId="89" r:id="rId81"/>
    <sheet name="C4_Site Info - Fly" sheetId="87" r:id="rId82"/>
    <sheet name="C4.1_Site Information" sheetId="26" r:id="rId83"/>
    <sheet name="C5_List of Dwg - fly" sheetId="102" r:id="rId84"/>
    <sheet name="C5.1_List of Drawings" sheetId="27" r:id="rId85"/>
    <sheet name="Annexures - fly" sheetId="137" r:id="rId86"/>
    <sheet name="PMB" sheetId="104" r:id="rId87"/>
    <sheet name="ULUNDI" sheetId="105" r:id="rId88"/>
    <sheet name="LSMITH" sheetId="106" r:id="rId89"/>
    <sheet name="DURBAN" sheetId="107" r:id="rId90"/>
    <sheet name="Joint Venture Agreement" sheetId="133" r:id="rId91"/>
    <sheet name="OHS Spec" sheetId="144" r:id="rId92"/>
    <sheet name="OHS Bill" sheetId="143" r:id="rId93"/>
    <sheet name="WaverofLien" sheetId="148" r:id="rId94"/>
    <sheet name="EPWP" sheetId="150" r:id="rId95"/>
    <sheet name="EPWP BQ" sheetId="151" r:id="rId96"/>
    <sheet name="EPWPScope" sheetId="153" r:id="rId97"/>
    <sheet name="EPWP EmpCont" sheetId="156" r:id="rId98"/>
    <sheet name="Att Reg" sheetId="157" r:id="rId99"/>
    <sheet name="Registration and Business Form" sheetId="159" r:id="rId100"/>
    <sheet name="Beneficiary Monthly captureform" sheetId="160" r:id="rId101"/>
    <sheet name="Worker Monthly Payment upload" sheetId="161" r:id="rId102"/>
    <sheet name="Worker Monthly Training form" sheetId="162" r:id="rId103"/>
    <sheet name="Location" sheetId="163" r:id="rId104"/>
  </sheets>
  <externalReferences>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_xlnm._FilterDatabase" localSheetId="50" hidden="1">'T2.23_PROOF OF MUN R&amp;T'!#REF!</definedName>
    <definedName name="_Toc237417392" localSheetId="97">'EPWP EmpCont'!$B$318</definedName>
    <definedName name="_TOT1">[1]ENTRY!$A$13</definedName>
    <definedName name="AdDate" localSheetId="4">'Go To'!$C$27</definedName>
    <definedName name="AdDate" localSheetId="3">'Master Data'!$E$25</definedName>
    <definedName name="CashFlow">#REF!</definedName>
    <definedName name="Check11" localSheetId="4">'Go To'!#REF!</definedName>
    <definedName name="Check11" localSheetId="3">'Master Data'!$E$405</definedName>
    <definedName name="Check2" localSheetId="4">'Go To'!$C$225</definedName>
    <definedName name="Check2" localSheetId="3">'Master Data'!$F$690</definedName>
    <definedName name="Check4" localSheetId="4">'Go To'!$C$260</definedName>
    <definedName name="Check4" localSheetId="3">'Master Data'!$E$684</definedName>
    <definedName name="Check5" localSheetId="4">'Go To'!$C$257</definedName>
    <definedName name="Check5" localSheetId="3">'Master Data'!$E$681</definedName>
    <definedName name="Check6" localSheetId="4">'Go To'!#REF!</definedName>
    <definedName name="Check6" localSheetId="3">'Master Data'!#REF!</definedName>
    <definedName name="Check7" localSheetId="4">'Go To'!#REF!</definedName>
    <definedName name="Check7" localSheetId="3">'Master Data'!$E$403</definedName>
    <definedName name="Check8" localSheetId="4">'Go To'!#REF!</definedName>
    <definedName name="Check8" localSheetId="3">'Master Data'!#REF!</definedName>
    <definedName name="Check9" localSheetId="4">'Go To'!#REF!</definedName>
    <definedName name="Check9" localSheetId="3">'Master Data'!#REF!</definedName>
    <definedName name="CIDB" localSheetId="5">#REF!</definedName>
    <definedName name="CIDB" localSheetId="55">#REF!</definedName>
    <definedName name="CIDB" localSheetId="58">#REF!</definedName>
    <definedName name="CIDB">#REF!</definedName>
    <definedName name="CIDB2">#REF!</definedName>
    <definedName name="ClosingDate" localSheetId="4">'Go To'!$C$24</definedName>
    <definedName name="ClosingDate" localSheetId="3">'Master Data'!$E$24</definedName>
    <definedName name="ClosingTime" localSheetId="4">'Go To'!$C$25</definedName>
    <definedName name="ClosingTime" localSheetId="3">'Master Data'!$G$24</definedName>
    <definedName name="Contract_Period">#REF!</definedName>
    <definedName name="Criteria1" localSheetId="4">'Go To'!#REF!</definedName>
    <definedName name="Criteria1" localSheetId="3">'Master Data'!#REF!</definedName>
    <definedName name="Criteria2" localSheetId="4">'Go To'!#REF!</definedName>
    <definedName name="Criteria2" localSheetId="3">'Master Data'!#REF!</definedName>
    <definedName name="Criteria3" localSheetId="4">'Go To'!#REF!</definedName>
    <definedName name="Criteria3" localSheetId="3">'Master Data'!#REF!</definedName>
    <definedName name="Dropdown1" localSheetId="4">'Go To'!$C$46</definedName>
    <definedName name="Dropdown1" localSheetId="3">'Master Data'!$D$57</definedName>
    <definedName name="Dropdown3" localSheetId="21">'T1.2_Tender Data'!$B$77</definedName>
    <definedName name="Dropdown5" localSheetId="21">'T1.2_Tender Data'!$C$28</definedName>
    <definedName name="Dropdown6" localSheetId="21">'T1.2_Tender Data'!$C$29</definedName>
    <definedName name="Dropdown7" localSheetId="21">'T1.2_Tender Data'!$C$32</definedName>
    <definedName name="Dropdown8" localSheetId="21">'T1.2_Tender Data'!$C$36</definedName>
    <definedName name="Dropdown9" localSheetId="21">'T1.2_Tender Data'!$C$42</definedName>
    <definedName name="equity">[1]ENTRY!$A$13</definedName>
    <definedName name="gh" localSheetId="5">[2]ENTRY!$A$13</definedName>
    <definedName name="gh">[2]ENTRY!$A$13</definedName>
    <definedName name="OLE_LINK1" localSheetId="13">'Cover Page 2'!$D$37</definedName>
    <definedName name="OLE_LINK1" localSheetId="63">'Cover Page- Section 2 of 2'!$D$42</definedName>
    <definedName name="OLE_LINK1" localSheetId="12">'Cover Page-Section 1 of 2'!$C$39</definedName>
    <definedName name="OLE_LINK2" localSheetId="4">'Go To'!$C$23</definedName>
    <definedName name="OLE_LINK2" localSheetId="3">'GB Rating'!$B$19</definedName>
    <definedName name="OLE_LINK5" localSheetId="4">'Go To'!$C$18</definedName>
    <definedName name="OLE_LINK5" localSheetId="3">'Master Data'!$E$13</definedName>
    <definedName name="PAGE5" localSheetId="85">#REF!</definedName>
    <definedName name="PAGE5" localSheetId="95">#REF!</definedName>
    <definedName name="PAGE5" localSheetId="5">#REF!</definedName>
    <definedName name="PAGE5" localSheetId="90">#REF!</definedName>
    <definedName name="PAGE5" localSheetId="92">#REF!</definedName>
    <definedName name="PAGE5" localSheetId="41">#REF!</definedName>
    <definedName name="PAGE5" localSheetId="53">#REF!</definedName>
    <definedName name="PAGE5" localSheetId="54">#REF!</definedName>
    <definedName name="PAGE5" localSheetId="55">#REF!</definedName>
    <definedName name="PAGE5" localSheetId="58">#REF!</definedName>
    <definedName name="PAGE5" localSheetId="61">#REF!</definedName>
    <definedName name="PAGE5">#REF!</definedName>
    <definedName name="_xlnm.Print_Area" localSheetId="20">'1.2_Tender Data-fly'!$A$4:$K$44</definedName>
    <definedName name="_xlnm.Print_Area" localSheetId="2">Advert!$A$2:$K$114</definedName>
    <definedName name="_xlnm.Print_Area" localSheetId="85">'Annexures - fly'!$A$1:$K$41</definedName>
    <definedName name="_xlnm.Print_Area" localSheetId="98">'Att Reg'!$C$1:$I$55</definedName>
    <definedName name="_xlnm.Print_Area" localSheetId="100">'Beneficiary Monthly captureform'!$A$1:$AM$28</definedName>
    <definedName name="_xlnm.Print_Area" localSheetId="77">'C.3_Scope of Work - Fly'!$A$1:$K$41</definedName>
    <definedName name="_xlnm.Print_Area" localSheetId="67">'C1.1_Offer &amp; Acceptance '!$A$1:$I$29</definedName>
    <definedName name="_xlnm.Print_Area" localSheetId="69">'C1.2_Contract Data'!$B$1:$L$559</definedName>
    <definedName name="_xlnm.Print_Area" localSheetId="68">'C1.2_Contract Data-fly'!$A$1:$K$41</definedName>
    <definedName name="_xlnm.Print_Area" localSheetId="70">'C1.3_Form of Guarantee-fly'!$A$1:$K$41</definedName>
    <definedName name="_xlnm.Print_Area" localSheetId="71">'C1.3_Performance Guarantee'!$B$1:$M$107</definedName>
    <definedName name="_xlnm.Print_Area" localSheetId="65">'C1_Agrment &amp; Contract Data-fly'!$A$1:$K$38</definedName>
    <definedName name="_xlnm.Print_Area" localSheetId="73">'C2.1 Pricing Instructions'!$B$1:$L$89</definedName>
    <definedName name="_xlnm.Print_Area" localSheetId="75">'C2.2_Notes to QS Prelims &amp; Gen'!$A$1:$F$634</definedName>
    <definedName name="_xlnm.Print_Area" localSheetId="74">'C2.2_Prelim Fly'!$A$1:$K$37</definedName>
    <definedName name="_xlnm.Print_Area" localSheetId="76">'C2.3_BOQ - Fly'!$A$1:$K$41</definedName>
    <definedName name="_xlnm.Print_Area" localSheetId="72">'C2_Pricing Data-fly'!$A$1:$K$41</definedName>
    <definedName name="_xlnm.Print_Area" localSheetId="78">'C3.1_Scope of Works'!$A$1:$K$260</definedName>
    <definedName name="_xlnm.Print_Area" localSheetId="79">'C3.2_Spec for HIV'!$A$3:$J$97</definedName>
    <definedName name="_xlnm.Print_Area" localSheetId="80">'C3.3_HIV Compliance Report'!$B$2:$J$72</definedName>
    <definedName name="_xlnm.Print_Area" localSheetId="82">'C4.1_Site Information'!$B$2:$L$23</definedName>
    <definedName name="_xlnm.Print_Area" localSheetId="81">'C4_Site Info - Fly'!$A$1:$K$41</definedName>
    <definedName name="_xlnm.Print_Area" localSheetId="84">'C5.1_List of Drawings'!$B$1:$K$61</definedName>
    <definedName name="_xlnm.Print_Area" localSheetId="83">'C5_List of Dwg - fly'!$A$1:$K$41</definedName>
    <definedName name="_xlnm.Print_Area" localSheetId="13">'Cover Page 2'!$A$1:$D$42</definedName>
    <definedName name="_xlnm.Print_Area" localSheetId="63">'Cover Page- Section 2 of 2'!$A$1:$D$49</definedName>
    <definedName name="_xlnm.Print_Area" localSheetId="12">'Cover Page-Section 1 of 2'!$A$1:$D$46</definedName>
    <definedName name="_xlnm.Print_Area" localSheetId="89">DURBAN!$A$2:$S$52</definedName>
    <definedName name="_xlnm.Print_Area" localSheetId="94">EPWP!$A$1:$L$413</definedName>
    <definedName name="_xlnm.Print_Area" localSheetId="95">'EPWP BQ'!$A$1:$G$124</definedName>
    <definedName name="_xlnm.Print_Area" localSheetId="5">'EPWP Con&amp;Spec'!$B$4:$K$138</definedName>
    <definedName name="_xlnm.Print_Area" localSheetId="97">'EPWP EmpCont'!$A$3:$L$433</definedName>
    <definedName name="_xlnm.Print_Area" localSheetId="96">EPWPScope!$B$2:$L$156</definedName>
    <definedName name="_xlnm.Print_Area" localSheetId="66">'Form offer &amp; Accpt - fly'!$A$1:$K$38</definedName>
    <definedName name="_xlnm.Print_Area" localSheetId="90">'Joint Venture Agreement'!$A$1:$K$241</definedName>
    <definedName name="_xlnm.Print_Area" localSheetId="88">LSMITH!$A$2:$S$48</definedName>
    <definedName name="_xlnm.Print_Area" localSheetId="3">'Master Data'!$C$1:$G$759</definedName>
    <definedName name="_xlnm.Print_Area" localSheetId="92">'OHS Bill'!$A$2:$G$103</definedName>
    <definedName name="_xlnm.Print_Area" localSheetId="91">'OHS Spec'!$A$1:$K$49</definedName>
    <definedName name="_xlnm.Print_Area" localSheetId="86">PMB!$A$1:$T$51</definedName>
    <definedName name="_xlnm.Print_Area" localSheetId="99">'Registration and Business Form'!$A$1:$B$65</definedName>
    <definedName name="_xlnm.Print_Area" localSheetId="17">'T1.1_Notice &amp; Inv to tender-fly'!$A$1:$K$41</definedName>
    <definedName name="_xlnm.Print_Area" localSheetId="18">'T1.1_Tender Notice &amp; Invitation'!$A$1:$L$129</definedName>
    <definedName name="_xlnm.Print_Area" localSheetId="19">'T1.2_PA04.1'!$A$1:$K$32</definedName>
    <definedName name="_xlnm.Print_Area" localSheetId="21">'T1.2_Tender Data'!$A$1:$K$142</definedName>
    <definedName name="_xlnm.Print_Area" localSheetId="22">'T1.3_Annexure F-fly'!$A$1:$K$31</definedName>
    <definedName name="_xlnm.Print_Area" localSheetId="23">'T1.3_Conditions of Tender'!$A$1:$K$177</definedName>
    <definedName name="_xlnm.Print_Area" localSheetId="16">'T1_TheTender Procedure-fly'!$A$1:$K$41</definedName>
    <definedName name="_xlnm.Print_Area" localSheetId="25">'T2.1_Returnable Docs'!$A$1:$K$97</definedName>
    <definedName name="_xlnm.Print_Area" localSheetId="36">'T2.10_Site Inspection Cert'!$A$1:$K$38</definedName>
    <definedName name="_xlnm.Print_Area" localSheetId="37">'T2.11_Bidder''s Disclosure(SBD4)'!$A$1:$L$5</definedName>
    <definedName name="_xlnm.Print_Area" localSheetId="38">'T2.12_Adenda of Tender Docs'!$A$1:$L$31</definedName>
    <definedName name="_xlnm.Print_Area" localSheetId="39">'T2.13_Particulars of Elec Cont'!$A$1:$K$21</definedName>
    <definedName name="_xlnm.Print_Area" localSheetId="40">'T2.14_Imported Material'!$A$1:$K$37</definedName>
    <definedName name="_xlnm.Print_Area" localSheetId="41">'T2.15a_AFS'!$A$1:$L$23</definedName>
    <definedName name="_xlnm.Print_Area" localSheetId="42">'T2.16_Equipment Schedules'!$A$2:$K$159</definedName>
    <definedName name="_xlnm.Print_Area" localSheetId="43">'T2.17_SHE Declaration'!$A$1:$L$25</definedName>
    <definedName name="_xlnm.Print_Area" localSheetId="44">'T2.18_Comp Enterprise Question'!$A$2:$J$37</definedName>
    <definedName name="_xlnm.Print_Area" localSheetId="45">'T2.19_TCS'!$A$1:$J$28</definedName>
    <definedName name="_xlnm.Print_Area" localSheetId="26">'T2.2_Authority to Sign'!$A$1:$K$37</definedName>
    <definedName name="_xlnm.Print_Area" localSheetId="46">'T2.20_Good Standing with Comsnr'!$B$2:$J$28</definedName>
    <definedName name="_xlnm.Print_Area" localSheetId="47">'T2.21_Offer and Acceptance'!$A$1:$I$83</definedName>
    <definedName name="_xlnm.Print_Area" localSheetId="48">'T2.21a_Confirmation of Receipt'!$A$2:$J$35</definedName>
    <definedName name="_xlnm.Print_Area" localSheetId="49">'T2.22_Final BOQ'!$B$2:$J$43</definedName>
    <definedName name="_xlnm.Print_Area" localSheetId="50">'T2.23_PROOF OF MUN R&amp;T'!$B$1:$J$31</definedName>
    <definedName name="_xlnm.Print_Area" localSheetId="51">'T2.24_PROOF OF UIF'!$B$1:$J$31</definedName>
    <definedName name="_xlnm.Print_Area" localSheetId="52">'T2.25_NIPD'!$B$1:$K$64</definedName>
    <definedName name="_xlnm.Print_Area" localSheetId="53">'T2.26_CSD'!$B$1:$J$31</definedName>
    <definedName name="_xlnm.Print_Area" localSheetId="54">'T2.27_CIDB Reg Number'!$B$1:$J$31</definedName>
    <definedName name="_xlnm.Print_Area" localSheetId="55">'T2.28_Deposit paid'!$B$1:$J$31</definedName>
    <definedName name="_xlnm.Print_Area" localSheetId="56">'T2.29_Contract Forms-Part 1'!$A$1:$S$29</definedName>
    <definedName name="_xlnm.Print_Area" localSheetId="27">'T2.3_Consortia or JV to Sign'!$A$1:$K$91</definedName>
    <definedName name="_xlnm.Print_Area" localSheetId="57">'T2.30_Contract Forms-Part 2'!$A$1:$S$30</definedName>
    <definedName name="_xlnm.Print_Area" localSheetId="58">'T2.31 OHSE Plan Structure'!$A$1:$L$40</definedName>
    <definedName name="_xlnm.Print_Area" localSheetId="59">'T2.32 OHSE Client Requirements'!$B$1:$C$43</definedName>
    <definedName name="_xlnm.Print_Area" localSheetId="60">'T2.33_Basline Rsk Ass'!$B$1:$G$49</definedName>
    <definedName name="_xlnm.Print_Area" localSheetId="61">'T2.34_Functionality Criteria'!$A$2:$I$61</definedName>
    <definedName name="_xlnm.Print_Area" localSheetId="62">'T2.35_ SBD 1'!$A$1:$R$64</definedName>
    <definedName name="_xlnm.Print_Area" localSheetId="28">'T2.4_Resolutio Consortia JV'!$A$1:$K$108</definedName>
    <definedName name="_xlnm.Print_Area" localSheetId="29">'T2.5_JV Declaration'!$B$2:$J$63</definedName>
    <definedName name="_xlnm.Print_Area" localSheetId="30">'T2.6_Proposed Subcontractors'!$A$1:$O$30</definedName>
    <definedName name="_xlnm.Print_Area" localSheetId="31">'T2.7_ Capacity of Tenderer'!$A$1:$K$138</definedName>
    <definedName name="_xlnm.Print_Area" localSheetId="24">'T2_Returnable Docs-fly'!$A$1:$K$41</definedName>
    <definedName name="_xlnm.Print_Area" localSheetId="14">'Table of Contents'!$A$2:$J$103</definedName>
    <definedName name="_xlnm.Print_Area" localSheetId="64">'The Contract - Fly'!$A$1:$K$39</definedName>
    <definedName name="_xlnm.Print_Area" localSheetId="15">'TheTender-fly'!$A$1:$K$41</definedName>
    <definedName name="_xlnm.Print_Area" localSheetId="87">ULUNDI!$A$2:$W$49</definedName>
    <definedName name="_xlnm.Print_Area" localSheetId="93">WaverofLien!$B$2:$I$52</definedName>
    <definedName name="_xlnm.Print_Area" localSheetId="101">'Worker Monthly Payment upload'!$A$1:$K$26</definedName>
    <definedName name="_xlnm.Print_Area" localSheetId="102">'Worker Monthly Training form'!$A$1:$O$30</definedName>
    <definedName name="ProjectTitle" localSheetId="4">'Go To'!$C$19</definedName>
    <definedName name="ProjectTitle" localSheetId="3">'Master Data'!$E$18</definedName>
    <definedName name="RAN" localSheetId="85">#REF!</definedName>
    <definedName name="RAN" localSheetId="95">#REF!</definedName>
    <definedName name="RAN" localSheetId="5">#REF!</definedName>
    <definedName name="RAN" localSheetId="90">#REF!</definedName>
    <definedName name="RAN" localSheetId="92">#REF!</definedName>
    <definedName name="RAN" localSheetId="41">#REF!</definedName>
    <definedName name="RAN" localSheetId="53">#REF!</definedName>
    <definedName name="RAN" localSheetId="54">#REF!</definedName>
    <definedName name="RAN" localSheetId="55">#REF!</definedName>
    <definedName name="RAN" localSheetId="58">#REF!</definedName>
    <definedName name="RAN" localSheetId="61">#REF!</definedName>
    <definedName name="RAN">#REF!</definedName>
    <definedName name="Retention_Period">#REF!</definedName>
    <definedName name="RP">#REF!</definedName>
    <definedName name="Text01" localSheetId="73">'C2.1 Pricing Instructions'!$E$4</definedName>
    <definedName name="Text11" localSheetId="4">'Go To'!$C$48</definedName>
    <definedName name="Text11" localSheetId="3">'Master Data'!$E$60</definedName>
    <definedName name="Text12" localSheetId="4">'Go To'!$C$51</definedName>
    <definedName name="Text12" localSheetId="3">'Master Data'!$E$64</definedName>
    <definedName name="Text121" localSheetId="31">'T2.7_ Capacity of Tenderer'!$J$4</definedName>
    <definedName name="Text123" localSheetId="31">'T2.7_ Capacity of Tenderer'!$D$5</definedName>
    <definedName name="Text126" localSheetId="31">'T2.7_ Capacity of Tenderer'!#REF!</definedName>
    <definedName name="Text127" localSheetId="31">'T2.7_ Capacity of Tenderer'!$J$5</definedName>
    <definedName name="Text129" localSheetId="18">'T1.1_Tender Notice &amp; Invitation'!$B$5</definedName>
    <definedName name="Text13" localSheetId="4">'Go To'!$C$228</definedName>
    <definedName name="Text13" localSheetId="3">'Master Data'!$F$646</definedName>
    <definedName name="Text132" localSheetId="18">'T1.1_Tender Notice &amp; Invitation'!$M$10</definedName>
    <definedName name="Text14" localSheetId="4">'Go To'!$C$229</definedName>
    <definedName name="Text14" localSheetId="3">'Master Data'!$F$647</definedName>
    <definedName name="Text15" localSheetId="4">'Go To'!$C$230</definedName>
    <definedName name="Text15" localSheetId="3">'Master Data'!$F$649</definedName>
    <definedName name="Text16" localSheetId="4">'Go To'!$C$258</definedName>
    <definedName name="Text16" localSheetId="3">'Master Data'!$E$682</definedName>
    <definedName name="Text17" localSheetId="4">'Go To'!$C$265</definedName>
    <definedName name="Text17" localSheetId="3">'Master Data'!$F$691</definedName>
    <definedName name="Text18" localSheetId="4">'Go To'!$C$53</definedName>
    <definedName name="Text18" localSheetId="3">'Master Data'!$E$49</definedName>
    <definedName name="Text19" localSheetId="4">'Go To'!$C$54</definedName>
    <definedName name="Text19" localSheetId="3">'Master Data'!$E$51</definedName>
    <definedName name="Text2" localSheetId="4">'Go To'!#REF!</definedName>
    <definedName name="Text2" localSheetId="3">'Master Data'!$E$234</definedName>
    <definedName name="Text20" localSheetId="4">'Go To'!#REF!</definedName>
    <definedName name="Text20" localSheetId="3">'Master Data'!$I$406</definedName>
    <definedName name="Text219" localSheetId="18">'T1.1_Tender Notice &amp; Invitation'!$B$90</definedName>
    <definedName name="Text225" localSheetId="69">'C1.2_Contract Data'!$B$6</definedName>
    <definedName name="Text27" localSheetId="25">'T2.1_Returnable Docs'!$B$4</definedName>
    <definedName name="Text283" localSheetId="31">'T2.7_ Capacity of Tenderer'!$A$11</definedName>
    <definedName name="Text284" localSheetId="18">'T1.1_Tender Notice &amp; Invitation'!#REF!</definedName>
    <definedName name="Text285" localSheetId="18">'T1.1_Tender Notice &amp; Invitation'!#REF!</definedName>
    <definedName name="Text286" localSheetId="31">'T2.7_ Capacity of Tenderer'!$A$14</definedName>
    <definedName name="Text287" localSheetId="18">'T1.1_Tender Notice &amp; Invitation'!$H$121</definedName>
    <definedName name="Text288" localSheetId="18">'T1.1_Tender Notice &amp; Invitation'!$H$123</definedName>
    <definedName name="Text289" localSheetId="18">'T1.1_Tender Notice &amp; Invitation'!$H$124</definedName>
    <definedName name="Text290" localSheetId="18">'T1.1_Tender Notice &amp; Invitation'!$H$125</definedName>
    <definedName name="Text291" localSheetId="31">'T2.7_ Capacity of Tenderer'!$G$12</definedName>
    <definedName name="Text292" localSheetId="31">'T2.7_ Capacity of Tenderer'!$G$11</definedName>
    <definedName name="Text293" localSheetId="31">'T2.7_ Capacity of Tenderer'!$H$11</definedName>
    <definedName name="Text294" localSheetId="31">'T2.7_ Capacity of Tenderer'!$H$12</definedName>
    <definedName name="Text295" localSheetId="31">'T2.7_ Capacity of Tenderer'!$H$13</definedName>
    <definedName name="Text296" localSheetId="31">'T2.7_ Capacity of Tenderer'!$H$14</definedName>
    <definedName name="Text299" localSheetId="31">'T2.7_ Capacity of Tenderer'!$K$14</definedName>
    <definedName name="Text3" localSheetId="4">'Go To'!#REF!</definedName>
    <definedName name="Text3" localSheetId="3">'Master Data'!$E$236</definedName>
    <definedName name="Text300" localSheetId="31">'T2.7_ Capacity of Tenderer'!$K$13</definedName>
    <definedName name="Text301" localSheetId="31">'T2.7_ Capacity of Tenderer'!$K$12</definedName>
    <definedName name="Text302" localSheetId="31">'T2.7_ Capacity of Tenderer'!$K$11</definedName>
    <definedName name="Text303" localSheetId="31">'T2.7_ Capacity of Tenderer'!$A$37</definedName>
    <definedName name="Text308" localSheetId="31">'T2.7_ Capacity of Tenderer'!$E$37</definedName>
    <definedName name="Text313" localSheetId="31">'T2.7_ Capacity of Tenderer'!$H$37</definedName>
    <definedName name="Text34" localSheetId="25">'T2.1_Returnable Docs'!$I$4</definedName>
    <definedName name="Text4" localSheetId="4">'Go To'!#REF!</definedName>
    <definedName name="Text4" localSheetId="3">'Master Data'!$E$237</definedName>
    <definedName name="Text48" localSheetId="30">'T2.6_Proposed Subcontractors'!$I$28</definedName>
    <definedName name="Text5" localSheetId="4">'Go To'!#REF!</definedName>
    <definedName name="Text5" localSheetId="3">'Master Data'!$E$239</definedName>
    <definedName name="Text50" localSheetId="69">'C1.2_Contract Data'!$C$21</definedName>
    <definedName name="Text51" localSheetId="69">'C1.2_Contract Data'!$C$22</definedName>
    <definedName name="Text52" localSheetId="69">'C1.2_Contract Data'!$D$24</definedName>
    <definedName name="Text55" localSheetId="69">'C1.2_Contract Data'!$C$24</definedName>
    <definedName name="Text6" localSheetId="4">'Go To'!#REF!</definedName>
    <definedName name="Text6" localSheetId="3">'Master Data'!$E$264</definedName>
    <definedName name="Text60" localSheetId="69">'C1.2_Contract Data'!$K$227</definedName>
    <definedName name="Text64" localSheetId="69">'C1.2_Contract Data'!$C$245</definedName>
    <definedName name="Text65" localSheetId="18">'T1.1_Tender Notice &amp; Invitation'!$I$106</definedName>
    <definedName name="Text66" localSheetId="18">'T1.1_Tender Notice &amp; Invitation'!$B$107</definedName>
    <definedName name="Text67" localSheetId="18">'T1.1_Tender Notice &amp; Invitation'!$I$107</definedName>
    <definedName name="Text68" localSheetId="18">'T1.1_Tender Notice &amp; Invitation'!$D$108</definedName>
    <definedName name="Text7" localSheetId="4">'Go To'!#REF!</definedName>
    <definedName name="Text7" localSheetId="3">'Master Data'!#REF!</definedName>
    <definedName name="Text74" localSheetId="69">'C1.2_Contract Data'!$C$420</definedName>
    <definedName name="Text75" localSheetId="69">'C1.2_Contract Data'!$C$427</definedName>
    <definedName name="Text77" localSheetId="69">'C1.2_Contract Data'!$C$429</definedName>
    <definedName name="Text78" localSheetId="69">'C1.2_Contract Data'!#REF!</definedName>
    <definedName name="Text8" localSheetId="4">'Go To'!#REF!</definedName>
    <definedName name="Text8" localSheetId="3">'Master Data'!#REF!</definedName>
    <definedName name="Text85" localSheetId="69">'C1.2_Contract Data'!$C$460</definedName>
    <definedName name="Text86" localSheetId="69">'C1.2_Contract Data'!#REF!</definedName>
    <definedName name="Text9" localSheetId="4">'Go To'!$C$45</definedName>
    <definedName name="Text9" localSheetId="3">'Master Data'!$E$55</definedName>
    <definedName name="TOT" localSheetId="5">[3]ENTRY!$A$13</definedName>
    <definedName name="TOT" localSheetId="90">[4]ENTRY!$A$13</definedName>
    <definedName name="TOT" localSheetId="92">[4]ENTRY!$A$13</definedName>
    <definedName name="TOT" localSheetId="41">[4]ENTRY!$A$13</definedName>
    <definedName name="TOT" localSheetId="61">[4]ENTRY!$A$13</definedName>
    <definedName name="TOT">[3]ENTRY!$A$13</definedName>
    <definedName name="TOTT" localSheetId="5">[5]ENTRY!$A$13</definedName>
    <definedName name="TOTT">[5]ENTRY!$A$13</definedName>
    <definedName name="ttt">#REF!</definedName>
    <definedName name="Validity" localSheetId="4">'Go To'!$C$26</definedName>
    <definedName name="Validity" localSheetId="3">'Master Data'!$G$25</definedName>
    <definedName name="WimsNo" localSheetId="4">'Go To'!$C$17</definedName>
    <definedName name="WimsNo" localSheetId="3">'Master Data'!$G$13</definedName>
    <definedName name="ww">#REF!</definedName>
    <definedName name="www">#REF!</definedName>
    <definedName name="x">#REF!</definedName>
    <definedName name="xx" localSheetId="5">#REF!</definedName>
    <definedName name="xx">#REF!</definedName>
    <definedName name="xxx">[5]ENTRY!$A$13</definedName>
    <definedName name="ZNT30" localSheetId="5">[6]ENTRY!$A$13</definedName>
    <definedName name="ZNT30" localSheetId="90">[7]ENTRY!$A$13</definedName>
    <definedName name="ZNT30" localSheetId="92">[7]ENTRY!$A$13</definedName>
    <definedName name="ZNT30" localSheetId="41">[7]ENTRY!$A$13</definedName>
    <definedName name="ZNT30" localSheetId="61">[7]ENTRY!$A$13</definedName>
    <definedName name="ZNT30">[6]ENTRY!$A$13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43" i="4" l="1"/>
  <c r="P48" i="4"/>
  <c r="P49" i="4"/>
  <c r="P50" i="4"/>
  <c r="P51" i="4"/>
  <c r="P52" i="4"/>
  <c r="C55" i="134"/>
  <c r="C56" i="134"/>
  <c r="C57" i="134"/>
  <c r="C58" i="134"/>
  <c r="C59" i="134"/>
  <c r="C60" i="134"/>
  <c r="C61" i="134"/>
  <c r="C54" i="134"/>
  <c r="D2" i="167" l="1"/>
  <c r="E2" i="168" l="1"/>
  <c r="D106" i="2"/>
  <c r="E4" i="168" l="1"/>
  <c r="E3" i="168"/>
  <c r="L3" i="167" l="1"/>
  <c r="D3" i="167"/>
  <c r="A17" i="167"/>
  <c r="C47" i="4" l="1"/>
  <c r="C37" i="4"/>
  <c r="C46" i="4"/>
  <c r="C42" i="4"/>
  <c r="C40" i="4"/>
  <c r="B89" i="29" l="1"/>
  <c r="B11" i="132" l="1"/>
  <c r="B77" i="63"/>
  <c r="A101" i="4"/>
  <c r="B8" i="120"/>
  <c r="B7" i="121"/>
  <c r="B107" i="63" l="1"/>
  <c r="A3" i="12"/>
  <c r="A39" i="3"/>
  <c r="D114" i="2" l="1"/>
  <c r="C35" i="4" s="1"/>
  <c r="H90" i="2" l="1"/>
  <c r="Q4" i="166"/>
  <c r="I4" i="166"/>
  <c r="C4" i="166"/>
  <c r="C148" i="13" l="1"/>
  <c r="J6" i="63" l="1"/>
  <c r="I91" i="63"/>
  <c r="K91" i="63"/>
  <c r="C506" i="13" l="1"/>
  <c r="C507" i="13"/>
  <c r="D509" i="13"/>
  <c r="D511" i="13"/>
  <c r="D513" i="13"/>
  <c r="D515" i="13"/>
  <c r="D517" i="13"/>
  <c r="A3" i="29" l="1"/>
  <c r="D9" i="143" l="1"/>
  <c r="D10" i="143"/>
  <c r="G27" i="2" l="1"/>
  <c r="C33" i="116" l="1"/>
  <c r="F157" i="13"/>
  <c r="C83" i="151" l="1"/>
  <c r="C72" i="151"/>
  <c r="C68" i="151"/>
  <c r="C58" i="151"/>
  <c r="C54" i="151"/>
  <c r="C44" i="151"/>
  <c r="C34" i="151"/>
  <c r="C23" i="151"/>
  <c r="C18" i="151"/>
  <c r="B3" i="116" l="1"/>
  <c r="B5" i="116" s="1"/>
  <c r="B314" i="150" l="1"/>
  <c r="B310" i="150"/>
  <c r="B308" i="150"/>
  <c r="B305" i="150"/>
  <c r="F39" i="2" l="1"/>
  <c r="E39" i="2"/>
  <c r="C51" i="149" s="1"/>
  <c r="H11" i="132" l="1"/>
  <c r="C274" i="13" l="1"/>
  <c r="D470" i="13" l="1"/>
  <c r="C437" i="13"/>
  <c r="D438" i="13"/>
  <c r="D439" i="13"/>
  <c r="D440" i="13"/>
  <c r="J433" i="13" l="1"/>
  <c r="J434" i="13"/>
  <c r="H89" i="2" l="1"/>
  <c r="B2" i="156"/>
  <c r="B62" i="46" l="1"/>
  <c r="D153" i="98"/>
  <c r="D154" i="98"/>
  <c r="D155" i="98"/>
  <c r="D156" i="98"/>
  <c r="D157" i="98"/>
  <c r="D158" i="98"/>
  <c r="D149" i="98"/>
  <c r="D150" i="98"/>
  <c r="D151" i="98"/>
  <c r="D152" i="98"/>
  <c r="D148" i="98"/>
  <c r="D147" i="98"/>
  <c r="D145" i="98"/>
  <c r="A157" i="98"/>
  <c r="A158" i="98"/>
  <c r="A155" i="98"/>
  <c r="A156" i="98"/>
  <c r="A153" i="98"/>
  <c r="A154" i="98"/>
  <c r="A151" i="98"/>
  <c r="A152" i="98"/>
  <c r="A149" i="98"/>
  <c r="A150" i="98"/>
  <c r="A148" i="98"/>
  <c r="A147" i="98"/>
  <c r="A145" i="98"/>
  <c r="D144" i="98"/>
  <c r="D143" i="98"/>
  <c r="D142" i="98"/>
  <c r="D141" i="98"/>
  <c r="B139" i="98"/>
  <c r="B138" i="98"/>
  <c r="B144" i="98"/>
  <c r="B143" i="98"/>
  <c r="A143" i="98"/>
  <c r="B142" i="98"/>
  <c r="B141" i="98"/>
  <c r="A141" i="98"/>
  <c r="A139" i="98"/>
  <c r="A138" i="98"/>
  <c r="C136" i="98"/>
  <c r="A136" i="98"/>
  <c r="D108" i="98"/>
  <c r="D109" i="98"/>
  <c r="D110" i="98"/>
  <c r="D111" i="98"/>
  <c r="D112" i="98"/>
  <c r="D113" i="98"/>
  <c r="D114" i="98"/>
  <c r="D115" i="98"/>
  <c r="D116" i="98"/>
  <c r="D117" i="98"/>
  <c r="D118" i="98"/>
  <c r="D119" i="98"/>
  <c r="D120" i="98"/>
  <c r="D121" i="98"/>
  <c r="D122" i="98"/>
  <c r="D123" i="98"/>
  <c r="D124" i="98"/>
  <c r="D125" i="98"/>
  <c r="D126" i="98"/>
  <c r="D127" i="98"/>
  <c r="D128" i="98"/>
  <c r="D129" i="98"/>
  <c r="D107" i="98"/>
  <c r="A108" i="98"/>
  <c r="A109" i="98"/>
  <c r="A110" i="98"/>
  <c r="A111" i="98"/>
  <c r="A112" i="98"/>
  <c r="A113" i="98"/>
  <c r="A114" i="98"/>
  <c r="A115" i="98"/>
  <c r="A116" i="98"/>
  <c r="A117" i="98"/>
  <c r="A118" i="98"/>
  <c r="A119" i="98"/>
  <c r="A120" i="98"/>
  <c r="A121" i="98"/>
  <c r="A122" i="98"/>
  <c r="A123" i="98"/>
  <c r="A124" i="98"/>
  <c r="A125" i="98"/>
  <c r="A126" i="98"/>
  <c r="A127" i="98"/>
  <c r="A128" i="98"/>
  <c r="A129" i="98"/>
  <c r="A107" i="98"/>
  <c r="C104" i="98"/>
  <c r="A104" i="98"/>
  <c r="D91" i="98"/>
  <c r="D92" i="98"/>
  <c r="D93" i="98"/>
  <c r="D94" i="98"/>
  <c r="D95" i="98"/>
  <c r="D96" i="98"/>
  <c r="D97" i="98"/>
  <c r="D98" i="98"/>
  <c r="D90" i="98"/>
  <c r="A91" i="98"/>
  <c r="A92" i="98"/>
  <c r="A93" i="98"/>
  <c r="A94" i="98"/>
  <c r="A95" i="98"/>
  <c r="A96" i="98"/>
  <c r="A97" i="98"/>
  <c r="A98" i="98"/>
  <c r="A90" i="98"/>
  <c r="C88" i="98"/>
  <c r="A88" i="98"/>
  <c r="D76" i="98"/>
  <c r="D77" i="98"/>
  <c r="D78" i="98"/>
  <c r="D79" i="98"/>
  <c r="D80" i="98"/>
  <c r="D81" i="98"/>
  <c r="D82" i="98"/>
  <c r="D83" i="98"/>
  <c r="D84" i="98"/>
  <c r="D85" i="98"/>
  <c r="D75" i="98"/>
  <c r="A76" i="98"/>
  <c r="A77" i="98"/>
  <c r="A78" i="98"/>
  <c r="A79" i="98"/>
  <c r="A80" i="98"/>
  <c r="A81" i="98"/>
  <c r="A82" i="98"/>
  <c r="A83" i="98"/>
  <c r="A84" i="98"/>
  <c r="A85" i="98"/>
  <c r="A75" i="98"/>
  <c r="C73" i="98"/>
  <c r="A73" i="98"/>
  <c r="D56" i="98"/>
  <c r="D57" i="98"/>
  <c r="D58" i="98"/>
  <c r="D59" i="98"/>
  <c r="D60" i="98"/>
  <c r="D61" i="98"/>
  <c r="D62" i="98"/>
  <c r="D63" i="98"/>
  <c r="D64" i="98"/>
  <c r="D65" i="98"/>
  <c r="D66" i="98"/>
  <c r="D55" i="98"/>
  <c r="A56" i="98"/>
  <c r="A57" i="98"/>
  <c r="A58" i="98"/>
  <c r="A59" i="98"/>
  <c r="A60" i="98"/>
  <c r="A61" i="98"/>
  <c r="A62" i="98"/>
  <c r="A63" i="98"/>
  <c r="A64" i="98"/>
  <c r="A65" i="98"/>
  <c r="A66" i="98"/>
  <c r="A55" i="98"/>
  <c r="C53" i="98"/>
  <c r="A53" i="98"/>
  <c r="D42" i="98"/>
  <c r="D43" i="98"/>
  <c r="D44" i="98"/>
  <c r="D45" i="98"/>
  <c r="D46" i="98"/>
  <c r="D47" i="98"/>
  <c r="D48" i="98"/>
  <c r="D49" i="98"/>
  <c r="D50" i="98"/>
  <c r="D51" i="98"/>
  <c r="D41" i="98"/>
  <c r="A42" i="98"/>
  <c r="A43" i="98"/>
  <c r="A44" i="98"/>
  <c r="A45" i="98"/>
  <c r="A46" i="98"/>
  <c r="A47" i="98"/>
  <c r="A48" i="98"/>
  <c r="A49" i="98"/>
  <c r="A50" i="98"/>
  <c r="A51" i="98"/>
  <c r="A41" i="98"/>
  <c r="B39" i="98"/>
  <c r="A39" i="98"/>
  <c r="C21" i="98"/>
  <c r="C22" i="98"/>
  <c r="C23" i="98"/>
  <c r="C24" i="98"/>
  <c r="C25" i="98"/>
  <c r="C26" i="98"/>
  <c r="C27" i="98"/>
  <c r="C28" i="98"/>
  <c r="C29" i="98"/>
  <c r="C30" i="98"/>
  <c r="C31" i="98"/>
  <c r="C20" i="98"/>
  <c r="C19" i="98"/>
  <c r="A20" i="98"/>
  <c r="A21" i="98"/>
  <c r="A22" i="98"/>
  <c r="A23" i="98"/>
  <c r="A24" i="98"/>
  <c r="A25" i="98"/>
  <c r="A26" i="98"/>
  <c r="A27" i="98"/>
  <c r="A28" i="98"/>
  <c r="A29" i="98"/>
  <c r="A30" i="98"/>
  <c r="A31" i="98"/>
  <c r="A19" i="98"/>
  <c r="B16" i="98"/>
  <c r="B14" i="98"/>
  <c r="B11" i="98"/>
  <c r="A16" i="98"/>
  <c r="A14" i="98"/>
  <c r="A11" i="98"/>
  <c r="B9" i="98"/>
  <c r="A9" i="98"/>
  <c r="I144" i="13" l="1"/>
  <c r="D144" i="13"/>
  <c r="C142" i="13"/>
  <c r="C141" i="13"/>
  <c r="C140" i="13"/>
  <c r="C137" i="13"/>
  <c r="C134" i="13"/>
  <c r="C133" i="13"/>
  <c r="I132" i="13"/>
  <c r="D132" i="13"/>
  <c r="C130" i="13"/>
  <c r="C129" i="13"/>
  <c r="C128" i="13"/>
  <c r="C125" i="13"/>
  <c r="C122" i="13"/>
  <c r="C121" i="13"/>
  <c r="I120" i="13"/>
  <c r="D120" i="13"/>
  <c r="C118" i="13"/>
  <c r="C117" i="13"/>
  <c r="C113" i="13"/>
  <c r="C116" i="13"/>
  <c r="C110" i="13"/>
  <c r="C109" i="13"/>
  <c r="G30" i="134" l="1"/>
  <c r="G29" i="134"/>
  <c r="G33" i="134"/>
  <c r="G32" i="134"/>
  <c r="C46" i="134"/>
  <c r="C34" i="134"/>
  <c r="C31" i="134"/>
  <c r="C23" i="134"/>
  <c r="C15" i="134"/>
  <c r="C9" i="134"/>
  <c r="I48" i="134"/>
  <c r="I47" i="134"/>
  <c r="I46" i="134"/>
  <c r="B46" i="134"/>
  <c r="B34" i="134"/>
  <c r="B31" i="134"/>
  <c r="B23" i="134"/>
  <c r="I45" i="134" l="1"/>
  <c r="G45" i="134"/>
  <c r="I44" i="134"/>
  <c r="I43" i="134"/>
  <c r="I42" i="134"/>
  <c r="I41" i="134"/>
  <c r="I40" i="134"/>
  <c r="I39" i="134"/>
  <c r="I38" i="134"/>
  <c r="I37" i="134"/>
  <c r="I36" i="134"/>
  <c r="I35" i="134"/>
  <c r="I34" i="134"/>
  <c r="G44" i="134"/>
  <c r="G43" i="134"/>
  <c r="I33" i="134"/>
  <c r="I32" i="134"/>
  <c r="I31" i="134"/>
  <c r="I30" i="134"/>
  <c r="I29" i="134"/>
  <c r="I28" i="134"/>
  <c r="I27" i="134"/>
  <c r="I26" i="134"/>
  <c r="I25" i="134"/>
  <c r="I24" i="134"/>
  <c r="I23" i="134"/>
  <c r="I22" i="134"/>
  <c r="I21" i="134"/>
  <c r="I20" i="134"/>
  <c r="I19" i="134"/>
  <c r="I18" i="134"/>
  <c r="I17" i="134"/>
  <c r="I16" i="134"/>
  <c r="I15" i="134"/>
  <c r="G22" i="134"/>
  <c r="G21" i="134"/>
  <c r="G20" i="134"/>
  <c r="B15" i="134"/>
  <c r="I14" i="134"/>
  <c r="I13" i="134"/>
  <c r="I12" i="134"/>
  <c r="I11" i="134"/>
  <c r="I10" i="134"/>
  <c r="I9" i="134"/>
  <c r="G14" i="134"/>
  <c r="G13" i="134"/>
  <c r="G12" i="134"/>
  <c r="B9" i="134"/>
  <c r="F139" i="2"/>
  <c r="F146" i="2"/>
  <c r="F155" i="2"/>
  <c r="F164" i="2"/>
  <c r="F168" i="2"/>
  <c r="D5" i="162" l="1"/>
  <c r="D5" i="161"/>
  <c r="E6" i="160"/>
  <c r="I14" i="157"/>
  <c r="H14" i="157"/>
  <c r="D11" i="157"/>
  <c r="D14" i="157"/>
  <c r="AB4" i="160"/>
  <c r="J3" i="161"/>
  <c r="K4" i="162"/>
  <c r="C4" i="65" l="1"/>
  <c r="J91" i="65" l="1"/>
  <c r="A92" i="65" l="1"/>
  <c r="J96" i="65" l="1"/>
  <c r="K96" i="65" s="1"/>
  <c r="J95" i="65"/>
  <c r="K95" i="65" s="1"/>
  <c r="J94" i="65"/>
  <c r="K94" i="65" s="1"/>
  <c r="J93" i="65"/>
  <c r="K93" i="65" s="1"/>
  <c r="J92" i="65"/>
  <c r="K92" i="65" s="1"/>
  <c r="K91" i="65"/>
  <c r="J90" i="65"/>
  <c r="J9" i="65"/>
  <c r="J10" i="65"/>
  <c r="J11" i="65"/>
  <c r="J12" i="65"/>
  <c r="J13" i="65"/>
  <c r="J14" i="65"/>
  <c r="J15" i="65"/>
  <c r="J16" i="65"/>
  <c r="J17" i="65"/>
  <c r="J18" i="65"/>
  <c r="J19" i="65"/>
  <c r="J20" i="65"/>
  <c r="J21" i="65"/>
  <c r="J22" i="65"/>
  <c r="J23" i="65"/>
  <c r="J24" i="65"/>
  <c r="J25" i="65"/>
  <c r="J26" i="65"/>
  <c r="J27" i="65"/>
  <c r="K27" i="65" s="1"/>
  <c r="Q27" i="65"/>
  <c r="R27" i="65" s="1"/>
  <c r="A27" i="65"/>
  <c r="Q96" i="65"/>
  <c r="R96" i="65" s="1"/>
  <c r="Q95" i="65"/>
  <c r="R95" i="65" s="1"/>
  <c r="Q94" i="65"/>
  <c r="R94" i="65" s="1"/>
  <c r="Q93" i="65"/>
  <c r="R93" i="65" s="1"/>
  <c r="Q92" i="65"/>
  <c r="R92" i="65" s="1"/>
  <c r="Q91" i="65"/>
  <c r="R91" i="65" s="1"/>
  <c r="Q90" i="65"/>
  <c r="R90" i="65" s="1"/>
  <c r="Q89" i="65"/>
  <c r="R89" i="65" s="1"/>
  <c r="Q88" i="65"/>
  <c r="R88" i="65" s="1"/>
  <c r="Q87" i="65"/>
  <c r="R87" i="65" s="1"/>
  <c r="Q86" i="65"/>
  <c r="R86" i="65" s="1"/>
  <c r="Q85" i="65"/>
  <c r="R85" i="65" s="1"/>
  <c r="Q84" i="65"/>
  <c r="R84" i="65" s="1"/>
  <c r="Q83" i="65"/>
  <c r="R83" i="65" s="1"/>
  <c r="Q82" i="65"/>
  <c r="R82" i="65" s="1"/>
  <c r="Q81" i="65"/>
  <c r="R81" i="65" s="1"/>
  <c r="Q80" i="65"/>
  <c r="R80" i="65" s="1"/>
  <c r="Q79" i="65"/>
  <c r="R79" i="65" s="1"/>
  <c r="Q78" i="65"/>
  <c r="R78" i="65" s="1"/>
  <c r="Q77" i="65"/>
  <c r="R77" i="65" s="1"/>
  <c r="Q76" i="65"/>
  <c r="R76" i="65" s="1"/>
  <c r="Q75" i="65"/>
  <c r="R75" i="65" s="1"/>
  <c r="Q74" i="65"/>
  <c r="R74" i="65" s="1"/>
  <c r="Q73" i="65"/>
  <c r="R73" i="65" s="1"/>
  <c r="Q72" i="65"/>
  <c r="R72" i="65" s="1"/>
  <c r="Q71" i="65"/>
  <c r="R71" i="65" s="1"/>
  <c r="Q70" i="65"/>
  <c r="R70" i="65" s="1"/>
  <c r="Q69" i="65"/>
  <c r="R69" i="65" s="1"/>
  <c r="Q68" i="65"/>
  <c r="R68" i="65" s="1"/>
  <c r="Q67" i="65"/>
  <c r="R67" i="65" s="1"/>
  <c r="Q61" i="65"/>
  <c r="R61" i="65" s="1"/>
  <c r="Q60" i="65"/>
  <c r="R60" i="65" s="1"/>
  <c r="Q58" i="65"/>
  <c r="R58" i="65" s="1"/>
  <c r="Q56" i="65"/>
  <c r="R56" i="65" s="1"/>
  <c r="Q59" i="65"/>
  <c r="R59" i="65" s="1"/>
  <c r="Q57" i="65"/>
  <c r="R57" i="65" s="1"/>
  <c r="Q55" i="65"/>
  <c r="R55" i="65" s="1"/>
  <c r="Q49" i="65"/>
  <c r="R49" i="65" s="1"/>
  <c r="Q48" i="65"/>
  <c r="R48" i="65" s="1"/>
  <c r="Q47" i="65"/>
  <c r="R47" i="65" s="1"/>
  <c r="Q46" i="65"/>
  <c r="R46" i="65" s="1"/>
  <c r="Q45" i="65"/>
  <c r="R45" i="65" s="1"/>
  <c r="Q44" i="65"/>
  <c r="R44" i="65" s="1"/>
  <c r="Q38" i="65"/>
  <c r="R38" i="65" s="1"/>
  <c r="Q37" i="65"/>
  <c r="R37" i="65" s="1"/>
  <c r="Q39" i="65"/>
  <c r="R39" i="65" s="1"/>
  <c r="Q36" i="65"/>
  <c r="R36" i="65" s="1"/>
  <c r="Q35" i="65"/>
  <c r="R35" i="65" s="1"/>
  <c r="Q34" i="65"/>
  <c r="R34" i="65" s="1"/>
  <c r="Q33" i="65"/>
  <c r="R33" i="65" s="1"/>
  <c r="Q32" i="65"/>
  <c r="R32" i="65" s="1"/>
  <c r="Q26" i="65"/>
  <c r="R26" i="65" s="1"/>
  <c r="Q25" i="65"/>
  <c r="R25" i="65" s="1"/>
  <c r="Q24" i="65"/>
  <c r="R24" i="65" s="1"/>
  <c r="Q23" i="65"/>
  <c r="R23" i="65" s="1"/>
  <c r="Q22" i="65"/>
  <c r="R22" i="65" s="1"/>
  <c r="Q21" i="65"/>
  <c r="R21" i="65" s="1"/>
  <c r="Q20" i="65"/>
  <c r="R20" i="65" s="1"/>
  <c r="Q19" i="65"/>
  <c r="R19" i="65" s="1"/>
  <c r="Q18" i="65"/>
  <c r="R18" i="65" s="1"/>
  <c r="Q17" i="65"/>
  <c r="R17" i="65" s="1"/>
  <c r="Q16" i="65"/>
  <c r="R16" i="65" s="1"/>
  <c r="Q15" i="65"/>
  <c r="R15" i="65" s="1"/>
  <c r="Q14" i="65"/>
  <c r="R14" i="65" s="1"/>
  <c r="Q13" i="65"/>
  <c r="R13" i="65" s="1"/>
  <c r="Q12" i="65"/>
  <c r="R12" i="65" s="1"/>
  <c r="Q11" i="65"/>
  <c r="R11" i="65" s="1"/>
  <c r="Q10" i="65"/>
  <c r="R10" i="65" s="1"/>
  <c r="Q9" i="65"/>
  <c r="R9" i="65" s="1"/>
  <c r="D381" i="13" l="1"/>
  <c r="D380" i="13"/>
  <c r="A4" i="108" l="1"/>
  <c r="G5" i="56"/>
  <c r="K90" i="65"/>
  <c r="J89" i="65" l="1"/>
  <c r="K89" i="65" s="1"/>
  <c r="J67" i="65"/>
  <c r="K67" i="65" s="1"/>
  <c r="J68" i="65"/>
  <c r="K68" i="65" s="1"/>
  <c r="J69" i="65"/>
  <c r="K69" i="65" s="1"/>
  <c r="J70" i="65"/>
  <c r="K70" i="65" s="1"/>
  <c r="J71" i="65"/>
  <c r="K71" i="65" s="1"/>
  <c r="J72" i="65"/>
  <c r="K72" i="65" s="1"/>
  <c r="J73" i="65"/>
  <c r="K73" i="65" s="1"/>
  <c r="J74" i="65"/>
  <c r="K74" i="65" s="1"/>
  <c r="J75" i="65"/>
  <c r="K75" i="65" s="1"/>
  <c r="J76" i="65"/>
  <c r="K76" i="65" s="1"/>
  <c r="J77" i="65"/>
  <c r="K77" i="65" s="1"/>
  <c r="J78" i="65"/>
  <c r="K78" i="65" s="1"/>
  <c r="J79" i="65"/>
  <c r="K79" i="65" s="1"/>
  <c r="J80" i="65"/>
  <c r="K80" i="65" s="1"/>
  <c r="J81" i="65"/>
  <c r="K81" i="65" s="1"/>
  <c r="J82" i="65"/>
  <c r="K82" i="65" s="1"/>
  <c r="J83" i="65"/>
  <c r="K83" i="65" s="1"/>
  <c r="J84" i="65"/>
  <c r="K84" i="65" s="1"/>
  <c r="J85" i="65"/>
  <c r="K85" i="65" s="1"/>
  <c r="J86" i="65"/>
  <c r="K86" i="65" s="1"/>
  <c r="J87" i="65"/>
  <c r="K87" i="65" s="1"/>
  <c r="J88" i="65"/>
  <c r="K88" i="65" s="1"/>
  <c r="E68" i="63"/>
  <c r="D108" i="29"/>
  <c r="D107" i="29"/>
  <c r="D106" i="29"/>
  <c r="K71" i="29"/>
  <c r="B71" i="29"/>
  <c r="K70" i="29"/>
  <c r="K69" i="29"/>
  <c r="K68" i="29"/>
  <c r="C33" i="97" l="1"/>
  <c r="A34" i="97"/>
  <c r="A33" i="97"/>
  <c r="K141" i="17" l="1"/>
  <c r="K140" i="17"/>
  <c r="K139" i="17"/>
  <c r="K138" i="17"/>
  <c r="K137" i="17"/>
  <c r="K136" i="17"/>
  <c r="K135" i="17"/>
  <c r="K134" i="17"/>
  <c r="K133" i="17"/>
  <c r="K132" i="17"/>
  <c r="K131" i="17"/>
  <c r="K130" i="17"/>
  <c r="F641" i="2"/>
  <c r="E63" i="63" l="1"/>
  <c r="A29" i="76"/>
  <c r="A35" i="3"/>
  <c r="A34" i="3"/>
  <c r="A33" i="3"/>
  <c r="A28" i="3"/>
  <c r="A30" i="97" s="1"/>
  <c r="A27" i="3"/>
  <c r="A29" i="97" s="1"/>
  <c r="A26" i="3"/>
  <c r="A28" i="97" s="1"/>
  <c r="A25" i="3"/>
  <c r="A27" i="97" s="1"/>
  <c r="A24" i="3"/>
  <c r="A26" i="97" s="1"/>
  <c r="A23" i="3"/>
  <c r="A25" i="97" s="1"/>
  <c r="A22" i="3"/>
  <c r="A24" i="97" s="1"/>
  <c r="A21" i="3"/>
  <c r="A23" i="97" s="1"/>
  <c r="A20" i="3"/>
  <c r="A22" i="97" s="1"/>
  <c r="C26" i="76"/>
  <c r="C25" i="76"/>
  <c r="C24" i="76"/>
  <c r="C23" i="76"/>
  <c r="C22" i="76"/>
  <c r="C21" i="76"/>
  <c r="C20" i="76"/>
  <c r="A26" i="76"/>
  <c r="A25" i="76"/>
  <c r="A24" i="76"/>
  <c r="A23" i="76"/>
  <c r="A22" i="76"/>
  <c r="A21" i="76"/>
  <c r="A20" i="76"/>
  <c r="C19" i="76"/>
  <c r="A19" i="76"/>
  <c r="C20" i="3"/>
  <c r="C22" i="97" s="1"/>
  <c r="C21" i="3"/>
  <c r="C23" i="97" s="1"/>
  <c r="C22" i="3"/>
  <c r="C24" i="97" s="1"/>
  <c r="C23" i="3"/>
  <c r="C25" i="97" s="1"/>
  <c r="C24" i="3"/>
  <c r="C27" i="97" s="1"/>
  <c r="C26" i="3"/>
  <c r="C28" i="97" s="1"/>
  <c r="C27" i="3"/>
  <c r="C29" i="97" s="1"/>
  <c r="C28" i="3"/>
  <c r="C30" i="97" s="1"/>
  <c r="A31" i="76" l="1"/>
  <c r="A36" i="97"/>
  <c r="A33" i="76"/>
  <c r="A38" i="97"/>
  <c r="A32" i="76"/>
  <c r="A37" i="97"/>
  <c r="B328" i="28"/>
  <c r="A12" i="162"/>
  <c r="A13" i="162" s="1"/>
  <c r="A14" i="162" s="1"/>
  <c r="A15" i="162" s="1"/>
  <c r="A16" i="162" s="1"/>
  <c r="A17" i="162" s="1"/>
  <c r="A18" i="162" s="1"/>
  <c r="A19" i="162" s="1"/>
  <c r="A20" i="162" s="1"/>
  <c r="A21" i="162" s="1"/>
  <c r="A22" i="162" s="1"/>
  <c r="A23" i="162" s="1"/>
  <c r="A24" i="162" s="1"/>
  <c r="A25" i="162" s="1"/>
  <c r="A12" i="161"/>
  <c r="A13" i="161" s="1"/>
  <c r="A14" i="161" s="1"/>
  <c r="A15" i="161" s="1"/>
  <c r="A16" i="161" s="1"/>
  <c r="A17" i="161" s="1"/>
  <c r="A18" i="161" s="1"/>
  <c r="A19" i="161" s="1"/>
  <c r="A20" i="161" s="1"/>
  <c r="A11" i="160"/>
  <c r="A12" i="160" s="1"/>
  <c r="A13" i="160" s="1"/>
  <c r="A14" i="160" s="1"/>
  <c r="A15" i="160" s="1"/>
  <c r="A16" i="160" s="1"/>
  <c r="A17" i="160" s="1"/>
  <c r="A18" i="160" s="1"/>
  <c r="A19" i="160" s="1"/>
  <c r="D97" i="4" l="1"/>
  <c r="B97" i="4"/>
  <c r="D96" i="4"/>
  <c r="B96" i="4"/>
  <c r="D94" i="4"/>
  <c r="C58" i="63" s="1"/>
  <c r="B95" i="4"/>
  <c r="D93" i="4"/>
  <c r="C57" i="63" s="1"/>
  <c r="B94" i="4"/>
  <c r="D61" i="27"/>
  <c r="D60" i="27"/>
  <c r="D59" i="27"/>
  <c r="D58" i="27"/>
  <c r="D57" i="27"/>
  <c r="C46" i="16" l="1"/>
  <c r="D92" i="4" l="1"/>
  <c r="C56" i="63" s="1"/>
  <c r="B93" i="4"/>
  <c r="U52" i="4"/>
  <c r="L20" i="2"/>
  <c r="H244" i="13"/>
  <c r="H36" i="149"/>
  <c r="G47" i="149"/>
  <c r="G46" i="149"/>
  <c r="G44" i="149"/>
  <c r="G45" i="149"/>
  <c r="C31" i="149"/>
  <c r="G30" i="149"/>
  <c r="G29" i="149"/>
  <c r="G28" i="149"/>
  <c r="G27" i="149"/>
  <c r="G26" i="149"/>
  <c r="C30" i="149"/>
  <c r="C29" i="149"/>
  <c r="C28" i="149"/>
  <c r="C27" i="149"/>
  <c r="C26" i="149"/>
  <c r="F642" i="2" l="1"/>
  <c r="R21" i="2"/>
  <c r="L21" i="2" s="1"/>
  <c r="D41" i="3" s="1"/>
  <c r="A1" i="28"/>
  <c r="B438" i="28"/>
  <c r="B437" i="28"/>
  <c r="B434" i="28"/>
  <c r="B433" i="28"/>
  <c r="B432" i="28"/>
  <c r="B431" i="28"/>
  <c r="B430" i="28"/>
  <c r="B429" i="28"/>
  <c r="B428" i="28"/>
  <c r="B427" i="28"/>
  <c r="B422" i="28"/>
  <c r="B421" i="28"/>
  <c r="B420" i="28"/>
  <c r="B417" i="28"/>
  <c r="B415" i="28"/>
  <c r="B413" i="28"/>
  <c r="B412" i="28"/>
  <c r="B409" i="28"/>
  <c r="B408" i="28"/>
  <c r="B406" i="28"/>
  <c r="B405" i="28"/>
  <c r="B404" i="28"/>
  <c r="B403" i="28"/>
  <c r="B402" i="28"/>
  <c r="B401" i="28"/>
  <c r="B400" i="28"/>
  <c r="B399" i="28"/>
  <c r="B392" i="28"/>
  <c r="B390" i="28"/>
  <c r="B389" i="28"/>
  <c r="B388" i="28"/>
  <c r="B387" i="28"/>
  <c r="B386" i="28"/>
  <c r="B384" i="28"/>
  <c r="B383" i="28"/>
  <c r="B380" i="28"/>
  <c r="B379" i="28"/>
  <c r="B377" i="28"/>
  <c r="B376" i="28"/>
  <c r="B373" i="28"/>
  <c r="B372" i="28"/>
  <c r="B371" i="28"/>
  <c r="B370" i="28"/>
  <c r="B366" i="28"/>
  <c r="B365" i="28"/>
  <c r="B364" i="28"/>
  <c r="B363" i="28"/>
  <c r="B362" i="28"/>
  <c r="B361" i="28"/>
  <c r="B360" i="28"/>
  <c r="B359" i="28"/>
  <c r="B358" i="28"/>
  <c r="B356" i="28"/>
  <c r="B354" i="28"/>
  <c r="B353" i="28"/>
  <c r="B340" i="28"/>
  <c r="B339" i="28"/>
  <c r="B333" i="28"/>
  <c r="B332" i="28"/>
  <c r="B283" i="28"/>
  <c r="B329" i="28"/>
  <c r="B325" i="28"/>
  <c r="B323" i="28"/>
  <c r="B322" i="28"/>
  <c r="B350" i="28"/>
  <c r="B349" i="28"/>
  <c r="B348" i="28"/>
  <c r="B345" i="28"/>
  <c r="B344" i="28"/>
  <c r="B343" i="28"/>
  <c r="B318" i="28"/>
  <c r="B317" i="28"/>
  <c r="B316" i="28"/>
  <c r="B315" i="28"/>
  <c r="B310" i="28"/>
  <c r="B309" i="28"/>
  <c r="B308" i="28"/>
  <c r="B307" i="28"/>
  <c r="B300" i="28"/>
  <c r="B299" i="28"/>
  <c r="B298" i="28"/>
  <c r="B297" i="28"/>
  <c r="B295" i="28"/>
  <c r="B294" i="28"/>
  <c r="B293" i="28"/>
  <c r="B286" i="28"/>
  <c r="B285" i="28"/>
  <c r="D36" i="143" l="1"/>
  <c r="D97" i="143"/>
  <c r="D90" i="143"/>
  <c r="D89" i="143"/>
  <c r="D88" i="143"/>
  <c r="D81" i="143"/>
  <c r="D75" i="143"/>
  <c r="D74" i="143"/>
  <c r="D73" i="143"/>
  <c r="D67" i="143"/>
  <c r="D61" i="143"/>
  <c r="D60" i="143"/>
  <c r="D59" i="143"/>
  <c r="D58" i="143"/>
  <c r="D57" i="143"/>
  <c r="D56" i="143"/>
  <c r="D49" i="143"/>
  <c r="D48" i="143"/>
  <c r="D47" i="143"/>
  <c r="D46" i="143"/>
  <c r="D45" i="143"/>
  <c r="D44" i="143"/>
  <c r="D91" i="143"/>
  <c r="D82" i="143"/>
  <c r="D50" i="143"/>
  <c r="D38" i="143"/>
  <c r="D37" i="143"/>
  <c r="D30" i="143"/>
  <c r="D29" i="143"/>
  <c r="D23" i="143"/>
  <c r="D22" i="143"/>
  <c r="D21" i="143"/>
  <c r="D20" i="143"/>
  <c r="D19" i="143"/>
  <c r="D18" i="143"/>
  <c r="D17" i="143"/>
  <c r="D16" i="143"/>
  <c r="D15" i="143"/>
  <c r="P57" i="4"/>
  <c r="P31" i="4"/>
  <c r="P40" i="4"/>
  <c r="P46" i="4"/>
  <c r="P44" i="4"/>
  <c r="P42" i="4"/>
  <c r="P41" i="4"/>
  <c r="P39" i="4"/>
  <c r="P37" i="4"/>
  <c r="P36" i="4"/>
  <c r="P35" i="4"/>
  <c r="P34" i="4"/>
  <c r="P33" i="4"/>
  <c r="P32" i="4"/>
  <c r="P30" i="4"/>
  <c r="P29" i="4"/>
  <c r="P28" i="4"/>
  <c r="P27" i="4"/>
  <c r="P26" i="4"/>
  <c r="P25" i="4"/>
  <c r="P23" i="4"/>
  <c r="P22" i="4"/>
  <c r="P21" i="4"/>
  <c r="P20" i="4"/>
  <c r="P19" i="4"/>
  <c r="P18" i="4"/>
  <c r="G126" i="2"/>
  <c r="G119" i="2"/>
  <c r="G118" i="2"/>
  <c r="G117" i="2"/>
  <c r="G114" i="2"/>
  <c r="G108" i="2"/>
  <c r="P45" i="4" s="1"/>
  <c r="G103" i="2"/>
  <c r="P24" i="4" s="1"/>
  <c r="G104" i="2"/>
  <c r="G96" i="2"/>
  <c r="H96" i="2" s="1"/>
  <c r="G94" i="2"/>
  <c r="G95" i="2"/>
  <c r="G106" i="2"/>
  <c r="G105" i="2"/>
  <c r="H88" i="2"/>
  <c r="H87" i="2"/>
  <c r="H86" i="2"/>
  <c r="H85" i="2"/>
  <c r="P17" i="4"/>
  <c r="C113" i="149"/>
  <c r="C112" i="149"/>
  <c r="C111" i="149"/>
  <c r="C110" i="149"/>
  <c r="C109" i="149"/>
  <c r="C108" i="149"/>
  <c r="C107" i="149"/>
  <c r="C106" i="149"/>
  <c r="L15" i="2"/>
  <c r="F109" i="149" s="1"/>
  <c r="F110" i="149"/>
  <c r="F108" i="149"/>
  <c r="F112" i="149"/>
  <c r="C102" i="149"/>
  <c r="G14" i="149"/>
  <c r="D107" i="2"/>
  <c r="D78" i="149"/>
  <c r="F77" i="149"/>
  <c r="F76" i="149"/>
  <c r="F75" i="149"/>
  <c r="F74" i="149"/>
  <c r="F73" i="149"/>
  <c r="D77" i="149"/>
  <c r="D76" i="149"/>
  <c r="D75" i="149"/>
  <c r="D74" i="149"/>
  <c r="D73" i="149"/>
  <c r="D82" i="149" l="1"/>
  <c r="A22" i="65"/>
  <c r="F113" i="149"/>
  <c r="L13" i="2"/>
  <c r="F107" i="149" s="1"/>
  <c r="L18" i="2"/>
  <c r="F111" i="149" s="1"/>
  <c r="G43" i="149"/>
  <c r="G42" i="149"/>
  <c r="G41" i="149"/>
  <c r="G23" i="149"/>
  <c r="G22" i="149"/>
  <c r="G21" i="149"/>
  <c r="G20" i="149"/>
  <c r="G18" i="149"/>
  <c r="G17" i="149"/>
  <c r="L12" i="2" l="1"/>
  <c r="F106" i="149" s="1"/>
  <c r="P18" i="2"/>
  <c r="I111" i="149" s="1"/>
  <c r="F42" i="27"/>
  <c r="B42" i="27"/>
  <c r="F41" i="27"/>
  <c r="B41" i="27"/>
  <c r="F40" i="27"/>
  <c r="B40" i="27"/>
  <c r="F39" i="27"/>
  <c r="B39" i="27"/>
  <c r="F38" i="27"/>
  <c r="B38" i="27"/>
  <c r="F37" i="27"/>
  <c r="B37" i="27"/>
  <c r="F36" i="27"/>
  <c r="B36" i="27"/>
  <c r="F35" i="27"/>
  <c r="B35" i="27"/>
  <c r="F34" i="27"/>
  <c r="B34" i="27"/>
  <c r="F33" i="27"/>
  <c r="B33" i="27"/>
  <c r="F32" i="27"/>
  <c r="B32" i="27"/>
  <c r="F31" i="27"/>
  <c r="B31" i="27"/>
  <c r="F30" i="27"/>
  <c r="B30" i="27"/>
  <c r="F29" i="27"/>
  <c r="B29" i="27"/>
  <c r="F28" i="27"/>
  <c r="B28" i="27"/>
  <c r="F27" i="27"/>
  <c r="B27" i="27"/>
  <c r="F26" i="27"/>
  <c r="B26" i="27"/>
  <c r="F25" i="27"/>
  <c r="B25" i="27"/>
  <c r="F24" i="27"/>
  <c r="B24" i="27"/>
  <c r="F23" i="27"/>
  <c r="B23" i="27"/>
  <c r="F22" i="27"/>
  <c r="B22" i="27"/>
  <c r="F21" i="27"/>
  <c r="B21" i="27"/>
  <c r="F20" i="27"/>
  <c r="B20" i="27"/>
  <c r="F19" i="27"/>
  <c r="B19" i="27"/>
  <c r="F18" i="27"/>
  <c r="B18" i="27"/>
  <c r="F17" i="27"/>
  <c r="B17" i="27"/>
  <c r="F132" i="2"/>
  <c r="J135" i="2"/>
  <c r="J134" i="2"/>
  <c r="D56" i="27" l="1"/>
  <c r="D55" i="27"/>
  <c r="D54" i="27"/>
  <c r="D53" i="27"/>
  <c r="D52" i="27"/>
  <c r="D51" i="27"/>
  <c r="D50" i="27"/>
  <c r="D49" i="27"/>
  <c r="D48" i="27"/>
  <c r="B61" i="27"/>
  <c r="B60" i="27"/>
  <c r="B59" i="27"/>
  <c r="B58" i="27"/>
  <c r="B57" i="27"/>
  <c r="B56" i="27"/>
  <c r="B55" i="27"/>
  <c r="B54" i="27"/>
  <c r="B53" i="27"/>
  <c r="B52" i="27"/>
  <c r="B51" i="27"/>
  <c r="B50" i="27"/>
  <c r="B49" i="27"/>
  <c r="B48" i="27"/>
  <c r="B47" i="27"/>
  <c r="B92" i="4"/>
  <c r="B91" i="4"/>
  <c r="B90" i="4"/>
  <c r="B1" i="148" s="1"/>
  <c r="B89" i="4"/>
  <c r="A1" i="143" s="1"/>
  <c r="B88" i="4"/>
  <c r="B3" i="144" s="1"/>
  <c r="B87" i="4"/>
  <c r="B86" i="4"/>
  <c r="B85" i="4"/>
  <c r="B84" i="4"/>
  <c r="B83" i="4"/>
  <c r="D213" i="2" l="1"/>
  <c r="D212" i="2"/>
  <c r="D211" i="2"/>
  <c r="D210" i="2"/>
  <c r="D209" i="2"/>
  <c r="D208" i="2"/>
  <c r="D207" i="2"/>
  <c r="D206" i="2"/>
  <c r="D205" i="2"/>
  <c r="D204" i="2"/>
  <c r="D203" i="2"/>
  <c r="D202" i="2"/>
  <c r="D201" i="2"/>
  <c r="D200" i="2"/>
  <c r="D199" i="2"/>
  <c r="D198" i="2"/>
  <c r="E119" i="151"/>
  <c r="D94" i="153"/>
  <c r="D93" i="153"/>
  <c r="D92" i="153"/>
  <c r="D91" i="153"/>
  <c r="D90" i="153"/>
  <c r="D74" i="153"/>
  <c r="D73" i="153"/>
  <c r="D72" i="153"/>
  <c r="D64" i="153"/>
  <c r="C64" i="153"/>
  <c r="D63" i="153"/>
  <c r="C63" i="153"/>
  <c r="B20" i="153"/>
  <c r="B19" i="153"/>
  <c r="B16" i="153"/>
  <c r="B13" i="153"/>
  <c r="E3" i="153"/>
  <c r="E4" i="26"/>
  <c r="B108" i="63"/>
  <c r="B78" i="63"/>
  <c r="J4" i="153" l="1"/>
  <c r="E4" i="153"/>
  <c r="E767" i="2" l="1"/>
  <c r="C293" i="150" l="1"/>
  <c r="C292" i="150"/>
  <c r="C291" i="150"/>
  <c r="C3" i="151"/>
  <c r="C5" i="151"/>
  <c r="E566" i="2"/>
  <c r="E567" i="2" s="1"/>
  <c r="C104" i="151" s="1"/>
  <c r="C78" i="151"/>
  <c r="G564" i="2"/>
  <c r="G562" i="2"/>
  <c r="G557" i="2"/>
  <c r="C63" i="151"/>
  <c r="C91" i="151" l="1"/>
  <c r="C49" i="151"/>
  <c r="E25" i="151"/>
  <c r="E34" i="151"/>
  <c r="C32" i="151"/>
  <c r="B2" i="133" l="1"/>
  <c r="D91" i="4"/>
  <c r="C55" i="63" s="1"/>
  <c r="D90" i="4"/>
  <c r="C54" i="63" s="1"/>
  <c r="D89" i="4"/>
  <c r="C53" i="63" s="1"/>
  <c r="D88" i="4"/>
  <c r="C52" i="63" s="1"/>
  <c r="D87" i="4"/>
  <c r="D86" i="4"/>
  <c r="D85" i="4"/>
  <c r="D84" i="4"/>
  <c r="D730" i="2"/>
  <c r="C18" i="148"/>
  <c r="C12" i="148"/>
  <c r="D83" i="4" l="1"/>
  <c r="C47" i="63" s="1"/>
  <c r="D47" i="27"/>
  <c r="C51" i="63"/>
  <c r="C50" i="63"/>
  <c r="C49" i="63"/>
  <c r="C48" i="63"/>
  <c r="C46" i="63"/>
  <c r="C43" i="63"/>
  <c r="C42" i="63"/>
  <c r="C38" i="63"/>
  <c r="C37" i="63"/>
  <c r="C36" i="63"/>
  <c r="C33" i="63"/>
  <c r="C32" i="63"/>
  <c r="C28" i="63"/>
  <c r="C27" i="63"/>
  <c r="C21" i="63"/>
  <c r="C20" i="63"/>
  <c r="C19" i="63"/>
  <c r="J92" i="17"/>
  <c r="J97" i="17"/>
  <c r="J96" i="17"/>
  <c r="B97" i="17"/>
  <c r="B96" i="17"/>
  <c r="B93" i="17"/>
  <c r="J95" i="17"/>
  <c r="J94" i="17"/>
  <c r="B95" i="17"/>
  <c r="B94" i="17"/>
  <c r="B92" i="17"/>
  <c r="G450" i="2"/>
  <c r="I83" i="4" s="1"/>
  <c r="J93" i="17" l="1"/>
  <c r="J61" i="65" l="1"/>
  <c r="K61" i="65" s="1"/>
  <c r="A61" i="65"/>
  <c r="J60" i="65"/>
  <c r="K60" i="65" s="1"/>
  <c r="A60" i="65"/>
  <c r="D132" i="2"/>
  <c r="D126" i="2"/>
  <c r="D119" i="2"/>
  <c r="D115" i="2"/>
  <c r="D108" i="2"/>
  <c r="C44" i="4" s="1"/>
  <c r="D105" i="2"/>
  <c r="D104" i="2"/>
  <c r="D103" i="2"/>
  <c r="D94" i="2"/>
  <c r="D96" i="2"/>
  <c r="C18" i="4" s="1"/>
  <c r="D95" i="2"/>
  <c r="K26" i="65"/>
  <c r="A26" i="65"/>
  <c r="P47" i="4"/>
  <c r="U51" i="4"/>
  <c r="U50" i="4"/>
  <c r="U49" i="4"/>
  <c r="G135" i="2"/>
  <c r="G134" i="2"/>
  <c r="E775" i="2" l="1"/>
  <c r="C3" i="147" l="1"/>
  <c r="C2" i="147"/>
  <c r="F3" i="147"/>
  <c r="E3" i="147"/>
  <c r="C3" i="146"/>
  <c r="C2" i="146"/>
  <c r="C4" i="146"/>
  <c r="B4" i="146"/>
  <c r="A8" i="145"/>
  <c r="L3" i="145"/>
  <c r="D3" i="145"/>
  <c r="D2" i="145"/>
  <c r="E773" i="2"/>
  <c r="E35" i="144" s="1"/>
  <c r="E251" i="2"/>
  <c r="E36" i="144"/>
  <c r="E34" i="144"/>
  <c r="E32" i="144"/>
  <c r="D23" i="144"/>
  <c r="U48" i="4" l="1"/>
  <c r="U47" i="4"/>
  <c r="A96" i="65" l="1"/>
  <c r="A95" i="65"/>
  <c r="A94" i="65"/>
  <c r="A93" i="65"/>
  <c r="J215" i="2"/>
  <c r="J218" i="2"/>
  <c r="J217" i="2"/>
  <c r="J216" i="2"/>
  <c r="J214" i="2"/>
  <c r="J213" i="2"/>
  <c r="J212" i="2"/>
  <c r="J211" i="2"/>
  <c r="J210" i="2"/>
  <c r="J209" i="2"/>
  <c r="A91" i="65"/>
  <c r="A90" i="65"/>
  <c r="A89" i="65"/>
  <c r="A88" i="65"/>
  <c r="A87" i="65"/>
  <c r="A86" i="65"/>
  <c r="A85" i="65"/>
  <c r="A84" i="65"/>
  <c r="A83" i="65"/>
  <c r="A82" i="65"/>
  <c r="A81" i="65"/>
  <c r="A80" i="65"/>
  <c r="A79" i="65"/>
  <c r="A78" i="65"/>
  <c r="A77" i="65"/>
  <c r="A76" i="65"/>
  <c r="A75" i="65"/>
  <c r="D197" i="2"/>
  <c r="A74" i="65" s="1"/>
  <c r="D196" i="2"/>
  <c r="A73" i="65" s="1"/>
  <c r="D195" i="2"/>
  <c r="A72" i="65" s="1"/>
  <c r="D194" i="2"/>
  <c r="A71" i="65" s="1"/>
  <c r="D193" i="2"/>
  <c r="A70" i="65" s="1"/>
  <c r="J208" i="2"/>
  <c r="J207" i="2"/>
  <c r="J206" i="2"/>
  <c r="J205" i="2"/>
  <c r="J204" i="2"/>
  <c r="J203" i="2"/>
  <c r="J202" i="2"/>
  <c r="J201" i="2"/>
  <c r="J200" i="2"/>
  <c r="J199" i="2"/>
  <c r="J198" i="2"/>
  <c r="D192" i="2"/>
  <c r="A69" i="65" s="1"/>
  <c r="D191" i="2"/>
  <c r="A68" i="65" s="1"/>
  <c r="J219" i="2"/>
  <c r="J197" i="2"/>
  <c r="J196" i="2"/>
  <c r="J195" i="2"/>
  <c r="J194" i="2"/>
  <c r="J193" i="2"/>
  <c r="J192" i="2"/>
  <c r="J191" i="2"/>
  <c r="D190" i="2"/>
  <c r="A67" i="65" s="1"/>
  <c r="J190" i="2"/>
  <c r="B255" i="17" l="1"/>
  <c r="B102" i="63"/>
  <c r="F130" i="17" l="1"/>
  <c r="G141" i="17"/>
  <c r="G140" i="17"/>
  <c r="G139" i="17"/>
  <c r="G138" i="17"/>
  <c r="G137" i="17"/>
  <c r="G136" i="17"/>
  <c r="G135" i="17"/>
  <c r="G134" i="17"/>
  <c r="G133" i="17"/>
  <c r="G132" i="17"/>
  <c r="G131" i="17"/>
  <c r="G130" i="17"/>
  <c r="F141" i="17"/>
  <c r="F140" i="17"/>
  <c r="F139" i="17"/>
  <c r="F138" i="17"/>
  <c r="F137" i="17"/>
  <c r="F136" i="17"/>
  <c r="F135" i="17"/>
  <c r="F134" i="17"/>
  <c r="F133" i="17"/>
  <c r="F132" i="17"/>
  <c r="F131" i="17"/>
  <c r="C141" i="17"/>
  <c r="C140" i="17"/>
  <c r="C139" i="17"/>
  <c r="C138" i="17"/>
  <c r="C137" i="17"/>
  <c r="C136" i="17"/>
  <c r="C135" i="17"/>
  <c r="C134" i="17"/>
  <c r="C133" i="17"/>
  <c r="C132" i="17"/>
  <c r="C131" i="17"/>
  <c r="C130" i="17"/>
  <c r="N644" i="2" l="1"/>
  <c r="M643" i="2"/>
  <c r="K401" i="13"/>
  <c r="J401" i="13"/>
  <c r="I401" i="13"/>
  <c r="H401" i="13"/>
  <c r="G401" i="13"/>
  <c r="L400" i="13"/>
  <c r="L399" i="13"/>
  <c r="L401" i="13" l="1"/>
  <c r="L402" i="13" s="1"/>
  <c r="E255" i="2" l="1"/>
  <c r="E250" i="2"/>
  <c r="H122" i="29"/>
  <c r="F159" i="13" l="1"/>
  <c r="D372" i="13" s="1"/>
  <c r="K54" i="29"/>
  <c r="B73" i="63"/>
  <c r="A33" i="29" l="1"/>
  <c r="B72" i="63"/>
  <c r="C171" i="13" l="1"/>
  <c r="C169" i="13"/>
  <c r="I404" i="2"/>
  <c r="F171" i="13" l="1"/>
  <c r="F169" i="13"/>
  <c r="J128" i="2"/>
  <c r="J129" i="2"/>
  <c r="J130" i="2"/>
  <c r="J131" i="2"/>
  <c r="J132" i="2"/>
  <c r="J133" i="2"/>
  <c r="H123" i="2"/>
  <c r="H124" i="2"/>
  <c r="H125" i="2"/>
  <c r="H126" i="2"/>
  <c r="H122" i="2"/>
  <c r="H115" i="2"/>
  <c r="H116" i="2"/>
  <c r="H117" i="2"/>
  <c r="H118" i="2"/>
  <c r="H119" i="2"/>
  <c r="H120" i="2"/>
  <c r="H114" i="2"/>
  <c r="H95" i="2"/>
  <c r="H97" i="2"/>
  <c r="H98" i="2"/>
  <c r="H99" i="2"/>
  <c r="H100" i="2"/>
  <c r="H101" i="2"/>
  <c r="H102" i="2"/>
  <c r="H103" i="2"/>
  <c r="H104" i="2"/>
  <c r="H105" i="2"/>
  <c r="H106" i="2"/>
  <c r="H107" i="2"/>
  <c r="H108" i="2"/>
  <c r="H109" i="2"/>
  <c r="H110" i="2"/>
  <c r="H111" i="2"/>
  <c r="H112" i="2"/>
  <c r="H94" i="2"/>
  <c r="U46" i="4" l="1"/>
  <c r="I7" i="142"/>
  <c r="D7" i="142"/>
  <c r="D3" i="142"/>
  <c r="J39" i="65"/>
  <c r="K39" i="65" s="1"/>
  <c r="J38" i="65"/>
  <c r="K38" i="65" s="1"/>
  <c r="A39" i="65"/>
  <c r="A38" i="65"/>
  <c r="K16" i="65"/>
  <c r="A16" i="65"/>
  <c r="K25" i="65"/>
  <c r="A25" i="65"/>
  <c r="K24" i="65"/>
  <c r="A24" i="65"/>
  <c r="I7" i="139"/>
  <c r="D7" i="139"/>
  <c r="D3" i="139"/>
  <c r="J59" i="65"/>
  <c r="K59" i="65" s="1"/>
  <c r="J55" i="65"/>
  <c r="K55" i="65" s="1"/>
  <c r="J57" i="65"/>
  <c r="K57" i="65" s="1"/>
  <c r="J56" i="65"/>
  <c r="K56" i="65" s="1"/>
  <c r="J58" i="65" l="1"/>
  <c r="K58" i="65" s="1"/>
  <c r="J49" i="65"/>
  <c r="K49" i="65" s="1"/>
  <c r="K22" i="65"/>
  <c r="K20" i="65"/>
  <c r="B89" i="17" l="1"/>
  <c r="C38" i="76"/>
  <c r="C37" i="76"/>
  <c r="A37" i="76"/>
  <c r="J35" i="132" l="1"/>
  <c r="C95" i="13"/>
  <c r="C6" i="13"/>
  <c r="L221" i="13"/>
  <c r="K221" i="13"/>
  <c r="C50" i="13"/>
  <c r="J119" i="2"/>
  <c r="F165" i="13"/>
  <c r="F167" i="13"/>
  <c r="F161" i="13"/>
  <c r="F163" i="13"/>
  <c r="B7" i="132"/>
  <c r="B6" i="132"/>
  <c r="B5" i="132"/>
  <c r="B32" i="133"/>
  <c r="A2" i="137"/>
  <c r="E254" i="2"/>
  <c r="J107" i="29" s="1"/>
  <c r="E253" i="2"/>
  <c r="E252" i="2"/>
  <c r="H125" i="29"/>
  <c r="H124" i="29"/>
  <c r="E258" i="2"/>
  <c r="G24" i="149" s="1"/>
  <c r="E257" i="2"/>
  <c r="E256" i="2"/>
  <c r="H123" i="29"/>
  <c r="E249" i="2"/>
  <c r="B65" i="46"/>
  <c r="B113" i="63" s="1"/>
  <c r="B63" i="46"/>
  <c r="B61" i="46"/>
  <c r="B64" i="46"/>
  <c r="H37" i="149" l="1"/>
  <c r="J106" i="29"/>
  <c r="C31" i="3"/>
  <c r="E35" i="2"/>
  <c r="D94" i="29"/>
  <c r="D93" i="29"/>
  <c r="D92" i="29"/>
  <c r="D91" i="29"/>
  <c r="I12" i="2"/>
  <c r="C29" i="76" l="1"/>
  <c r="C34" i="97"/>
  <c r="D95" i="29"/>
  <c r="G31" i="149"/>
  <c r="F78" i="149"/>
  <c r="I7" i="136"/>
  <c r="D7" i="136"/>
  <c r="D3" i="136"/>
  <c r="C31" i="4"/>
  <c r="J111" i="2"/>
  <c r="D2" i="135"/>
  <c r="F43" i="27"/>
  <c r="A32" i="3"/>
  <c r="A35" i="97" s="1"/>
  <c r="H83" i="2"/>
  <c r="H82" i="2"/>
  <c r="H81" i="2"/>
  <c r="H80" i="2"/>
  <c r="H79" i="2"/>
  <c r="H84" i="2"/>
  <c r="H78" i="2"/>
  <c r="H77" i="2"/>
  <c r="H76" i="2"/>
  <c r="H75" i="2"/>
  <c r="J107" i="2"/>
  <c r="J106" i="2"/>
  <c r="J105" i="2"/>
  <c r="J104" i="2"/>
  <c r="J103" i="2"/>
  <c r="J102" i="2"/>
  <c r="J101" i="2"/>
  <c r="J100" i="2"/>
  <c r="J99" i="2"/>
  <c r="J98" i="2"/>
  <c r="J97" i="2"/>
  <c r="J96" i="2"/>
  <c r="J95" i="2"/>
  <c r="J94" i="2"/>
  <c r="G133" i="2"/>
  <c r="G132" i="2"/>
  <c r="G131" i="2"/>
  <c r="G130" i="2"/>
  <c r="G129" i="2"/>
  <c r="G128" i="2"/>
  <c r="J126" i="2"/>
  <c r="J125" i="2"/>
  <c r="J124" i="2"/>
  <c r="J123" i="2"/>
  <c r="J122" i="2"/>
  <c r="J120" i="2"/>
  <c r="J118" i="2"/>
  <c r="J117" i="2"/>
  <c r="J116" i="2"/>
  <c r="J115" i="2"/>
  <c r="J114" i="2"/>
  <c r="J112" i="2"/>
  <c r="J110" i="2"/>
  <c r="J109" i="2"/>
  <c r="J108" i="2"/>
  <c r="B42" i="53"/>
  <c r="B21" i="52"/>
  <c r="B30" i="133" s="1"/>
  <c r="L3" i="135"/>
  <c r="D3" i="135"/>
  <c r="G48" i="134"/>
  <c r="G47" i="134"/>
  <c r="G46" i="134"/>
  <c r="D46" i="134"/>
  <c r="G42" i="134"/>
  <c r="G41" i="134"/>
  <c r="G40" i="134"/>
  <c r="G39" i="134"/>
  <c r="G38" i="134"/>
  <c r="G37" i="134"/>
  <c r="G36" i="134"/>
  <c r="G35" i="134"/>
  <c r="G34" i="134"/>
  <c r="G31" i="134"/>
  <c r="G28" i="134"/>
  <c r="G27" i="134"/>
  <c r="G26" i="134"/>
  <c r="G25" i="134"/>
  <c r="G24" i="134"/>
  <c r="G23" i="134"/>
  <c r="G19" i="134"/>
  <c r="G18" i="134"/>
  <c r="G17" i="134"/>
  <c r="G16" i="134"/>
  <c r="G15" i="134"/>
  <c r="G11" i="134"/>
  <c r="G10" i="134"/>
  <c r="G9" i="134"/>
  <c r="D34" i="134"/>
  <c r="E168" i="2"/>
  <c r="D31" i="134"/>
  <c r="D23" i="134"/>
  <c r="D15" i="134"/>
  <c r="D9" i="134"/>
  <c r="J173" i="13"/>
  <c r="F38" i="2"/>
  <c r="D25" i="168" s="1"/>
  <c r="H72" i="63"/>
  <c r="B12" i="63"/>
  <c r="E248" i="2"/>
  <c r="E223" i="2"/>
  <c r="D14" i="26"/>
  <c r="D13" i="26"/>
  <c r="F25" i="132"/>
  <c r="B34" i="46"/>
  <c r="B3" i="131"/>
  <c r="B5" i="131" s="1"/>
  <c r="A15" i="97"/>
  <c r="G5" i="130"/>
  <c r="B5" i="130"/>
  <c r="A4" i="130"/>
  <c r="F152" i="13"/>
  <c r="I296" i="13"/>
  <c r="C295" i="13"/>
  <c r="G177" i="13"/>
  <c r="C177" i="13"/>
  <c r="F242" i="13"/>
  <c r="F147" i="13"/>
  <c r="B3" i="27"/>
  <c r="C4" i="27"/>
  <c r="H4" i="27"/>
  <c r="B14" i="27"/>
  <c r="F14" i="27"/>
  <c r="B15" i="27"/>
  <c r="F15" i="27"/>
  <c r="B16" i="27"/>
  <c r="F16" i="27"/>
  <c r="B43" i="27"/>
  <c r="A2" i="102"/>
  <c r="E5" i="26"/>
  <c r="J5" i="26"/>
  <c r="D11" i="26"/>
  <c r="D18" i="26"/>
  <c r="A2" i="87"/>
  <c r="E4" i="89"/>
  <c r="D3" i="17"/>
  <c r="D4" i="17"/>
  <c r="J4" i="17"/>
  <c r="B12" i="17"/>
  <c r="B16" i="17"/>
  <c r="B21" i="17"/>
  <c r="B25" i="17"/>
  <c r="B32" i="17"/>
  <c r="B38" i="17"/>
  <c r="B42" i="17"/>
  <c r="B46" i="17"/>
  <c r="B49" i="17"/>
  <c r="B55" i="17"/>
  <c r="B63" i="17"/>
  <c r="B67" i="17"/>
  <c r="B71" i="17"/>
  <c r="B77" i="17"/>
  <c r="B78" i="17"/>
  <c r="B79" i="17"/>
  <c r="B80" i="17"/>
  <c r="B81" i="17"/>
  <c r="B85" i="17"/>
  <c r="B91" i="17"/>
  <c r="J91" i="17"/>
  <c r="B101" i="17"/>
  <c r="B105" i="17"/>
  <c r="B109" i="17"/>
  <c r="B113" i="17"/>
  <c r="B117" i="17"/>
  <c r="B123" i="17"/>
  <c r="B127" i="17"/>
  <c r="B145" i="17"/>
  <c r="B149" i="17"/>
  <c r="B153" i="17"/>
  <c r="B157" i="17"/>
  <c r="B161" i="17"/>
  <c r="B165" i="17"/>
  <c r="B169" i="17"/>
  <c r="B173" i="17"/>
  <c r="B177" i="17"/>
  <c r="B184" i="17"/>
  <c r="B186" i="17"/>
  <c r="B188" i="17"/>
  <c r="B190" i="17"/>
  <c r="B192" i="17"/>
  <c r="B194" i="17"/>
  <c r="B196" i="17"/>
  <c r="B200" i="17"/>
  <c r="B202" i="17"/>
  <c r="B204" i="17"/>
  <c r="B206" i="17"/>
  <c r="B207" i="17"/>
  <c r="B209" i="17"/>
  <c r="B211" i="17"/>
  <c r="B213" i="17"/>
  <c r="B215" i="17"/>
  <c r="B217" i="17"/>
  <c r="B219" i="17"/>
  <c r="B221" i="17"/>
  <c r="B223" i="17"/>
  <c r="B225" i="17"/>
  <c r="B227" i="17"/>
  <c r="B229" i="17"/>
  <c r="B231" i="17"/>
  <c r="B233" i="17"/>
  <c r="B235" i="17"/>
  <c r="B237" i="17"/>
  <c r="B239" i="17"/>
  <c r="B241" i="17"/>
  <c r="B243" i="17"/>
  <c r="B245" i="17"/>
  <c r="B248" i="17"/>
  <c r="B250" i="17"/>
  <c r="B252" i="17"/>
  <c r="B254" i="17"/>
  <c r="B257" i="17"/>
  <c r="B259" i="17"/>
  <c r="A2" i="101"/>
  <c r="A2" i="113"/>
  <c r="A2" i="109"/>
  <c r="E3" i="16"/>
  <c r="E4" i="16"/>
  <c r="K4" i="16"/>
  <c r="C80" i="16"/>
  <c r="C84" i="16"/>
  <c r="C88" i="16"/>
  <c r="A2" i="86"/>
  <c r="A2" i="85"/>
  <c r="B5" i="13"/>
  <c r="C20" i="13"/>
  <c r="C21" i="13"/>
  <c r="C22" i="13"/>
  <c r="D24" i="13"/>
  <c r="I24" i="13"/>
  <c r="C27" i="13"/>
  <c r="C28" i="13"/>
  <c r="C29" i="13"/>
  <c r="C32" i="13"/>
  <c r="C35" i="13"/>
  <c r="C36" i="13"/>
  <c r="C37" i="13"/>
  <c r="D39" i="13"/>
  <c r="I39" i="13"/>
  <c r="C42" i="13"/>
  <c r="C43" i="13"/>
  <c r="C44" i="13"/>
  <c r="C46" i="13"/>
  <c r="C47" i="13"/>
  <c r="C53" i="13"/>
  <c r="C54" i="13"/>
  <c r="C55" i="13"/>
  <c r="D57" i="13"/>
  <c r="I57" i="13"/>
  <c r="C59" i="13"/>
  <c r="C60" i="13"/>
  <c r="C63" i="13"/>
  <c r="C66" i="13"/>
  <c r="C67" i="13"/>
  <c r="C68" i="13"/>
  <c r="D70" i="13"/>
  <c r="I70" i="13"/>
  <c r="C71" i="13"/>
  <c r="C72" i="13"/>
  <c r="C75" i="13"/>
  <c r="C78" i="13"/>
  <c r="C79" i="13"/>
  <c r="C80" i="13"/>
  <c r="D82" i="13"/>
  <c r="I82" i="13"/>
  <c r="C83" i="13"/>
  <c r="C84" i="13"/>
  <c r="C87" i="13"/>
  <c r="C90" i="13"/>
  <c r="C91" i="13"/>
  <c r="C92" i="13"/>
  <c r="D94" i="13"/>
  <c r="I94" i="13"/>
  <c r="C97" i="13"/>
  <c r="C98" i="13"/>
  <c r="C101" i="13"/>
  <c r="C104" i="13"/>
  <c r="C105" i="13"/>
  <c r="C106" i="13"/>
  <c r="D108" i="13"/>
  <c r="I108" i="13"/>
  <c r="C175" i="13"/>
  <c r="C178" i="13"/>
  <c r="G178" i="13"/>
  <c r="C180" i="13"/>
  <c r="G180" i="13"/>
  <c r="C181" i="13"/>
  <c r="G181" i="13"/>
  <c r="C182" i="13"/>
  <c r="G182" i="13"/>
  <c r="C183" i="13"/>
  <c r="G183" i="13"/>
  <c r="C184" i="13"/>
  <c r="G184" i="13"/>
  <c r="C185" i="13"/>
  <c r="G185" i="13"/>
  <c r="C186" i="13"/>
  <c r="G186" i="13"/>
  <c r="C187" i="13"/>
  <c r="G187" i="13"/>
  <c r="C195" i="13"/>
  <c r="C204" i="13"/>
  <c r="C207" i="13"/>
  <c r="K223" i="13"/>
  <c r="L223" i="13"/>
  <c r="K225" i="13"/>
  <c r="L225" i="13"/>
  <c r="K227" i="13"/>
  <c r="J230" i="13"/>
  <c r="D234" i="13"/>
  <c r="C237" i="13"/>
  <c r="H237" i="13"/>
  <c r="J239" i="13"/>
  <c r="H245" i="13"/>
  <c r="H246" i="13"/>
  <c r="C253" i="13"/>
  <c r="C254" i="13"/>
  <c r="C257" i="13"/>
  <c r="C258" i="13"/>
  <c r="C261" i="13"/>
  <c r="C262" i="13"/>
  <c r="C265" i="13"/>
  <c r="C266" i="13"/>
  <c r="C269" i="13"/>
  <c r="C270" i="13"/>
  <c r="C273" i="13"/>
  <c r="C278" i="13"/>
  <c r="J278" i="13"/>
  <c r="C281" i="13"/>
  <c r="H281" i="13"/>
  <c r="C284" i="13"/>
  <c r="F284" i="13"/>
  <c r="C405" i="13"/>
  <c r="A2" i="84"/>
  <c r="A2" i="83"/>
  <c r="A7" i="108" s="1"/>
  <c r="A2" i="82"/>
  <c r="A2" i="81"/>
  <c r="A20" i="97"/>
  <c r="D42" i="97"/>
  <c r="C43" i="97"/>
  <c r="A47" i="97"/>
  <c r="A48" i="97"/>
  <c r="D3" i="118"/>
  <c r="D7" i="118"/>
  <c r="I7" i="118"/>
  <c r="D3" i="117"/>
  <c r="D7" i="117"/>
  <c r="I7" i="117"/>
  <c r="A7" i="12"/>
  <c r="D4" i="127"/>
  <c r="D8" i="127"/>
  <c r="I8" i="127"/>
  <c r="D4" i="95"/>
  <c r="D8" i="95"/>
  <c r="I8" i="95"/>
  <c r="D3" i="90"/>
  <c r="D7" i="90"/>
  <c r="I7" i="90"/>
  <c r="D3" i="93"/>
  <c r="D4" i="93"/>
  <c r="H4" i="93"/>
  <c r="D2" i="110"/>
  <c r="D3" i="110"/>
  <c r="L3" i="110"/>
  <c r="B3" i="98"/>
  <c r="B4" i="98"/>
  <c r="I4" i="98"/>
  <c r="B34" i="98"/>
  <c r="B69" i="98"/>
  <c r="B100" i="98"/>
  <c r="B132" i="98"/>
  <c r="C3" i="50"/>
  <c r="C4" i="50"/>
  <c r="I4" i="50"/>
  <c r="C3" i="49"/>
  <c r="C4" i="49"/>
  <c r="I4" i="49"/>
  <c r="C3" i="48"/>
  <c r="C4" i="48"/>
  <c r="L4" i="48"/>
  <c r="C3" i="56"/>
  <c r="C4" i="56"/>
  <c r="I4" i="56"/>
  <c r="C3" i="51"/>
  <c r="C4" i="51"/>
  <c r="J4" i="51"/>
  <c r="D5" i="51"/>
  <c r="J5" i="51"/>
  <c r="C3" i="54"/>
  <c r="C4" i="54"/>
  <c r="M4" i="54"/>
  <c r="C4" i="99"/>
  <c r="C8" i="99"/>
  <c r="I8" i="99"/>
  <c r="B43" i="53"/>
  <c r="D46" i="53"/>
  <c r="D47" i="53"/>
  <c r="B23" i="52"/>
  <c r="D27" i="52"/>
  <c r="A14" i="66"/>
  <c r="D18" i="66"/>
  <c r="C3" i="65"/>
  <c r="J4" i="65"/>
  <c r="A9" i="65"/>
  <c r="K9" i="65"/>
  <c r="K10" i="65"/>
  <c r="A11" i="65"/>
  <c r="K11" i="65"/>
  <c r="A12" i="65"/>
  <c r="K12" i="65"/>
  <c r="A13" i="65"/>
  <c r="K13" i="65"/>
  <c r="A14" i="65"/>
  <c r="K14" i="65"/>
  <c r="A15" i="65"/>
  <c r="K15" i="65"/>
  <c r="A17" i="65"/>
  <c r="K17" i="65"/>
  <c r="K18" i="65"/>
  <c r="A19" i="65"/>
  <c r="K19" i="65"/>
  <c r="A20" i="65"/>
  <c r="A21" i="65"/>
  <c r="K21" i="65"/>
  <c r="A23" i="65"/>
  <c r="K23" i="65"/>
  <c r="A32" i="65"/>
  <c r="J32" i="65"/>
  <c r="K32" i="65" s="1"/>
  <c r="A33" i="65"/>
  <c r="J33" i="65"/>
  <c r="K33" i="65" s="1"/>
  <c r="A34" i="65"/>
  <c r="J34" i="65"/>
  <c r="K34" i="65" s="1"/>
  <c r="J35" i="65"/>
  <c r="K35" i="65" s="1"/>
  <c r="J36" i="65"/>
  <c r="K36" i="65" s="1"/>
  <c r="A37" i="65"/>
  <c r="J37" i="65"/>
  <c r="K37" i="65" s="1"/>
  <c r="A44" i="65"/>
  <c r="J44" i="65"/>
  <c r="K44" i="65" s="1"/>
  <c r="A45" i="65"/>
  <c r="J45" i="65"/>
  <c r="K45" i="65" s="1"/>
  <c r="A46" i="65"/>
  <c r="J46" i="65"/>
  <c r="K46" i="65" s="1"/>
  <c r="A47" i="65"/>
  <c r="J47" i="65"/>
  <c r="K47" i="65" s="1"/>
  <c r="A48" i="65"/>
  <c r="J48" i="65"/>
  <c r="K48" i="65" s="1"/>
  <c r="A49" i="65"/>
  <c r="A58" i="65"/>
  <c r="A55" i="65"/>
  <c r="A56" i="65"/>
  <c r="H56" i="65"/>
  <c r="A57" i="65"/>
  <c r="H57" i="65"/>
  <c r="A59" i="65"/>
  <c r="A2" i="80"/>
  <c r="C2" i="63"/>
  <c r="C3" i="63"/>
  <c r="C5" i="63"/>
  <c r="J5" i="63"/>
  <c r="C6" i="63"/>
  <c r="E62" i="63"/>
  <c r="E64" i="63"/>
  <c r="E65" i="63"/>
  <c r="E66" i="63"/>
  <c r="E67" i="63"/>
  <c r="B97" i="63"/>
  <c r="A5" i="79"/>
  <c r="A2" i="114" s="1"/>
  <c r="C3" i="75"/>
  <c r="C4" i="75"/>
  <c r="I4" i="75"/>
  <c r="D4" i="29"/>
  <c r="D5" i="29"/>
  <c r="K5" i="29"/>
  <c r="D7" i="29"/>
  <c r="K7" i="29"/>
  <c r="D8" i="29"/>
  <c r="K8" i="29"/>
  <c r="A11" i="29"/>
  <c r="A23" i="29"/>
  <c r="A24" i="29"/>
  <c r="A25" i="29"/>
  <c r="A26" i="29"/>
  <c r="A27" i="29"/>
  <c r="A28" i="29"/>
  <c r="A29" i="29"/>
  <c r="B29" i="29"/>
  <c r="A30" i="29"/>
  <c r="B30" i="29"/>
  <c r="A31" i="29"/>
  <c r="B31" i="29"/>
  <c r="A32" i="29"/>
  <c r="B32" i="29"/>
  <c r="B68" i="29"/>
  <c r="B69" i="29"/>
  <c r="B70" i="29"/>
  <c r="B101" i="29"/>
  <c r="C102" i="29"/>
  <c r="A2" i="78"/>
  <c r="A2" i="77"/>
  <c r="A2" i="5"/>
  <c r="A2" i="4"/>
  <c r="U11" i="4"/>
  <c r="U12" i="4"/>
  <c r="U13" i="4"/>
  <c r="U17" i="4"/>
  <c r="U18" i="4"/>
  <c r="C19" i="4"/>
  <c r="U19" i="4"/>
  <c r="C20" i="4"/>
  <c r="U20" i="4"/>
  <c r="C21" i="4"/>
  <c r="U21" i="4"/>
  <c r="C22" i="4"/>
  <c r="U22" i="4"/>
  <c r="C23" i="4"/>
  <c r="U23" i="4"/>
  <c r="C24" i="4"/>
  <c r="U24" i="4"/>
  <c r="U25" i="4"/>
  <c r="C26" i="4"/>
  <c r="U26" i="4"/>
  <c r="C27" i="4"/>
  <c r="U27" i="4"/>
  <c r="C28" i="4"/>
  <c r="U28" i="4"/>
  <c r="C29" i="4"/>
  <c r="U29" i="4"/>
  <c r="C30" i="4"/>
  <c r="U30" i="4"/>
  <c r="U31" i="4"/>
  <c r="U32" i="4"/>
  <c r="U33" i="4"/>
  <c r="U34" i="4"/>
  <c r="U35" i="4"/>
  <c r="U36" i="4"/>
  <c r="U37" i="4"/>
  <c r="U39" i="4"/>
  <c r="U40" i="4"/>
  <c r="U41" i="4"/>
  <c r="U42" i="4"/>
  <c r="U43" i="4"/>
  <c r="U44" i="4"/>
  <c r="U45" i="4"/>
  <c r="U57" i="4"/>
  <c r="U58" i="4"/>
  <c r="C59" i="4"/>
  <c r="C29" i="63" s="1"/>
  <c r="P59" i="4"/>
  <c r="U59" i="4" s="1"/>
  <c r="U63" i="4"/>
  <c r="P64" i="4"/>
  <c r="U64" i="4" s="1"/>
  <c r="U68" i="4"/>
  <c r="U69" i="4"/>
  <c r="U70" i="4"/>
  <c r="U75" i="4"/>
  <c r="P79" i="4"/>
  <c r="U79" i="4" s="1"/>
  <c r="A2" i="76"/>
  <c r="A10" i="76"/>
  <c r="C34" i="76"/>
  <c r="C39" i="97" s="1"/>
  <c r="C35" i="76"/>
  <c r="C40" i="97" s="1"/>
  <c r="A2" i="3"/>
  <c r="A17" i="3"/>
  <c r="C33" i="3"/>
  <c r="C36" i="97" s="1"/>
  <c r="C34" i="3"/>
  <c r="C37" i="97" s="1"/>
  <c r="C35" i="3"/>
  <c r="C38" i="97" s="1"/>
  <c r="A36" i="3"/>
  <c r="A39" i="97" s="1"/>
  <c r="D36" i="3"/>
  <c r="D39" i="97" s="1"/>
  <c r="A37" i="3"/>
  <c r="A40" i="97" s="1"/>
  <c r="D37" i="3"/>
  <c r="A42" i="97"/>
  <c r="D39" i="3"/>
  <c r="D37" i="76" s="1"/>
  <c r="D40" i="3"/>
  <c r="A41" i="3"/>
  <c r="A39" i="76" s="1"/>
  <c r="E5" i="116"/>
  <c r="E6" i="116"/>
  <c r="E7" i="116"/>
  <c r="E8" i="116"/>
  <c r="E9" i="116"/>
  <c r="E10" i="116"/>
  <c r="E11" i="116"/>
  <c r="E3" i="125"/>
  <c r="B18" i="116" s="1"/>
  <c r="B1" i="46"/>
  <c r="C9" i="46"/>
  <c r="C35" i="46"/>
  <c r="C67" i="46"/>
  <c r="B100" i="29" s="1"/>
  <c r="D117" i="2"/>
  <c r="A35" i="65" s="1"/>
  <c r="D118" i="2"/>
  <c r="A36" i="65" s="1"/>
  <c r="I406" i="2"/>
  <c r="M427" i="2"/>
  <c r="D494" i="2"/>
  <c r="B198" i="17" s="1"/>
  <c r="E682" i="2"/>
  <c r="M428" i="2" l="1"/>
  <c r="D431" i="2" s="1"/>
  <c r="B59" i="17" s="1"/>
  <c r="G33" i="149"/>
  <c r="C32" i="3"/>
  <c r="D35" i="76"/>
  <c r="D40" i="97"/>
  <c r="A30" i="76"/>
  <c r="F37" i="2"/>
  <c r="D26" i="168" s="1"/>
  <c r="H51" i="29"/>
  <c r="C17" i="13"/>
  <c r="C8" i="148"/>
  <c r="E27" i="2"/>
  <c r="B90" i="29" s="1"/>
  <c r="C33" i="76"/>
  <c r="C32" i="76"/>
  <c r="D34" i="76"/>
  <c r="C31" i="76"/>
  <c r="A51" i="29"/>
  <c r="A3" i="134"/>
  <c r="D43" i="97"/>
  <c r="D38" i="76"/>
  <c r="A44" i="97"/>
  <c r="A34" i="76"/>
  <c r="A35" i="76"/>
  <c r="C39" i="116"/>
  <c r="C38" i="116"/>
  <c r="C37" i="116"/>
  <c r="C36" i="116"/>
  <c r="C35" i="116"/>
  <c r="C34" i="116"/>
  <c r="C32" i="116"/>
  <c r="C31" i="116"/>
  <c r="K55" i="29"/>
  <c r="K72" i="29" s="1"/>
  <c r="C52" i="149" l="1"/>
  <c r="C35" i="97"/>
  <c r="C30" i="76"/>
  <c r="G59" i="149"/>
  <c r="G25" i="149"/>
  <c r="D72" i="149"/>
  <c r="B24" i="116"/>
  <c r="C16" i="116" s="1"/>
  <c r="E770" i="2"/>
  <c r="B19" i="116"/>
  <c r="B16" i="29" s="1"/>
  <c r="D31" i="116"/>
  <c r="D33" i="116"/>
  <c r="D35" i="116"/>
  <c r="D37" i="116"/>
  <c r="D39" i="116"/>
  <c r="D32" i="116"/>
  <c r="D34" i="116"/>
  <c r="D36" i="116"/>
  <c r="D38" i="116"/>
  <c r="A10" i="29" l="1"/>
  <c r="C19" i="29"/>
  <c r="C85" i="63" s="1"/>
  <c r="F40" i="2"/>
  <c r="G65" i="149"/>
  <c r="G60" i="149"/>
  <c r="G61" i="149"/>
  <c r="G64" i="149"/>
  <c r="G62" i="149"/>
  <c r="G63" i="149"/>
  <c r="G67" i="149"/>
  <c r="G68" i="149"/>
  <c r="G66" i="149"/>
  <c r="G19" i="2"/>
  <c r="D98" i="149" s="1"/>
  <c r="A40" i="3"/>
  <c r="B80" i="63" l="1"/>
  <c r="C88" i="63"/>
  <c r="C22" i="29"/>
  <c r="A43" i="97"/>
  <c r="A38" i="76"/>
  <c r="G19" i="149"/>
  <c r="A10" i="65"/>
  <c r="C25" i="4"/>
  <c r="A18" i="65"/>
</calcChain>
</file>

<file path=xl/sharedStrings.xml><?xml version="1.0" encoding="utf-8"?>
<sst xmlns="http://schemas.openxmlformats.org/spreadsheetml/2006/main" count="8130" uniqueCount="4962">
  <si>
    <t>Insurance</t>
  </si>
  <si>
    <t>Return late tender offers</t>
  </si>
  <si>
    <t>Opening of tender submissions</t>
  </si>
  <si>
    <t xml:space="preserve"> Two-envelope system</t>
  </si>
  <si>
    <t xml:space="preserve"> EXTENT OF THE WORKS</t>
  </si>
  <si>
    <t>2.       Other specific goals (according to the PPPFA):</t>
  </si>
  <si>
    <t>Tender documents may be collected during working hours at the following address :</t>
  </si>
  <si>
    <t>on:</t>
  </si>
  <si>
    <t xml:space="preserve">F:............................. V:............................ T:............................ </t>
  </si>
  <si>
    <t>A2</t>
  </si>
  <si>
    <t>A3</t>
  </si>
  <si>
    <t>A4</t>
  </si>
  <si>
    <t>A5</t>
  </si>
  <si>
    <t>A6</t>
  </si>
  <si>
    <t>Carried forward to collection</t>
  </si>
  <si>
    <t>A7</t>
  </si>
  <si>
    <t>A8</t>
  </si>
  <si>
    <t>A9</t>
  </si>
  <si>
    <t>A10</t>
  </si>
  <si>
    <t>F:............................. V:............................ T:............................</t>
  </si>
  <si>
    <t>DECLARATION</t>
  </si>
  <si>
    <t>I confirm that I may not commence with any part of construction work under the contract until my Construction Safety Health and Environmental Management Plan has been approved in writing by the Client.</t>
  </si>
  <si>
    <t>I hereby confirm that copies of the following documentation will be kept on site for viewing and inspection purposes for the duration of the construction work:</t>
  </si>
  <si>
    <t>Client's Construction Safety, Health and Environmental Specification.</t>
  </si>
  <si>
    <t>Approved Construction Safety, Health and Environmental Plan.</t>
  </si>
  <si>
    <t>Occupational Health and Safety Act, Act 85 of 1993.</t>
  </si>
  <si>
    <t>Contractor's Safety, Health and Environmental Declaration</t>
  </si>
  <si>
    <t>Contractor's Safety, Health and Environmental Declaration.</t>
  </si>
  <si>
    <t xml:space="preserve">the Workmen's Compensation Fund </t>
  </si>
  <si>
    <t>Fabrication drawings that the contractor is to provide and deliver to the employer  - CLAUSE 4.12.2</t>
  </si>
  <si>
    <t>D6</t>
  </si>
  <si>
    <t>Office for the foreman CLAUSE 4.14.3</t>
  </si>
  <si>
    <t>D7</t>
  </si>
  <si>
    <t>Telephone -  CLAUSE 4.14.3</t>
  </si>
  <si>
    <t>D8</t>
  </si>
  <si>
    <t>Office for inspector of works  -  CLAUSE 4.14.3</t>
  </si>
  <si>
    <t>D9</t>
  </si>
  <si>
    <t>Telephone in office for inspector of works  -  CLAUSE 4.14.3</t>
  </si>
  <si>
    <t>D10</t>
  </si>
  <si>
    <t>Sheds  -  CLAUSE 4.14.3</t>
  </si>
  <si>
    <t>D11</t>
  </si>
  <si>
    <t>Provision and erection of signboards - CLAUSE 4.14.6</t>
  </si>
  <si>
    <t>D12</t>
  </si>
  <si>
    <t>Termination, diversion or maintenance of existing services - CLAUSE4.17.1</t>
  </si>
  <si>
    <t>D13</t>
  </si>
  <si>
    <t>Services which are known to exist - CLAUSE 4.17.3</t>
  </si>
  <si>
    <t>D14</t>
  </si>
  <si>
    <t>Detection apparatus - CLAUSE 4.17.4</t>
  </si>
  <si>
    <t>D15</t>
  </si>
  <si>
    <t>Additional health and safety requirements - CLAUSE 4.18</t>
  </si>
  <si>
    <t>SECTION  E: SPECIFIC PRELIMINARIES</t>
  </si>
  <si>
    <t>E1</t>
  </si>
  <si>
    <t xml:space="preserve">PROPRIETARY BRANDED PRODUCTS </t>
  </si>
  <si>
    <t>E2</t>
  </si>
  <si>
    <t xml:space="preserve">OVERTIME </t>
  </si>
  <si>
    <t>E3</t>
  </si>
  <si>
    <t xml:space="preserve">AS BUILT DRAWINGS </t>
  </si>
  <si>
    <t>E4</t>
  </si>
  <si>
    <t xml:space="preserve">SITE INSTRUCTIONS </t>
  </si>
  <si>
    <t>E5</t>
  </si>
  <si>
    <t xml:space="preserve">LABOUR RECORD </t>
  </si>
  <si>
    <t>E6</t>
  </si>
  <si>
    <t xml:space="preserve">PLANT RECORD </t>
  </si>
  <si>
    <t>E7</t>
  </si>
  <si>
    <t xml:space="preserve">NON CESSION OF MONIES </t>
  </si>
  <si>
    <t>E8</t>
  </si>
  <si>
    <t xml:space="preserve">SECTIONAL COMPLETION </t>
  </si>
  <si>
    <t>When it is required that the contract be executed in sections or portions, the tenderer shall allow for all costs in this regard as no claim for additional costs will be entertained.</t>
  </si>
  <si>
    <t>E9</t>
  </si>
  <si>
    <t>LOCAL LABOUR</t>
  </si>
  <si>
    <t>E10</t>
  </si>
  <si>
    <t>IMPORT PERMITS AND DUTIES</t>
  </si>
  <si>
    <t>The responsibility for obtaining the necessary import permits shall rest with the successful Tenderer.  No foreign exchange will be arranged or provided by the Administration.</t>
  </si>
  <si>
    <t>Tenderers are to allow in their tenders and pay the ordinary levy imposed on imported items in terms of item 196.10 of Part 8 of Schedule No. 1 of the Customs and Excise Act, 1964 with effect from 1 October 1989.</t>
  </si>
  <si>
    <t>E11</t>
  </si>
  <si>
    <t>HIV/AIDS AWARENESS</t>
  </si>
  <si>
    <t xml:space="preserve">Provide and maintain a condom dispenser in terms of Clause 5.1a) </t>
  </si>
  <si>
    <t>E12</t>
  </si>
  <si>
    <t>Provide and maintain HIV/AIDS awareness posters  terms of Clause 5.1b)</t>
  </si>
  <si>
    <t>E13</t>
  </si>
  <si>
    <t xml:space="preserve">Engage a qualified service provider as described in the scope of works to conduct an HIV Awareness Programme  in terms of Clause 5.2.1a) </t>
  </si>
  <si>
    <t>E14</t>
  </si>
  <si>
    <t xml:space="preserve">Arrange for workers to attend the HIV Awareness Programme in terms of Clause 5.2.1b) </t>
  </si>
  <si>
    <t>E15</t>
  </si>
  <si>
    <t>CONTRACT PRICE ADJUSTMENT PROVISIONS (CPAP)</t>
  </si>
  <si>
    <t>Where this contract is a Lump Sum contract, the contract will be subject to Contract Price Adjustment Provisions (CPAP) only where the contract period equals or exceeds 6 calendar months. The applicable work group shall be WG 180 for domestic buildings or WG 181 for commercial and industrial buildings.</t>
  </si>
  <si>
    <t>Tenderers are advised that this contract will be subject to the Expanded Public Works Program (EPWP) aimed at alleviating and reducing unemployment.</t>
  </si>
  <si>
    <t>OCCUPATIONAL HEALTH AND SAFETY ACT NO. 85 OF 1993</t>
  </si>
  <si>
    <t>The Preliminaries are to be the Construction and management requirements for works contracts - Part 1: General engineering and construction works (SANS 1921-1: 2004 Edition 1) prepared by Standards South Africa and shall be deemed  to be incorporated herein.</t>
  </si>
  <si>
    <t>Tenderers are referred to the abovementioned  documents for the full intent and meaning of each  clause thereof (hereinafter referred to by heading and  clause number only) for which such allowance must be  made as may be considered necessary.</t>
  </si>
  <si>
    <t>PART C2 - PRICING DATA</t>
  </si>
  <si>
    <t>PART C3. SCOPE OF WORKS</t>
  </si>
  <si>
    <t>EXTENT OF THE WORKS</t>
  </si>
  <si>
    <t>C3.2 - SPECIFICATION FOR HIV/AIDS AWARENESS</t>
  </si>
  <si>
    <t>C3.3 - HIV/STI COMPLIANCE REPORT</t>
  </si>
  <si>
    <t>PART C4. SITE INFORMATION</t>
  </si>
  <si>
    <t>GEOTECHNICAL INVESTIGATION REPORT</t>
  </si>
  <si>
    <t>PART C5 -  DRAWINGS / ANNEXURES</t>
  </si>
  <si>
    <t>30% of the Contract Price</t>
  </si>
  <si>
    <t>The whole of the works shall be completed within:</t>
  </si>
  <si>
    <t>CPAP (See P&amp;G – E16)</t>
  </si>
  <si>
    <t>Tender Data</t>
  </si>
  <si>
    <t xml:space="preserve">T1.1 </t>
  </si>
  <si>
    <t>T1.2</t>
  </si>
  <si>
    <t>T1.3</t>
  </si>
  <si>
    <t>I/We the undersigned parties do hereby declare that our respective involvement in the Works, of which I/we tender by Joint Venture, would be as follows :-</t>
  </si>
  <si>
    <r>
      <t xml:space="preserve">Provide full particulars of the following  Assets:  </t>
    </r>
    <r>
      <rPr>
        <i/>
        <sz val="11"/>
        <rFont val="Arial Narrow"/>
        <family val="2"/>
      </rPr>
      <t>(Assets owned and to be hired - Indicate owned assets )</t>
    </r>
  </si>
  <si>
    <t>Adjustment of the preliminaries:  each item priced, is to be allocated to one or more of  the three categories, where "F" denotes a fixed amount  (amount not to be varied), "V" denotes an amount  variable in proportion to value and "T" denotes an  amount in proportion to time.</t>
  </si>
  <si>
    <t>AGRÉMENT CERTIFICATES</t>
  </si>
  <si>
    <t>C5.1 - LIST OF DRAWINGS/ANNEXURES</t>
  </si>
  <si>
    <t>see clause 3.3 of Standardized construction procurement documents for the eng &amp; constr works from CIDB</t>
  </si>
  <si>
    <t>Determine whether there has been any effort by a tenderer to influence the processing of tender offers and instantly disqualify a tenderer (and his tender offer) if it is established that he engaged in corrupt or fraudulent practices.</t>
  </si>
  <si>
    <t>Test for responsiveness</t>
  </si>
  <si>
    <t>has been properly and fully completed and signed, and</t>
  </si>
  <si>
    <t>is responsive to the other requirements of the tender documents.</t>
  </si>
  <si>
    <t>A responsive tender is one that conforms to all the terms, conditions, and specifications of the tender documents without material deviation or qualification. A material deviation or qualification is one which, in the Employer's opinion, would:</t>
  </si>
  <si>
    <t>detrimentally affect the scope, quality, or performance of the works, services or supply identified in the Scope of Work,</t>
  </si>
  <si>
    <t>The Standard for Uniformity in Construction Procurement published in terms of the Construction Industry Development Board (CIDB) Act, 2000 (Act no. 38 of 2000), the Standardized Construction Procurement Documents for Engineering and Construction Works as issued by the CIDB and any other relevant documentation pertaining thereto must be studied and all principles in this regard must be applied to all procurement documentation, practices and procedures.</t>
  </si>
  <si>
    <t>Treat as confidential all matters arising in connection with the tender. Use and copy the documents issued by the employer only for the purpose of preparing and submitting a tender offer in response to the invitation.</t>
  </si>
  <si>
    <t>Reference documents</t>
  </si>
  <si>
    <t>Obtain, as necessary for submitting a tender offer, copies of the latest versions of standards, specifications, conditions of contract and other publications, which are not attached but which are incorporated into the tender documents by reference.</t>
  </si>
  <si>
    <t>Acknowledge addenda</t>
  </si>
  <si>
    <t>Seek clarification</t>
  </si>
  <si>
    <t>The Value of material, supplied by the Employer, and not included in the Contract Price, is:</t>
  </si>
  <si>
    <t>The amount to cover Professional Fees, not included in the Contract Price, for repairing damage and loss to be included in the insurance:</t>
  </si>
  <si>
    <t>The limit for indemnity for liable insurance is:</t>
  </si>
  <si>
    <t>Unlimited</t>
  </si>
  <si>
    <t>The percentage allowance to cover overhead charges for contractor and subcontractors, is:</t>
  </si>
  <si>
    <t>Valuations of variations</t>
  </si>
  <si>
    <t>The whole of the Works shall be completed in:</t>
  </si>
  <si>
    <t xml:space="preserve">Portion 1:  </t>
  </si>
  <si>
    <t>Portion 2:</t>
  </si>
  <si>
    <t>Portion 3:</t>
  </si>
  <si>
    <t xml:space="preserve">Portion 4: </t>
  </si>
  <si>
    <t>Portion 5:</t>
  </si>
  <si>
    <t>Portion 6:</t>
  </si>
  <si>
    <t>3 Calendar Months</t>
  </si>
  <si>
    <t>The penalty per calendar day shall be :</t>
  </si>
  <si>
    <t>Maximum retention is:</t>
  </si>
  <si>
    <t>of the Contract Price</t>
  </si>
  <si>
    <t>12 Months</t>
  </si>
  <si>
    <t>The determinations of disputes shall be by:</t>
  </si>
  <si>
    <t>Indicated Amount:</t>
  </si>
  <si>
    <t>Engineer/Principal Agent</t>
  </si>
  <si>
    <t>Employers Agent 1</t>
  </si>
  <si>
    <t>Employers Agent 2</t>
  </si>
  <si>
    <t>Employers Agent 3</t>
  </si>
  <si>
    <t>Employers Agent 4</t>
  </si>
  <si>
    <t>Employers Agent 5</t>
  </si>
  <si>
    <t>The Employer’s agent (Engineer/Principal Agent) is:</t>
  </si>
  <si>
    <t>Agreement and Contract Data, (which includes this agreement)</t>
  </si>
  <si>
    <t>If we are awarded a contract we agree that this notification does not change the requirement for us to submit the names of proposed subcontractors in accordance with requirements in the contract for such appointments. If there are no such requirements in the contract, then your written acceptance of this list shall be binding between us.</t>
  </si>
  <si>
    <r>
      <t xml:space="preserve">Previously completed projects: </t>
    </r>
    <r>
      <rPr>
        <i/>
        <sz val="11"/>
        <rFont val="Arial Narrow"/>
        <family val="2"/>
      </rPr>
      <t>(List the 5 projects closest to the contractor grading designation of this project)</t>
    </r>
  </si>
  <si>
    <r>
      <t xml:space="preserve">Artisans and Employees: </t>
    </r>
    <r>
      <rPr>
        <i/>
        <sz val="11"/>
        <rFont val="Arial Narrow"/>
        <family val="2"/>
      </rPr>
      <t>(Artisans and Employees to be ,or are ,employed for this project )</t>
    </r>
  </si>
  <si>
    <t>FORM OF OFFER AND ACCEPTANCE</t>
  </si>
  <si>
    <t>C1 - AGREEMENT AND CONTRACT DATA</t>
  </si>
  <si>
    <t>Street</t>
  </si>
  <si>
    <t>Region:</t>
  </si>
  <si>
    <t>RETURNABLE DOCUMENT</t>
  </si>
  <si>
    <t>(d)</t>
  </si>
  <si>
    <t>(e)</t>
  </si>
  <si>
    <t>Pages</t>
  </si>
  <si>
    <t xml:space="preserve">                                                                        </t>
  </si>
  <si>
    <t>POST-TENDER INFORMATION</t>
  </si>
  <si>
    <t>X</t>
  </si>
  <si>
    <t>x</t>
  </si>
  <si>
    <t>Cell No.</t>
  </si>
  <si>
    <r>
      <t xml:space="preserve">The preliminaries amounts shall be paid in terms of: </t>
    </r>
    <r>
      <rPr>
        <b/>
        <sz val="11"/>
        <rFont val="Arial"/>
        <family val="2"/>
      </rPr>
      <t xml:space="preserve">                                                         </t>
    </r>
  </si>
  <si>
    <t>Note: The National Department of Public Works maintains a list of qualified service providers.</t>
  </si>
  <si>
    <t xml:space="preserve">5.2.2 </t>
  </si>
  <si>
    <t xml:space="preserve">5.2.3 </t>
  </si>
  <si>
    <t>The outcomes of the HIV Awareness Programme shall as a minimum, result in contract workers exposed to such a programme being able to:</t>
  </si>
  <si>
    <t>communicate the existence of problems of HIV and be able to outline the consequences of transmission of HIV to or from the local community;</t>
  </si>
  <si>
    <t>recall and communicate the mode of HIV transmission and preventative measures including the proper use of the condom.</t>
  </si>
  <si>
    <t>Reporting</t>
  </si>
  <si>
    <t xml:space="preserve">5.3.1 </t>
  </si>
  <si>
    <t>5.3.2</t>
  </si>
  <si>
    <t>ANNEX A: ITEMS WHICH MAY NEED TO BE CONSIDERED WHEN PREPARING THE SCOPE OF WORK FOR A PARTICULAR PROJECT.</t>
  </si>
  <si>
    <t>(Normative)</t>
  </si>
  <si>
    <t>The scope of work prepared in accordance with the provisions of Annex D of SANS 10403 (The formatting and compilation of procurement documents) for a specific project should commence with a description of the works and thereafter describe items relating t</t>
  </si>
  <si>
    <t>Example</t>
  </si>
  <si>
    <t>Health and Safety</t>
  </si>
  <si>
    <t>Location of Regional Office</t>
  </si>
  <si>
    <t>North Coast Region</t>
  </si>
  <si>
    <t>Midlands Region</t>
  </si>
  <si>
    <r>
      <t xml:space="preserve">for and behalf of the </t>
    </r>
    <r>
      <rPr>
        <b/>
        <sz val="11"/>
        <rFont val="Arial"/>
        <family val="2"/>
      </rPr>
      <t>Employer</t>
    </r>
    <r>
      <rPr>
        <sz val="11"/>
        <rFont val="Arial"/>
        <family val="2"/>
      </rPr>
      <t xml:space="preserve"> who by signature hereof warrants authorisation hereto.</t>
    </r>
  </si>
  <si>
    <t>as Witness.</t>
  </si>
  <si>
    <r>
      <t xml:space="preserve">for and behalf of the </t>
    </r>
    <r>
      <rPr>
        <b/>
        <sz val="11"/>
        <rFont val="Arial"/>
        <family val="2"/>
      </rPr>
      <t>Contractor</t>
    </r>
    <r>
      <rPr>
        <sz val="11"/>
        <rFont val="Arial"/>
        <family val="2"/>
      </rPr>
      <t xml:space="preserve"> who by signature hereof warrants authorisation hereto.</t>
    </r>
  </si>
  <si>
    <t>WIMS no:</t>
  </si>
  <si>
    <t>Validity period:</t>
  </si>
  <si>
    <t>This is to certify that I,</t>
  </si>
  <si>
    <t>representing</t>
  </si>
  <si>
    <t>(Name of Enterprise)</t>
  </si>
  <si>
    <t>(Name of authorised Representative)</t>
  </si>
  <si>
    <t>(Date)</t>
  </si>
  <si>
    <t>I have made myself familiar with all local conditions likely to influence the work and the cost thereof.  I further certify that I am satisfied with the description of the work and explanations given at the site inspection meeting and that I understand the work to be done, as specified and implied, in the execution of this contract.</t>
  </si>
  <si>
    <t>visited the site on:</t>
  </si>
  <si>
    <t xml:space="preserve">*Alternative A     </t>
  </si>
  <si>
    <t>**Alternative B</t>
  </si>
  <si>
    <t>BROAD BASED BLACK ECONOMIC EMPOWERMENT</t>
  </si>
  <si>
    <t>B1</t>
  </si>
  <si>
    <t>B2</t>
  </si>
  <si>
    <t>Normative references</t>
  </si>
  <si>
    <t>B3</t>
  </si>
  <si>
    <t>B4</t>
  </si>
  <si>
    <t>Requirements for construction and management</t>
  </si>
  <si>
    <t>B4.1</t>
  </si>
  <si>
    <t>B4.2</t>
  </si>
  <si>
    <t>Responsibilities for design and construction</t>
  </si>
  <si>
    <t>B4.3</t>
  </si>
  <si>
    <t>Planning, programme and method statements</t>
  </si>
  <si>
    <t>B4.4</t>
  </si>
  <si>
    <t>Quality assurance</t>
  </si>
  <si>
    <t>B4.5</t>
  </si>
  <si>
    <t>Setting out</t>
  </si>
  <si>
    <t>B4.6</t>
  </si>
  <si>
    <t>Management and disposal of water</t>
  </si>
  <si>
    <t>B4.7</t>
  </si>
  <si>
    <t>Blasting</t>
  </si>
  <si>
    <t>B4.8</t>
  </si>
  <si>
    <t>Works adjacent to services and structures</t>
  </si>
  <si>
    <t>B4.9</t>
  </si>
  <si>
    <t>Management of the Works and site</t>
  </si>
  <si>
    <t>B4.10</t>
  </si>
  <si>
    <t>Earthworks</t>
  </si>
  <si>
    <t>B4.11</t>
  </si>
  <si>
    <t>Testing</t>
  </si>
  <si>
    <t>B4.12</t>
  </si>
  <si>
    <t>Materials, samples and fabrication drawings</t>
  </si>
  <si>
    <t>B4.13</t>
  </si>
  <si>
    <t>B4.14</t>
  </si>
  <si>
    <t>Site establishment</t>
  </si>
  <si>
    <t>B4.15</t>
  </si>
  <si>
    <t>Survey control</t>
  </si>
  <si>
    <t>B4.16</t>
  </si>
  <si>
    <t>Temporary works</t>
  </si>
  <si>
    <t>B4.17</t>
  </si>
  <si>
    <t>Existing services</t>
  </si>
  <si>
    <t>B4.18</t>
  </si>
  <si>
    <t>Health and safety</t>
  </si>
  <si>
    <t>B4.19</t>
  </si>
  <si>
    <t>Environmental requirements</t>
  </si>
  <si>
    <t>B4.20</t>
  </si>
  <si>
    <t>Alterations, additions, extensions and modifications to existing works</t>
  </si>
  <si>
    <t>B4.21</t>
  </si>
  <si>
    <t>Inspection of adjoining structures, services, buildings and property</t>
  </si>
  <si>
    <t>B4.22</t>
  </si>
  <si>
    <t>Attendance on nominated and selected subcontractors</t>
  </si>
  <si>
    <t>C1</t>
  </si>
  <si>
    <t>Certification by recognised bodies - CLAUSE 4.4</t>
  </si>
  <si>
    <t>C2</t>
  </si>
  <si>
    <t>C3</t>
  </si>
  <si>
    <t>Other services and facilities - CLAUSE 4.8</t>
  </si>
  <si>
    <t>C4</t>
  </si>
  <si>
    <t>Recording of weather - CLAUSE 5.2</t>
  </si>
  <si>
    <t>C5</t>
  </si>
  <si>
    <t>Management meetings - CLAUSE 5.3</t>
  </si>
  <si>
    <t>C6</t>
  </si>
  <si>
    <t>Daily records CLAUSE 5.6</t>
  </si>
  <si>
    <t>C7</t>
  </si>
  <si>
    <t>Bond and guarantees - CLAUSE 5.7</t>
  </si>
  <si>
    <t>C8</t>
  </si>
  <si>
    <t>Permits - CLAUSE 5.9</t>
  </si>
  <si>
    <t>C9</t>
  </si>
  <si>
    <t>Proof of compliance with the law - CLAUSE 5.10</t>
  </si>
  <si>
    <t>D1</t>
  </si>
  <si>
    <t>Requirements for drawings, information and calculations for which the contractor is responsible CLAUSE 4.1.7</t>
  </si>
  <si>
    <t>D2</t>
  </si>
  <si>
    <t>Show VAT payable by the employer separately as an addition to the tendered total of the prices.</t>
  </si>
  <si>
    <t>The employer's representative shall certify the report and schedule described in 5.3.1 whenever a claim for payment is issued to the employer.</t>
  </si>
  <si>
    <t>Client</t>
  </si>
  <si>
    <t>Project Manager:</t>
  </si>
  <si>
    <t>ATTACH A CERTIFIED COPY OF PROOF, THAT THE TENDERER IS IN GOOD STANDING WITH THE COMPENSATION COMMISSIONER, TO THIS PAGE FOR ADJUDICATION PURPOSES</t>
  </si>
  <si>
    <t>Please do a print preview before printing</t>
  </si>
  <si>
    <t>Range of Protection – Lightning Strike</t>
  </si>
  <si>
    <t>Maximum current, cooling mode</t>
  </si>
  <si>
    <t>Agent</t>
  </si>
  <si>
    <t>Telephone number of Agent</t>
  </si>
  <si>
    <t>Brochure enclosed</t>
  </si>
  <si>
    <t>Yes/No</t>
  </si>
  <si>
    <t>PARCEL X-RAY UNITS</t>
  </si>
  <si>
    <t>Dimension /Size</t>
  </si>
  <si>
    <t>Resolution</t>
  </si>
  <si>
    <t>Zoom ranges</t>
  </si>
  <si>
    <t>External Radiation Levels</t>
  </si>
  <si>
    <t>Standard Compliance</t>
  </si>
  <si>
    <t>Electrical nominal voltage</t>
  </si>
  <si>
    <t>V</t>
  </si>
  <si>
    <t>Monitor Type and size</t>
  </si>
  <si>
    <t>Telephone no of Agent</t>
  </si>
  <si>
    <t>WALK THROUGH DETECTOR</t>
  </si>
  <si>
    <t>Timer mode</t>
  </si>
  <si>
    <t>No of sequential settings per time switch</t>
  </si>
  <si>
    <t>No of N/O and N/C contacts per setting</t>
  </si>
  <si>
    <t>Adjustable time lapse between settings</t>
  </si>
  <si>
    <t>Operating voltage</t>
  </si>
  <si>
    <t>Operating current</t>
  </si>
  <si>
    <t>TURNSTILE</t>
  </si>
  <si>
    <t>Size</t>
  </si>
  <si>
    <t>Range</t>
  </si>
  <si>
    <t>Battery Back Up Time</t>
  </si>
  <si>
    <t>Finish</t>
  </si>
  <si>
    <t>Panel thickness</t>
  </si>
  <si>
    <t>Load</t>
  </si>
  <si>
    <t>Stops</t>
  </si>
  <si>
    <t>Car Size</t>
  </si>
  <si>
    <t>Door Opening</t>
  </si>
  <si>
    <t>Door Type</t>
  </si>
  <si>
    <t>Speed</t>
  </si>
  <si>
    <t>Type of Drive</t>
  </si>
  <si>
    <t>Speed Control</t>
  </si>
  <si>
    <t>Type of Car and Landing Buttons</t>
  </si>
  <si>
    <t>Type of Landing Door Frames</t>
  </si>
  <si>
    <t>Type of Door</t>
  </si>
  <si>
    <t>Internal Finishes</t>
  </si>
  <si>
    <t>Pit</t>
  </si>
  <si>
    <t>Head Room</t>
  </si>
  <si>
    <t>SECTION C: SCOPE OF WORK in accordance with SANS 10403</t>
  </si>
  <si>
    <t>(The reference to Clauses refer to Table B.1 of SANS 1921-1:2004)</t>
  </si>
  <si>
    <t xml:space="preserve"> SECTION D: SPECIFICATION DATA ASSOCIATED WITH SANS 1921-1:2004 (Table A.1)</t>
  </si>
  <si>
    <t>Samples of materials, workmanship and finishes - CLAUSE 4.12.1</t>
  </si>
  <si>
    <t xml:space="preserve">The Contractor is hereby informed that where SABS/SANS Specifications are referred to in these Bills of Quantities/Lump Sums documents and Specifications thereto, then ONLY the Specification of Work Clauses will apply. The method of measurement and payment clauses will NOT apply to this Contract. </t>
  </si>
  <si>
    <t xml:space="preserve">Wherever the words "shall be deemed to be included in the description", "shall be stated" or other words having the same effect, appear in the Standard System, it shall be deemed that all descriptions in these Bills of Quantities/Lump Sum documents incorporated such inclusions and statements whether specifically stated or not. </t>
  </si>
  <si>
    <t>Where the description in the Bills of Quantities/Lump Sum documents differ from those in the Standard Electrical Specifications, the descriptions in the Bills of Quantities/Lump Sum documents are to apply.   No claim whatsoever will be allowed in respect of errors in pricing due to brevity of description of items in the Bills of Quantities/Lump Sum documents which are fully described when read in conjunction with the relevant Preambles and/or Specifications.  Suppliers of materials and the like, whose quality systems apply with one or more of the SABS/SANS ISO 9000 Series should be used whenever possible in the absence of a particular SABS/SANS Specification Standard Mark.</t>
  </si>
  <si>
    <r>
      <rPr>
        <b/>
        <sz val="11"/>
        <rFont val="Arial"/>
        <family val="2"/>
      </rPr>
      <t>CONTRACT SPECIFIC DATA</t>
    </r>
    <r>
      <rPr>
        <sz val="11"/>
        <rFont val="Arial"/>
        <family val="2"/>
      </rPr>
      <t xml:space="preserve">
The following contract specific data are applicable to this contract:
</t>
    </r>
  </si>
  <si>
    <r>
      <t xml:space="preserve">The </t>
    </r>
    <r>
      <rPr>
        <i/>
        <sz val="9"/>
        <color indexed="8"/>
        <rFont val="Verdana"/>
        <family val="2"/>
      </rPr>
      <t xml:space="preserve">HIV /Aids </t>
    </r>
    <r>
      <rPr>
        <sz val="10"/>
        <color indexed="8"/>
        <rFont val="Arial"/>
        <family val="2"/>
      </rPr>
      <t xml:space="preserve">awareness programme </t>
    </r>
    <r>
      <rPr>
        <i/>
        <sz val="9"/>
        <color indexed="8"/>
        <rFont val="Verdana"/>
        <family val="2"/>
      </rPr>
      <t xml:space="preserve">described </t>
    </r>
    <r>
      <rPr>
        <sz val="10"/>
        <color indexed="8"/>
        <rFont val="Arial"/>
        <family val="2"/>
      </rPr>
      <t xml:space="preserve">in 5.2 shall in addition </t>
    </r>
    <r>
      <rPr>
        <i/>
        <sz val="9"/>
        <color indexed="8"/>
        <rFont val="Verdana"/>
        <family val="2"/>
      </rPr>
      <t xml:space="preserve">be conducted </t>
    </r>
    <r>
      <rPr>
        <sz val="10"/>
        <color indexed="8"/>
        <rFont val="Arial"/>
        <family val="2"/>
      </rPr>
      <t xml:space="preserve">for the benefit </t>
    </r>
    <r>
      <rPr>
        <i/>
        <sz val="9"/>
        <color indexed="8"/>
        <rFont val="Verdana"/>
        <family val="2"/>
      </rPr>
      <t xml:space="preserve">of </t>
    </r>
    <r>
      <rPr>
        <sz val="10"/>
        <color indexed="8"/>
        <rFont val="Arial"/>
        <family val="2"/>
      </rPr>
      <t xml:space="preserve">the local community on two occasions in the  community centre nearest to the building site. The contractor shall be </t>
    </r>
    <r>
      <rPr>
        <i/>
        <sz val="9"/>
        <color indexed="8"/>
        <rFont val="Verdana"/>
        <family val="2"/>
      </rPr>
      <t xml:space="preserve">responsible </t>
    </r>
    <r>
      <rPr>
        <sz val="10"/>
        <color indexed="8"/>
        <rFont val="Arial"/>
        <family val="2"/>
      </rPr>
      <t xml:space="preserve">for inviting identifiable community-based </t>
    </r>
    <r>
      <rPr>
        <i/>
        <sz val="9"/>
        <color indexed="8"/>
        <rFont val="Verdana"/>
        <family val="2"/>
      </rPr>
      <t xml:space="preserve">institutions and organisations, churches, and schools to participate in the </t>
    </r>
    <r>
      <rPr>
        <sz val="10"/>
        <color indexed="8"/>
        <rFont val="Arial"/>
        <family val="2"/>
      </rPr>
      <t>programme.</t>
    </r>
  </si>
  <si>
    <t>Prepare contract documents</t>
  </si>
  <si>
    <t>Provide copies of the contracts</t>
  </si>
  <si>
    <t>General</t>
  </si>
  <si>
    <t>Actions</t>
  </si>
  <si>
    <t>Tender Documents</t>
  </si>
  <si>
    <t>Interpretation</t>
  </si>
  <si>
    <t>Communication and employer’s agent</t>
  </si>
  <si>
    <t>Alterations to documents</t>
  </si>
  <si>
    <t>Amount (in words):</t>
  </si>
  <si>
    <t>Amount in figures:</t>
  </si>
  <si>
    <t>In responding to this tender you are therefore encouraged to devote attention to these two subjects of Affirmative Action and Economic Empowerment. In addition, in considering the appointment of sub-contractors, you are requested to extend the spirit of these policies.</t>
  </si>
  <si>
    <t xml:space="preserve">BILL NO. 1  </t>
  </si>
  <si>
    <t xml:space="preserve">NOTES  </t>
  </si>
  <si>
    <t>UNIT</t>
  </si>
  <si>
    <t>QUANTITY</t>
  </si>
  <si>
    <t>RATE</t>
  </si>
  <si>
    <t>AMOUNT</t>
  </si>
  <si>
    <t>iii)</t>
  </si>
  <si>
    <t>iv)</t>
  </si>
  <si>
    <t xml:space="preserve">v) </t>
  </si>
  <si>
    <t>vi)</t>
  </si>
  <si>
    <t>SECTION A:  GENERAL CONDITIONS OF CONTRACT</t>
  </si>
  <si>
    <t>A1</t>
  </si>
  <si>
    <t>If necessary, revise documents that shall form part of the contract and that were issued by the employer as part of the tender documents to take account of:</t>
  </si>
  <si>
    <t>addenda issued during the tender period,</t>
  </si>
  <si>
    <t>[1.2.2]</t>
  </si>
  <si>
    <t>[1.1.15]</t>
  </si>
  <si>
    <t>Non-Working days</t>
  </si>
  <si>
    <t>Special non- working days</t>
  </si>
  <si>
    <t>Delivery of Guarantee</t>
  </si>
  <si>
    <t>The Guarantee will be for a sum of:</t>
  </si>
  <si>
    <t>The time to deliver the deed of guarantee is within:</t>
  </si>
  <si>
    <t>Commencement date</t>
  </si>
  <si>
    <t>The contractor shall commence executing the Works:</t>
  </si>
  <si>
    <t>Programme</t>
  </si>
  <si>
    <t xml:space="preserve">The Contractor shall deliver his programme of work </t>
  </si>
  <si>
    <t>Tenderer’s obligations</t>
  </si>
  <si>
    <t>Eligibility</t>
  </si>
  <si>
    <t>Cost of tendering</t>
  </si>
  <si>
    <t>Check documents</t>
  </si>
  <si>
    <t>Check the tender documents on receipt for completeness and notify the employer of any discrepancy or omission.</t>
  </si>
  <si>
    <t>Confidentiality and copyright of documents</t>
  </si>
  <si>
    <t>Note:</t>
  </si>
  <si>
    <t>Signature</t>
  </si>
  <si>
    <t>Date</t>
  </si>
  <si>
    <t>Points</t>
  </si>
  <si>
    <t>PROVINCIAL ADMINISTRATION OF KWAZULU-NATAL</t>
  </si>
  <si>
    <r>
      <t xml:space="preserve">Note: </t>
    </r>
    <r>
      <rPr>
        <i/>
        <sz val="11"/>
        <rFont val="Arial"/>
        <family val="2"/>
      </rPr>
      <t/>
    </r>
  </si>
  <si>
    <t>PA-04.1:  SUMMARY FOR TENDER OPENING</t>
  </si>
  <si>
    <t>Tender Sum</t>
  </si>
  <si>
    <t>(as stated in the Form of Offer, inclusive of VAT)</t>
  </si>
  <si>
    <t>I, ____________________________________________(name of person authorised to sign on behalf of Tenderer) certify that the offer is fully in accordance with this Tender Document and specifications.</t>
  </si>
  <si>
    <t>(of person authorised to sign Tender)</t>
  </si>
  <si>
    <t>Name of Electrical Contractor:</t>
  </si>
  <si>
    <t>Material / Equipment</t>
  </si>
  <si>
    <t>Tenderers attention is drawn to the fact that Offer and Acceptance Form (DOW-07 KZN) should be completed in full and signed as the official Offer to the Employer. Failure to submit the DOW-07 KZN could lead to the Tenderer's offer being disqualified and non-responsive</t>
  </si>
  <si>
    <t>and who will sign as follows:</t>
  </si>
  <si>
    <t xml:space="preserve">and who will sign as follows: </t>
  </si>
  <si>
    <t>No Enterprise to the Consortium/Joint venture shall, without the prior written consent of the other Enterprises to the Consortium/Joint Venture and of the Department, cede any of its rights or assign any of its obligations under the consortium/joint Venture and of the Department, cede any of its rights or assign any of its obligations under the consortium/joint venture agreement in relation to the Contract with the Department referred to herein.</t>
  </si>
  <si>
    <r>
      <t xml:space="preserve">The Enterprises choose as the </t>
    </r>
    <r>
      <rPr>
        <i/>
        <sz val="10"/>
        <color indexed="8"/>
        <rFont val="Arial"/>
        <family val="2"/>
      </rPr>
      <t xml:space="preserve">domicilium citandi et executandi </t>
    </r>
    <r>
      <rPr>
        <sz val="10"/>
        <color indexed="8"/>
        <rFont val="Arial"/>
        <family val="2"/>
      </rPr>
      <t>of the consortium/joint venture for all purposes arising from the consortium/joint venture agreement and the Contract with the Department in respect of the project under item A above:</t>
    </r>
  </si>
  <si>
    <t>(days)</t>
  </si>
  <si>
    <t>Contact Detail</t>
  </si>
  <si>
    <t>Reject a non-responsive tender offer, and not allow it to be subsequently made responsive by correction or withdrawal of the non-conforming deviation or reservation.</t>
  </si>
  <si>
    <t>The responsibility strategy assigned to the contractor for the works  CLAUSE 4.2.1</t>
  </si>
  <si>
    <t>D3</t>
  </si>
  <si>
    <t>The planning, programme and method statements - CLAUSE 4.3</t>
  </si>
  <si>
    <t>D4</t>
  </si>
  <si>
    <t>D5</t>
  </si>
  <si>
    <r>
      <t>(b)</t>
    </r>
    <r>
      <rPr>
        <sz val="11"/>
        <rFont val="Times New Roman"/>
        <family val="1"/>
      </rPr>
      <t xml:space="preserve">     </t>
    </r>
    <r>
      <rPr>
        <sz val="11"/>
        <rFont val="Arial"/>
        <family val="2"/>
      </rPr>
      <t xml:space="preserve">in respect of interest owed </t>
    </r>
    <r>
      <rPr>
        <u/>
        <sz val="11"/>
        <rFont val="Arial"/>
        <family val="2"/>
      </rPr>
      <t>to</t>
    </r>
    <r>
      <rPr>
        <sz val="11"/>
        <rFont val="Arial"/>
        <family val="2"/>
      </rPr>
      <t xml:space="preserve"> the </t>
    </r>
    <r>
      <rPr>
        <b/>
        <sz val="11"/>
        <rFont val="Arial"/>
        <family val="2"/>
      </rPr>
      <t>employer</t>
    </r>
    <r>
      <rPr>
        <sz val="11"/>
        <rFont val="Arial"/>
        <family val="2"/>
      </rPr>
      <t xml:space="preserve">, the interest rate as determined by the Minister of Finance, from time to time, in terms of section 80(1)(b) of the Public Finance Management Act, 1999 (Act No. 1 of 1999), will apply  </t>
    </r>
  </si>
  <si>
    <r>
      <t>5)</t>
    </r>
    <r>
      <rPr>
        <sz val="11"/>
        <rFont val="Times New Roman"/>
        <family val="1"/>
      </rPr>
      <t xml:space="preserve">       </t>
    </r>
    <r>
      <rPr>
        <sz val="11"/>
        <rFont val="Arial"/>
        <family val="2"/>
      </rPr>
      <t xml:space="preserve">Extended </t>
    </r>
    <r>
      <rPr>
        <b/>
        <sz val="11"/>
        <rFont val="Arial"/>
        <family val="2"/>
      </rPr>
      <t>defects</t>
    </r>
    <r>
      <rPr>
        <sz val="11"/>
        <rFont val="Arial"/>
        <family val="2"/>
      </rPr>
      <t xml:space="preserve"> liability period applicable to the following elements:</t>
    </r>
  </si>
  <si>
    <t>Item</t>
  </si>
  <si>
    <t>Contract participation goal by awarding contracts to targeted enterprises</t>
  </si>
  <si>
    <t>Principal Agent Capacity</t>
  </si>
  <si>
    <t>Project Leader</t>
  </si>
  <si>
    <t>[insert specific goal]</t>
  </si>
  <si>
    <t>(i)</t>
  </si>
  <si>
    <t>(ii)</t>
  </si>
  <si>
    <t>Financial Manager</t>
  </si>
  <si>
    <t>Administrative Employees</t>
  </si>
  <si>
    <t>Others</t>
  </si>
  <si>
    <t>Vehicles</t>
  </si>
  <si>
    <t>Address of Main Workshop:</t>
  </si>
  <si>
    <t>Address of Regional Workshop (If Applicable):</t>
  </si>
  <si>
    <t>Project Name</t>
  </si>
  <si>
    <t>Value Tendered in R's</t>
  </si>
  <si>
    <t>Contract Amount (R)</t>
  </si>
  <si>
    <t>Full Name of Signatory</t>
  </si>
  <si>
    <t>Name of Tendering Entity: _______________________________________________________________</t>
  </si>
  <si>
    <t>____________________________________</t>
  </si>
  <si>
    <t>(Legally correct full name and registration number, if applicable, of the Enterprise)</t>
  </si>
  <si>
    <t>___________________________________</t>
  </si>
  <si>
    <t>Project title:</t>
  </si>
  <si>
    <t>C2.1 Pricing Instructions</t>
  </si>
  <si>
    <t>Contact Tel. No.</t>
  </si>
  <si>
    <t>Telephone number:</t>
  </si>
  <si>
    <t xml:space="preserve">Fax number: </t>
  </si>
  <si>
    <t>Name and address of proposed Subcontractor</t>
  </si>
  <si>
    <t>Nature and extent of work</t>
  </si>
  <si>
    <t>Previous experience with Subcontractor</t>
  </si>
  <si>
    <t>Name of authorised representative</t>
  </si>
  <si>
    <t xml:space="preserve">  80/20 Preference point scoring system</t>
  </si>
  <si>
    <t xml:space="preserve">  90/10 Preference point scoring system</t>
  </si>
  <si>
    <t>Price:</t>
  </si>
  <si>
    <t>Telephone no:</t>
  </si>
  <si>
    <t>Cell no:</t>
  </si>
  <si>
    <t>Fax no:</t>
  </si>
  <si>
    <t>E-mail:</t>
  </si>
  <si>
    <t>191 Prince Alfred Street</t>
  </si>
  <si>
    <t>The Contractor is warned to place all orders for materials or special articles as early as possible, as he will be held solely responsible for any delay in the delivery of such goods.
Nevertheless this tender is conditional upon no liability being attached to the Contractor if delivery of materials is rendered impossible by reason of any act of the Government.</t>
  </si>
  <si>
    <t>ELECTRICAL LIGHTING, POWER AND WATER REQUIREMENTS</t>
  </si>
  <si>
    <t>The Contractor shall provide any artificial lighting which may be necessary or required for the proper execution of the works, and provide electric power and water required by all Sub-Contractors, Nominated Sub-Contractors and Sub-Contractors appointed directly by the Employer.</t>
  </si>
  <si>
    <t>The Contractor shall give all notices and pay all fees in connection with temporary electrical and water connections and shall connect temporary Electrical and Water meters for and pay for all current and water consumed.</t>
  </si>
  <si>
    <t>IMPORT PERMITS, DUTIES AND SURCHARGES.</t>
  </si>
  <si>
    <t>Where standard clauses or alternatives are not  entirely applicable to this contract such modifications,  corrections or supplements as will apply are given  under each relevant clause heading.</t>
  </si>
  <si>
    <t>Where any item is not relevant to this specific  contract such item is marked N/A (signifying "not  applicable").</t>
  </si>
  <si>
    <t>Refer to  the  SCOPE OF WORK for detail requirements:</t>
  </si>
  <si>
    <t>IMPORTED MATERIALS AND EQUIPMENT</t>
  </si>
  <si>
    <r>
      <t xml:space="preserve">ENTERPRISE STAMP </t>
    </r>
    <r>
      <rPr>
        <sz val="8"/>
        <rFont val="Arial"/>
        <family val="2"/>
      </rPr>
      <t>(If Any)</t>
    </r>
  </si>
  <si>
    <t>8.</t>
  </si>
  <si>
    <t>held at:</t>
  </si>
  <si>
    <t>(date)</t>
  </si>
  <si>
    <r>
      <t xml:space="preserve">(place) </t>
    </r>
    <r>
      <rPr>
        <sz val="10"/>
        <rFont val="Arial"/>
        <family val="2"/>
      </rPr>
      <t>on</t>
    </r>
  </si>
  <si>
    <t xml:space="preserve">Tender Number:  </t>
  </si>
  <si>
    <t>The Enterprises constituting the Consortium/Joint Venture, notwithstanding its composition, shall conduct all business under the name and style of:</t>
  </si>
  <si>
    <r>
      <t xml:space="preserve">I/We </t>
    </r>
    <r>
      <rPr>
        <i/>
        <sz val="8"/>
        <rFont val="Arial"/>
        <family val="2"/>
      </rPr>
      <t>(Full Name)</t>
    </r>
  </si>
  <si>
    <t>duly authorised in my capacity as</t>
  </si>
  <si>
    <r>
      <t xml:space="preserve">of </t>
    </r>
    <r>
      <rPr>
        <i/>
        <sz val="8"/>
        <rFont val="Arial"/>
        <family val="2"/>
      </rPr>
      <t>(Enterprise name)</t>
    </r>
    <r>
      <rPr>
        <sz val="10"/>
        <rFont val="Arial"/>
        <family val="2"/>
      </rPr>
      <t>:</t>
    </r>
  </si>
  <si>
    <t>do jointly and severally accept responsibility for the due performance of the Works contained in the above project should such tender submitted by the Joint Venture be accepted.</t>
  </si>
  <si>
    <t>Signed by Authorised Representative</t>
  </si>
  <si>
    <t>Party No. 1</t>
  </si>
  <si>
    <t>Party No. 2</t>
  </si>
  <si>
    <t>Party No. 3</t>
  </si>
  <si>
    <t>Name of Enterprise:</t>
  </si>
  <si>
    <r>
      <t>1.</t>
    </r>
    <r>
      <rPr>
        <b/>
        <sz val="12"/>
        <rFont val="Times New Roman"/>
        <family val="1"/>
      </rPr>
      <t xml:space="preserve">        </t>
    </r>
    <r>
      <rPr>
        <b/>
        <sz val="12"/>
        <rFont val="Arial"/>
        <family val="2"/>
      </rPr>
      <t/>
    </r>
  </si>
  <si>
    <t>Categories of Employee - Key Personnel (part of Business Enterprise)</t>
  </si>
  <si>
    <t xml:space="preserve">1.1.      </t>
  </si>
  <si>
    <t xml:space="preserve">1.2.      </t>
  </si>
  <si>
    <t>Workshops:</t>
  </si>
  <si>
    <t xml:space="preserve">1.3.      </t>
  </si>
  <si>
    <r>
      <t xml:space="preserve">1.4.      </t>
    </r>
    <r>
      <rPr>
        <b/>
        <sz val="12"/>
        <rFont val="Arial"/>
        <family val="2"/>
      </rPr>
      <t/>
    </r>
  </si>
  <si>
    <t>Attach company profile if convenient</t>
  </si>
  <si>
    <t xml:space="preserve">2.1.      </t>
  </si>
  <si>
    <t xml:space="preserve">2.2.      </t>
  </si>
  <si>
    <t>Professional
Registration No.</t>
  </si>
  <si>
    <t>Client Name &amp; Contact No.</t>
  </si>
  <si>
    <t>Check final draft</t>
  </si>
  <si>
    <t>Check the final draft of the contract provided by the employer within the time available for the employer to issue the contract.</t>
  </si>
  <si>
    <t>Return of other tender documents</t>
  </si>
  <si>
    <t>List of Drawings/Annexures</t>
  </si>
  <si>
    <t>(Tick applicable preference point scoring system)</t>
  </si>
  <si>
    <t>Site Inspection Meeting location and time</t>
  </si>
  <si>
    <t>Representative of Employer (Regional Office)</t>
  </si>
  <si>
    <t>NB: THIS IS ONLY FOR TENDER OPENING PURPOSES AND DOES NOT REPLACE THE OFFER AND ACCEPTANCE FORM (DOW-07 KZN)</t>
  </si>
  <si>
    <t>(Area Code)(Number)</t>
  </si>
  <si>
    <t>Quotation (Excluding VAT)</t>
  </si>
  <si>
    <t>Volts</t>
  </si>
  <si>
    <t>Conditioned room air temperature after 1 hour, Actual</t>
  </si>
  <si>
    <t>1</t>
  </si>
  <si>
    <t>Non-disclosure</t>
  </si>
  <si>
    <t>Grounds for rejection and disqualification</t>
  </si>
  <si>
    <t>Prepare and attach to claims for payment a brief report in terms of Clause 5.3 (see also HIV/STI Compliance Report included with this document).</t>
  </si>
  <si>
    <t>Scope of Works complied in accordance with SANS 10403 where reference is made to this part of SANS 1921-1:2004</t>
  </si>
  <si>
    <t>EMPLOYERS OBJECTIVES</t>
  </si>
  <si>
    <t>OVERVIEW OF THE WORKS</t>
  </si>
  <si>
    <t>iii) confirms that no partner, member, director or other person, who wholly or partly exercises, or may exercise, 
     control over the enterprise appears,  has within the last five years been convicted of fraud or corruption;</t>
  </si>
  <si>
    <t>iv)  confirms that the contents of this questionnaire are within my personal knowledge and are to the best of my 
      belief both true and correct.</t>
  </si>
  <si>
    <t>Fax no</t>
  </si>
  <si>
    <t>e-mail address</t>
  </si>
  <si>
    <t xml:space="preserve">Tel no                               </t>
  </si>
  <si>
    <t>Name of signatory</t>
  </si>
  <si>
    <t>Capacity of signatory</t>
  </si>
  <si>
    <t>CIDB Registration Number:</t>
  </si>
  <si>
    <t xml:space="preserve">  Fax:</t>
  </si>
  <si>
    <t>Telephone Number (Including area code)</t>
  </si>
  <si>
    <t>Fax Number (Including area code)</t>
  </si>
  <si>
    <t xml:space="preserve">Fax:  </t>
  </si>
  <si>
    <t>Equipment</t>
  </si>
  <si>
    <t>(a)</t>
  </si>
  <si>
    <t>________________________________________</t>
  </si>
  <si>
    <t>CAPACITY:</t>
  </si>
  <si>
    <t>DATE:</t>
  </si>
  <si>
    <t xml:space="preserve">Name:  </t>
  </si>
  <si>
    <t>Capacity:</t>
  </si>
  <si>
    <t>Address:</t>
  </si>
  <si>
    <t xml:space="preserve">Tel: </t>
  </si>
  <si>
    <t>Fax:</t>
  </si>
  <si>
    <t xml:space="preserve">E-mail:  </t>
  </si>
  <si>
    <t>Capacity of Signatory</t>
  </si>
  <si>
    <t>4.2.1</t>
  </si>
  <si>
    <t>Capacity</t>
  </si>
  <si>
    <t>Place (town)</t>
  </si>
  <si>
    <t>Reference / Contact person</t>
  </si>
  <si>
    <t>Contract period</t>
  </si>
  <si>
    <t>Scheduled date of completion</t>
  </si>
  <si>
    <t>Date of commencement</t>
  </si>
  <si>
    <t>Validity Period (Days)</t>
  </si>
  <si>
    <t>Insurance Contractor</t>
  </si>
  <si>
    <t>indicated sum</t>
  </si>
  <si>
    <t>Indicated sum</t>
  </si>
  <si>
    <t>Standard System of Measuring Building Works for Small or Simple Buildings 1999</t>
  </si>
  <si>
    <t>Other (Specify)</t>
  </si>
  <si>
    <t>Evaluation Method 1</t>
  </si>
  <si>
    <t>Evaluation Method 2</t>
  </si>
  <si>
    <r>
      <t>Standard System of Measuring Builders Work (6</t>
    </r>
    <r>
      <rPr>
        <vertAlign val="superscript"/>
        <sz val="10"/>
        <rFont val="Arial"/>
        <family val="2"/>
      </rPr>
      <t>th</t>
    </r>
    <r>
      <rPr>
        <sz val="10"/>
        <rFont val="Arial"/>
        <family val="2"/>
      </rPr>
      <t xml:space="preserve"> Edition)</t>
    </r>
  </si>
  <si>
    <t>Pricing the tender offer</t>
  </si>
  <si>
    <t xml:space="preserve">Acceptance of an alternative tender offer will mean acceptance in principle of the offer. It will be an obligation of the contract for the tenderer, in the event that the alternative is accepted, to accept full responsibility and liability that the alternative offer complies in all respects with the Employer’s standards and requirements. </t>
  </si>
  <si>
    <t xml:space="preserve">These net amounts will be adjusted as follows: </t>
  </si>
  <si>
    <t>FORMULA:</t>
  </si>
  <si>
    <t>The net amount to be added to or deducted from the contract sum:</t>
  </si>
  <si>
    <t xml:space="preserve">             Y</t>
  </si>
  <si>
    <t>A = the amount (R) of adjustment</t>
  </si>
  <si>
    <t>V = the net amount (supplier’s quotation) (R) of the imported item</t>
  </si>
  <si>
    <t>Number</t>
  </si>
  <si>
    <t>Machinery</t>
  </si>
  <si>
    <t>Plant</t>
  </si>
  <si>
    <t>Extend Defects Liability Period for following elements:</t>
  </si>
  <si>
    <t>JBCC Civil</t>
  </si>
  <si>
    <t>Company registration number</t>
  </si>
  <si>
    <t>Name</t>
  </si>
  <si>
    <t>%</t>
  </si>
  <si>
    <t xml:space="preserve">The terms of the contract, are contained in: </t>
  </si>
  <si>
    <t>Pricing data</t>
  </si>
  <si>
    <t>Scope of work.</t>
  </si>
  <si>
    <t>N/A</t>
  </si>
  <si>
    <t xml:space="preserve">(If specialist works were selected specify the type of works) </t>
  </si>
  <si>
    <r>
      <t>Tel:</t>
    </r>
    <r>
      <rPr>
        <b/>
        <sz val="11"/>
        <rFont val="Arial"/>
        <family val="2"/>
      </rPr>
      <t xml:space="preserve">                  </t>
    </r>
  </si>
  <si>
    <r>
      <t>Tel:</t>
    </r>
    <r>
      <rPr>
        <b/>
        <sz val="11"/>
        <rFont val="Arial"/>
        <family val="2"/>
      </rPr>
      <t xml:space="preserve">             </t>
    </r>
  </si>
  <si>
    <r>
      <t xml:space="preserve">Agent’s </t>
    </r>
    <r>
      <rPr>
        <sz val="11"/>
        <rFont val="Arial"/>
        <family val="2"/>
      </rPr>
      <t>service:</t>
    </r>
  </si>
  <si>
    <r>
      <t xml:space="preserve">SANS 4074 ISO 4074, </t>
    </r>
    <r>
      <rPr>
        <i/>
        <sz val="9"/>
        <color indexed="8"/>
        <rFont val="Arial"/>
        <family val="2"/>
      </rPr>
      <t>Condom Rubbers</t>
    </r>
  </si>
  <si>
    <r>
      <t>Construction Worker:</t>
    </r>
    <r>
      <rPr>
        <sz val="10"/>
        <color indexed="8"/>
        <rFont val="Arial"/>
        <family val="2"/>
      </rPr>
      <t xml:space="preserve"> all persons in the employ of the contractor or in the employ of any of the subcontractors contracted by the contractor.</t>
    </r>
  </si>
  <si>
    <r>
      <t xml:space="preserve">Local Community: </t>
    </r>
    <r>
      <rPr>
        <sz val="10"/>
        <color indexed="8"/>
        <rFont val="Arial"/>
        <family val="2"/>
      </rPr>
      <t>the communities local to the site which are most likely to have contact with the construction worker and, in particular, sex workers in those communities.</t>
    </r>
  </si>
  <si>
    <r>
      <t>Service provider:</t>
    </r>
    <r>
      <rPr>
        <sz val="10"/>
        <color indexed="8"/>
        <rFont val="Arial"/>
        <family val="2"/>
      </rPr>
      <t xml:space="preserve"> the natural or juristic person recognised by the South African Department of Health as specialist in conducting Aids Awareness Programmes.</t>
    </r>
  </si>
  <si>
    <r>
      <t xml:space="preserve">The </t>
    </r>
    <r>
      <rPr>
        <b/>
        <sz val="10"/>
        <color indexed="8"/>
        <rFont val="Arial"/>
        <family val="2"/>
      </rPr>
      <t xml:space="preserve">provisions </t>
    </r>
    <r>
      <rPr>
        <b/>
        <i/>
        <sz val="9"/>
        <color indexed="8"/>
        <rFont val="Verdana"/>
        <family val="2"/>
      </rPr>
      <t xml:space="preserve">of </t>
    </r>
    <r>
      <rPr>
        <b/>
        <sz val="10"/>
        <color indexed="8"/>
        <rFont val="Arial"/>
        <family val="2"/>
      </rPr>
      <t xml:space="preserve">5.1 c) </t>
    </r>
    <r>
      <rPr>
        <b/>
        <i/>
        <sz val="9"/>
        <color indexed="8"/>
        <rFont val="Verdana"/>
        <family val="2"/>
      </rPr>
      <t xml:space="preserve">and d) do not apply to </t>
    </r>
    <r>
      <rPr>
        <b/>
        <sz val="10"/>
        <color indexed="8"/>
        <rFont val="Arial"/>
        <family val="2"/>
      </rPr>
      <t>this contract.</t>
    </r>
  </si>
  <si>
    <r>
      <t xml:space="preserve">The </t>
    </r>
    <r>
      <rPr>
        <i/>
        <sz val="9"/>
        <color indexed="8"/>
        <rFont val="Times New Roman"/>
        <family val="1"/>
      </rPr>
      <t xml:space="preserve">generic specification </t>
    </r>
    <r>
      <rPr>
        <sz val="9"/>
        <color indexed="8"/>
        <rFont val="Arial"/>
        <family val="2"/>
      </rPr>
      <t xml:space="preserve">for </t>
    </r>
    <r>
      <rPr>
        <i/>
        <sz val="9"/>
        <color indexed="8"/>
        <rFont val="Verdana"/>
        <family val="2"/>
      </rPr>
      <t xml:space="preserve">HIV/ Aids Awareness as published by the Construction Industry Development Board (see </t>
    </r>
    <r>
      <rPr>
        <i/>
        <u/>
        <sz val="9"/>
        <color indexed="8"/>
        <rFont val="Verdana"/>
        <family val="2"/>
      </rPr>
      <t xml:space="preserve">www.cidb.org.za) </t>
    </r>
    <r>
      <rPr>
        <i/>
        <sz val="9"/>
        <color indexed="8"/>
        <rFont val="Verdana"/>
        <family val="2"/>
      </rPr>
      <t xml:space="preserve">is applicable to this </t>
    </r>
    <r>
      <rPr>
        <sz val="9"/>
        <color indexed="8"/>
        <rFont val="Arial"/>
        <family val="2"/>
      </rPr>
      <t xml:space="preserve">contract. </t>
    </r>
    <r>
      <rPr>
        <i/>
        <sz val="9"/>
        <color indexed="8"/>
        <rFont val="Verdana"/>
        <family val="2"/>
      </rPr>
      <t xml:space="preserve">The HIV/ Aids awareness </t>
    </r>
    <r>
      <rPr>
        <sz val="9"/>
        <color indexed="8"/>
        <rFont val="Arial"/>
        <family val="2"/>
      </rPr>
      <t xml:space="preserve">programme </t>
    </r>
    <r>
      <rPr>
        <i/>
        <sz val="9"/>
        <color indexed="8"/>
        <rFont val="Verdana"/>
        <family val="2"/>
      </rPr>
      <t xml:space="preserve">described </t>
    </r>
    <r>
      <rPr>
        <sz val="9"/>
        <color indexed="8"/>
        <rFont val="Arial"/>
        <family val="2"/>
      </rPr>
      <t>in 5.2 is to be repeated at four month interval</t>
    </r>
  </si>
  <si>
    <t>PRE-TENDER INFORMATION</t>
  </si>
  <si>
    <t>FIXED PRICE</t>
  </si>
  <si>
    <t>Scope of Works Description</t>
  </si>
  <si>
    <t>Please complete the areas in blue including drop downs below :</t>
  </si>
  <si>
    <t>Southern Region</t>
  </si>
  <si>
    <t>Site Inspection</t>
  </si>
  <si>
    <t>Compulsory</t>
  </si>
  <si>
    <t>Non-Compulsory</t>
  </si>
  <si>
    <t>Support Insurance By contractor (Amount in Words)</t>
  </si>
  <si>
    <t>Support Insurance by contractor (Deductible Amount in Words)</t>
  </si>
  <si>
    <t>SPECIAL CONDITIONS OF CONTRACT</t>
  </si>
  <si>
    <r>
      <t xml:space="preserve">We confirm that all subcontractors who are contracted to construct a house </t>
    </r>
    <r>
      <rPr>
        <b/>
        <sz val="9"/>
        <rFont val="Arial"/>
        <family val="2"/>
      </rPr>
      <t>are registered as home builders with the National Home Builders Registration Council</t>
    </r>
    <r>
      <rPr>
        <sz val="9"/>
        <rFont val="Arial"/>
        <family val="2"/>
      </rPr>
      <t>.</t>
    </r>
  </si>
  <si>
    <t>Part 1: CONTRACT DATA PROVIDED BY THE EMPLOYER:</t>
  </si>
  <si>
    <t>The Engineer shall obtain the specific approval from the Employer before executing any of his functions according to the "Conditions under which Consultants are appointed", or in the event where an employee of the Employer represents the Employer, the relevant General Delegations applicable at the time of executing his/her duties.</t>
  </si>
  <si>
    <t>Engineer/Principal Agent to consult with Employer</t>
  </si>
  <si>
    <t>Part 2: CONTRACT DATA PROVIDED BY THE CONTRACTOR:</t>
  </si>
  <si>
    <t>Contractor Name:</t>
  </si>
  <si>
    <t xml:space="preserve">Tax / VAT Registration No: </t>
  </si>
  <si>
    <r>
      <t xml:space="preserve">The accepted </t>
    </r>
    <r>
      <rPr>
        <b/>
        <sz val="11"/>
        <rFont val="Arial"/>
        <family val="2"/>
      </rPr>
      <t>contract price</t>
    </r>
    <r>
      <rPr>
        <sz val="11"/>
        <rFont val="Arial"/>
        <family val="2"/>
      </rPr>
      <t xml:space="preserve"> inclusive of </t>
    </r>
    <r>
      <rPr>
        <b/>
        <sz val="11"/>
        <rFont val="Arial"/>
        <family val="2"/>
      </rPr>
      <t>tax</t>
    </r>
    <r>
      <rPr>
        <sz val="11"/>
        <rFont val="Arial"/>
        <family val="2"/>
      </rPr>
      <t xml:space="preserve"> is  R :</t>
    </r>
  </si>
  <si>
    <t>he/she has access to additional finance (inclusive of a PERFORMANCE GUARANTEE BY A REGISTERED FINANCIAL INSTITUTION),</t>
  </si>
  <si>
    <t>I, the undersigned,</t>
  </si>
  <si>
    <t>Support Insurance by contractor (Deductible Amount)</t>
  </si>
  <si>
    <t xml:space="preserve"> </t>
  </si>
  <si>
    <t>THE OFFERED TOTAL OF THE PRICES INCLUSIVE OF VALUE ADDED TAX IS:</t>
  </si>
  <si>
    <t xml:space="preserve">2.                   </t>
  </si>
  <si>
    <t xml:space="preserve">3.                   </t>
  </si>
  <si>
    <t xml:space="preserve">4.                   </t>
  </si>
  <si>
    <t>All tenders must be submitted on the official forms – (not to be re-typed)</t>
  </si>
  <si>
    <t>DEPOSITED IN THE TENDER BOX AT:</t>
  </si>
  <si>
    <t>Clause number:</t>
  </si>
  <si>
    <t>7.</t>
  </si>
  <si>
    <t>Definitions</t>
  </si>
  <si>
    <t>Abbreviations</t>
  </si>
  <si>
    <t>Email Address</t>
  </si>
  <si>
    <t>[Email Address]</t>
  </si>
  <si>
    <t xml:space="preserve">            </t>
  </si>
  <si>
    <t>SIGNATURES OF THE CONTRACTING PARTIES</t>
  </si>
  <si>
    <t>Sir,</t>
  </si>
  <si>
    <t>No</t>
  </si>
  <si>
    <t>GENERAL</t>
  </si>
  <si>
    <t>Yes</t>
  </si>
  <si>
    <t>FIXED PRICE CONTRACT</t>
  </si>
  <si>
    <t>Annexure F - Standard Conditions of Tender</t>
  </si>
  <si>
    <t>Specification for HIV/AIDS awareness</t>
  </si>
  <si>
    <t>HIV/STI Compliance report</t>
  </si>
  <si>
    <t>Generic Construction Safety, Health and Environmental Specification</t>
  </si>
  <si>
    <t>Supplementary Preambles</t>
  </si>
  <si>
    <t>Quantity Surveyor</t>
  </si>
  <si>
    <t>Final Summary of Bill of Quantities</t>
  </si>
  <si>
    <t>C4.2</t>
  </si>
  <si>
    <t>4.1.7</t>
  </si>
  <si>
    <t>Prefabricated roof trusses design must be submitted for approval 30 days prior to erections.</t>
  </si>
  <si>
    <t>The responsibility strategy assigned to the Contractor for the works is:</t>
  </si>
  <si>
    <t>ABC Engineers</t>
  </si>
  <si>
    <t>4.2.2</t>
  </si>
  <si>
    <t>4.2.3</t>
  </si>
  <si>
    <t>4.12.1</t>
  </si>
  <si>
    <t>4.12.2</t>
  </si>
  <si>
    <t>4.12.3</t>
  </si>
  <si>
    <t>4.14.6</t>
  </si>
  <si>
    <t>4.17.1</t>
  </si>
  <si>
    <t>The requirement for provision and erection of signboards are:</t>
  </si>
  <si>
    <t>This generic specification contains requirements applicable to the reduction of the risk of transfer of the HIV virus between and among construction workers and the local community through the following four strategies:</t>
  </si>
  <si>
    <t xml:space="preserve">a) </t>
  </si>
  <si>
    <t>raising awareness about HIV/AIDS;</t>
  </si>
  <si>
    <t xml:space="preserve">b) </t>
  </si>
  <si>
    <t>providing construction workers with access to condoms;</t>
  </si>
  <si>
    <t xml:space="preserve">c) </t>
  </si>
  <si>
    <t xml:space="preserve">d) </t>
  </si>
  <si>
    <t>Sexually Transmitted Infection diagnosis and treatment.</t>
  </si>
  <si>
    <t>Normative references:</t>
  </si>
  <si>
    <t>The following standard contains provisions that, through reference in this text, constitute provisions of this standard:</t>
  </si>
  <si>
    <t>Definitions and Abbreviations</t>
  </si>
  <si>
    <t>STI: Sexually transmitted infection</t>
  </si>
  <si>
    <t>HIV: Human Immunodeficiency Virus</t>
  </si>
  <si>
    <t>AIDS: Acquired Immune Deficiency Syndrome</t>
  </si>
  <si>
    <t>Objectives</t>
  </si>
  <si>
    <t>The objectives are to:</t>
  </si>
  <si>
    <t>reduce the risk of transfer of the HIV virus between and among construction workers and the local community;</t>
  </si>
  <si>
    <t>raise awareness amongst construction workers and the local community of the risk of infection with the HIV virus;</t>
  </si>
  <si>
    <t>promote early diagnosis; and</t>
  </si>
  <si>
    <t>assist affected individuals to access care and counselling.</t>
  </si>
  <si>
    <t>Requirements</t>
  </si>
  <si>
    <t>General requirement</t>
  </si>
  <si>
    <t>The contractor shall, in order to satisfy the objectives stated in 4:</t>
  </si>
  <si>
    <t>make condoms complying with the requirements of SABS ISO 4074 available to all construction workers at readily accessible points on the site, suitably protected from the elements, for the duration of the contract;</t>
  </si>
  <si>
    <t>b)</t>
  </si>
  <si>
    <t xml:space="preserve"> either place and maintain HIV/AIDS awareness posters of size of not less than A1 in areas which are highly trafficked by construction workers, or provide construction workers with a pamphlet, in languages largely understood by construction workers, which</t>
  </si>
  <si>
    <t>c)</t>
  </si>
  <si>
    <t>encourage voluntary HIV/STI testing;</t>
  </si>
  <si>
    <t xml:space="preserve"> provide information concerning counselling, support and care of those that are infected services; and</t>
  </si>
  <si>
    <t>e)</t>
  </si>
  <si>
    <t>comply with the requirements of 5.2.</t>
  </si>
  <si>
    <t>HIV awareness programme</t>
  </si>
  <si>
    <t xml:space="preserve">5.2.1 </t>
  </si>
  <si>
    <t>The contractor shall:</t>
  </si>
  <si>
    <t>a)</t>
  </si>
  <si>
    <t>arrange for, provide a suitable venue, and instruct all construction workers to attend the HIV Awareness Programme and notify the Employer's Representative of the date, time and venue whenever a session with construction workers is conducted.</t>
  </si>
  <si>
    <t xml:space="preserve">The contact particulars of qualified service providers are as follows:  </t>
  </si>
  <si>
    <t xml:space="preserve"> Fax</t>
  </si>
  <si>
    <t>Tel</t>
  </si>
  <si>
    <t xml:space="preserve"> email</t>
  </si>
  <si>
    <t>The Standard Conditions of Tender make several references to the Tender Data for details that apply specifically to this tender. The Tender Data shall have precedence in the interpretation of any ambiguity or inconsistency between it and the Standard Conditions of Tender.</t>
  </si>
  <si>
    <r>
      <t xml:space="preserve">The </t>
    </r>
    <r>
      <rPr>
        <sz val="10"/>
        <color indexed="8"/>
        <rFont val="Arial"/>
        <family val="2"/>
      </rPr>
      <t xml:space="preserve">variations </t>
    </r>
    <r>
      <rPr>
        <i/>
        <sz val="9"/>
        <color indexed="8"/>
        <rFont val="Verdana"/>
        <family val="2"/>
      </rPr>
      <t xml:space="preserve">to this generic specification </t>
    </r>
    <r>
      <rPr>
        <sz val="10"/>
        <color indexed="8"/>
        <rFont val="Arial"/>
        <family val="2"/>
      </rPr>
      <t xml:space="preserve">are as follows: </t>
    </r>
    <r>
      <rPr>
        <i/>
        <sz val="9"/>
        <color indexed="8"/>
        <rFont val="Verdana"/>
        <family val="2"/>
      </rPr>
      <t>nil</t>
    </r>
  </si>
  <si>
    <r>
      <t xml:space="preserve">The </t>
    </r>
    <r>
      <rPr>
        <sz val="10"/>
        <color indexed="8"/>
        <rFont val="Arial"/>
        <family val="2"/>
      </rPr>
      <t xml:space="preserve">provisions </t>
    </r>
    <r>
      <rPr>
        <i/>
        <sz val="9"/>
        <color indexed="8"/>
        <rFont val="Verdana"/>
        <family val="2"/>
      </rPr>
      <t xml:space="preserve">of </t>
    </r>
    <r>
      <rPr>
        <sz val="10"/>
        <color indexed="8"/>
        <rFont val="Arial"/>
        <family val="2"/>
      </rPr>
      <t xml:space="preserve">5.1 c) </t>
    </r>
    <r>
      <rPr>
        <i/>
        <sz val="9"/>
        <color indexed="8"/>
        <rFont val="Verdana"/>
        <family val="2"/>
      </rPr>
      <t xml:space="preserve">and d) do not apply to </t>
    </r>
    <r>
      <rPr>
        <sz val="10"/>
        <color indexed="8"/>
        <rFont val="Arial"/>
        <family val="2"/>
      </rPr>
      <t>this contract.</t>
    </r>
  </si>
  <si>
    <t>Part T2:  Returnable documents</t>
  </si>
  <si>
    <t>Part C2: Pricing data</t>
  </si>
  <si>
    <t>Part C4: Site information</t>
  </si>
  <si>
    <t>Bills of Quantities</t>
  </si>
  <si>
    <t>The following items must be Included in this Pricing Instruction. Any additional items deemed necessary must be included herein</t>
  </si>
  <si>
    <t>BILLS OF QUANTITIES/LUMP SUM DOCUMENT</t>
  </si>
  <si>
    <t>VALUE ADDED TAX</t>
  </si>
  <si>
    <t>Option 1</t>
  </si>
  <si>
    <t>Option 2</t>
  </si>
  <si>
    <t>Insurance provided by the employer</t>
  </si>
  <si>
    <t>Acceptance of tender offer</t>
  </si>
  <si>
    <t>Physical Address</t>
  </si>
  <si>
    <t>Town</t>
  </si>
  <si>
    <t>Code</t>
  </si>
  <si>
    <t>Postal Address</t>
  </si>
  <si>
    <t>Harmonic Distortion Reduction</t>
  </si>
  <si>
    <t>Operating Temperature</t>
  </si>
  <si>
    <t>The structural engineer is:</t>
  </si>
  <si>
    <t>Strategy A</t>
  </si>
  <si>
    <t>Drawings &amp; other info are to be submitted in accordance with the contractors programme</t>
  </si>
  <si>
    <t>The planning, programme and method statement are to comply with the following:</t>
  </si>
  <si>
    <t>Samples of materials</t>
  </si>
  <si>
    <t>Method of joining panels</t>
  </si>
  <si>
    <t>Floor construction</t>
  </si>
  <si>
    <t>Area:</t>
  </si>
  <si>
    <t>WCPU</t>
  </si>
  <si>
    <t>Cooling Tower</t>
  </si>
  <si>
    <t>Starting amps</t>
  </si>
  <si>
    <t>A</t>
  </si>
  <si>
    <t>Running amps</t>
  </si>
  <si>
    <t>System supply gauge pressure</t>
  </si>
  <si>
    <t>kPA</t>
  </si>
  <si>
    <t>System return gauge pressure</t>
  </si>
  <si>
    <t>Condenser water inlet temperature</t>
  </si>
  <si>
    <t>°C</t>
  </si>
  <si>
    <t>Condenser water outlet temperature</t>
  </si>
  <si>
    <t>Condenser water flow rate</t>
  </si>
  <si>
    <t>l/s</t>
  </si>
  <si>
    <t>Blower unit air inlet temperature</t>
  </si>
  <si>
    <t>Blower unit air outlet temperature</t>
  </si>
  <si>
    <t>Blower unit air flow rate</t>
  </si>
  <si>
    <t>m³/s</t>
  </si>
  <si>
    <t>Conditioned room air temperature after 1 hour, Design</t>
  </si>
  <si>
    <t>Address</t>
  </si>
  <si>
    <t>Percentage involvement</t>
  </si>
  <si>
    <r>
      <t>(Insert a tick in the “Returnable document” column to indicate which documents must be returned with the tender</t>
    </r>
    <r>
      <rPr>
        <i/>
        <sz val="9.5"/>
        <rFont val="Arial"/>
        <family val="2"/>
      </rPr>
      <t>)</t>
    </r>
  </si>
  <si>
    <t>Returnable document</t>
  </si>
  <si>
    <t xml:space="preserve">                             </t>
  </si>
  <si>
    <r>
      <t>RESOLUTION</t>
    </r>
    <r>
      <rPr>
        <sz val="10"/>
        <rFont val="Arial"/>
        <family val="2"/>
      </rPr>
      <t xml:space="preserve"> of a meeting of the Board of *Directors / Members / Partners of:</t>
    </r>
  </si>
  <si>
    <t>______________________________________________________________________________________</t>
  </si>
  <si>
    <t>RESOLVED that:</t>
  </si>
  <si>
    <t>ANNEXURES</t>
  </si>
  <si>
    <t>C5.1</t>
  </si>
  <si>
    <t>C4.1</t>
  </si>
  <si>
    <t>Compulsory Enterprise Questionaire</t>
  </si>
  <si>
    <t>SECTION 2</t>
  </si>
  <si>
    <t>List of Drawings</t>
  </si>
  <si>
    <t>Description of drawing</t>
  </si>
  <si>
    <t>Only the complete Service as per the Bills of Quantities</t>
  </si>
  <si>
    <r>
      <t xml:space="preserve">The contact </t>
    </r>
    <r>
      <rPr>
        <sz val="10"/>
        <color indexed="8"/>
        <rFont val="Arial"/>
        <family val="2"/>
      </rPr>
      <t xml:space="preserve">particulars </t>
    </r>
    <r>
      <rPr>
        <i/>
        <sz val="9"/>
        <color indexed="8"/>
        <rFont val="Verdana"/>
        <family val="2"/>
      </rPr>
      <t xml:space="preserve">of qualified service </t>
    </r>
    <r>
      <rPr>
        <sz val="10"/>
        <color indexed="8"/>
        <rFont val="Arial"/>
        <family val="2"/>
      </rPr>
      <t xml:space="preserve">providers (see 5.2.1a) are as follows: </t>
    </r>
    <r>
      <rPr>
        <u/>
        <sz val="10"/>
        <color indexed="8"/>
        <rFont val="Arial"/>
        <family val="2"/>
      </rPr>
      <t xml:space="preserve">Name </t>
    </r>
    <r>
      <rPr>
        <sz val="10"/>
        <color indexed="8"/>
        <rFont val="Arial"/>
        <family val="2"/>
      </rPr>
      <t xml:space="preserve">Tel Fax </t>
    </r>
    <r>
      <rPr>
        <u/>
        <sz val="10"/>
        <color indexed="8"/>
        <rFont val="Arial"/>
        <family val="2"/>
      </rPr>
      <t>email</t>
    </r>
  </si>
  <si>
    <t>EQUIPMENT SCHEDULES</t>
  </si>
  <si>
    <t>Manufacturer:</t>
  </si>
  <si>
    <t>Model number:</t>
  </si>
  <si>
    <t>Serial number:</t>
  </si>
  <si>
    <t>Voltage</t>
  </si>
  <si>
    <t>KVA</t>
  </si>
  <si>
    <t>Frequency</t>
  </si>
  <si>
    <t>RPM</t>
  </si>
  <si>
    <t>Cylinder/stroke</t>
  </si>
  <si>
    <t>Fuel capacity and consumption</t>
  </si>
  <si>
    <t>Sound pressure level</t>
  </si>
  <si>
    <t>Condenser air flow rate</t>
  </si>
  <si>
    <t>Attenuation type</t>
  </si>
  <si>
    <t>Battery Type</t>
  </si>
  <si>
    <t>AMF Change Over Panel Type</t>
  </si>
  <si>
    <t>Starter Motor Type and Voltage</t>
  </si>
  <si>
    <t>Standard  Compliance</t>
  </si>
  <si>
    <t>UNINTERRUPTABLE POWER SUPPLY UPS</t>
  </si>
  <si>
    <t>Manufacturer</t>
  </si>
  <si>
    <t>Model</t>
  </si>
  <si>
    <t>RETURNABLES</t>
  </si>
  <si>
    <t>Provincial Administration of KwaZulu-Natal</t>
  </si>
  <si>
    <t>Payment Claim number:</t>
  </si>
  <si>
    <t>Period covered by payment claim:</t>
  </si>
  <si>
    <t>For Contractor:</t>
  </si>
  <si>
    <t>Employer's representative:</t>
  </si>
  <si>
    <t xml:space="preserve">Signature: </t>
  </si>
  <si>
    <t>d)</t>
  </si>
  <si>
    <t>Project Title</t>
  </si>
  <si>
    <t>Closing Date</t>
  </si>
  <si>
    <t>Closing Time</t>
  </si>
  <si>
    <t>     </t>
  </si>
  <si>
    <t>Advertisement Date</t>
  </si>
  <si>
    <t>Evaluation Method</t>
  </si>
  <si>
    <t>Other Specific goals (PA-16)</t>
  </si>
  <si>
    <t>Site Inspection Date</t>
  </si>
  <si>
    <t>Employer</t>
  </si>
  <si>
    <t>CONTRACT DATA FOR:</t>
  </si>
  <si>
    <t>The following particulars must be furnished. In the case of a joint venture, separate enterprise questionnaires in respect of each partner must be completed and submitted.</t>
  </si>
  <si>
    <t xml:space="preserve">Section 1:    Name of enterprise:  </t>
  </si>
  <si>
    <t xml:space="preserve">Section 2:    VAT registration number, if any: </t>
  </si>
  <si>
    <t xml:space="preserve">Section 3:    CIDB registration number, if any: </t>
  </si>
  <si>
    <t>Name*</t>
  </si>
  <si>
    <t>Identity number*</t>
  </si>
  <si>
    <t>Personal income tax number*</t>
  </si>
  <si>
    <t>Close corporation number</t>
  </si>
  <si>
    <t xml:space="preserve">Tax reference number </t>
  </si>
  <si>
    <t>Alternative tender offers</t>
  </si>
  <si>
    <t>Submitting a tender offer</t>
  </si>
  <si>
    <t>Name of Enterprise</t>
  </si>
  <si>
    <t>(iii)</t>
  </si>
  <si>
    <t>(iv)</t>
  </si>
  <si>
    <t>(c)</t>
  </si>
  <si>
    <t>F.2.13.1</t>
  </si>
  <si>
    <t>The Electrical</t>
  </si>
  <si>
    <t xml:space="preserve">The Mechanical </t>
  </si>
  <si>
    <r>
      <t xml:space="preserve">F.2.18 - </t>
    </r>
    <r>
      <rPr>
        <sz val="10"/>
        <rFont val="Arial"/>
        <family val="2"/>
      </rPr>
      <t>Number of Days to submit priced Bill of Quantities</t>
    </r>
  </si>
  <si>
    <t>Number of days to submit priced BoQ</t>
  </si>
  <si>
    <t>Position</t>
  </si>
  <si>
    <r>
      <t>(</t>
    </r>
    <r>
      <rPr>
        <i/>
        <sz val="8"/>
        <rFont val="Arial"/>
        <family val="2"/>
      </rPr>
      <t>Legally correct full name and registration number, if applicable, of the Enterprise)</t>
    </r>
  </si>
  <si>
    <r>
      <t xml:space="preserve">Contract drawings:  </t>
    </r>
    <r>
      <rPr>
        <sz val="11"/>
        <rFont val="Arial"/>
        <family val="2"/>
      </rPr>
      <t xml:space="preserve"> </t>
    </r>
  </si>
  <si>
    <r>
      <t>Other documents</t>
    </r>
    <r>
      <rPr>
        <b/>
        <sz val="11"/>
        <rFont val="Arial"/>
        <family val="2"/>
      </rPr>
      <t xml:space="preserve">:  </t>
    </r>
    <r>
      <rPr>
        <sz val="11"/>
        <rFont val="Arial"/>
        <family val="2"/>
      </rPr>
      <t xml:space="preserve">   </t>
    </r>
  </si>
  <si>
    <t>2.</t>
  </si>
  <si>
    <t>3.</t>
  </si>
  <si>
    <t>4.</t>
  </si>
  <si>
    <t>5.</t>
  </si>
  <si>
    <t>6.</t>
  </si>
  <si>
    <t>1.</t>
  </si>
  <si>
    <t>Duly signed at _________________________________ on this day of _______of ___________. 200___</t>
  </si>
  <si>
    <r>
      <t xml:space="preserve">To facilitate </t>
    </r>
    <r>
      <rPr>
        <b/>
        <u/>
        <sz val="10"/>
        <rFont val="Arial"/>
        <family val="2"/>
      </rPr>
      <t>announcing details of an Offer at the opening</t>
    </r>
    <r>
      <rPr>
        <sz val="10"/>
        <rFont val="Arial"/>
        <family val="2"/>
      </rPr>
      <t xml:space="preserve"> of Tenders at the stated venue as recorded in this document, the Tenderer shall provide by way of summary below the following information.</t>
    </r>
  </si>
  <si>
    <t>FOR</t>
  </si>
  <si>
    <r>
      <t> </t>
    </r>
    <r>
      <rPr>
        <b/>
        <sz val="12"/>
        <rFont val="Arial"/>
        <family val="2"/>
      </rPr>
      <t xml:space="preserve">1. </t>
    </r>
  </si>
  <si>
    <t>E.</t>
  </si>
  <si>
    <r>
      <t>F.</t>
    </r>
    <r>
      <rPr>
        <sz val="7"/>
        <color indexed="8"/>
        <rFont val="Times New Roman"/>
        <family val="1"/>
      </rPr>
      <t>     </t>
    </r>
  </si>
  <si>
    <t>G.</t>
  </si>
  <si>
    <t xml:space="preserve">Physical address: </t>
  </si>
  <si>
    <t xml:space="preserve">Postal Address: </t>
  </si>
  <si>
    <t xml:space="preserve">Telephone number: </t>
  </si>
  <si>
    <t xml:space="preserve">Fax number:  </t>
  </si>
  <si>
    <t>PRICING OF ROCK EXCAVATIONS</t>
  </si>
  <si>
    <t xml:space="preserve">1.                   </t>
  </si>
  <si>
    <t>Price Preference Ratio</t>
  </si>
  <si>
    <t>[Name of town]</t>
  </si>
  <si>
    <t>[Code]</t>
  </si>
  <si>
    <t>[Identify Agent's Service, eg. Engineer]</t>
  </si>
  <si>
    <t>Lump Sum</t>
  </si>
  <si>
    <t>[Telephone Number including Area Code]</t>
  </si>
  <si>
    <t>[Fax Number including Area Code]</t>
  </si>
  <si>
    <r>
      <t>B.</t>
    </r>
    <r>
      <rPr>
        <b/>
        <sz val="12"/>
        <rFont val="Times New Roman"/>
        <family val="1"/>
      </rPr>
      <t xml:space="preserve">            </t>
    </r>
    <r>
      <rPr>
        <b/>
        <sz val="12"/>
        <rFont val="Arial"/>
        <family val="2"/>
      </rPr>
      <t>CONTRACT DATA</t>
    </r>
  </si>
  <si>
    <t>Sum of R5 million</t>
  </si>
  <si>
    <t>Click onto the buttons below to make your selection.</t>
  </si>
  <si>
    <t>or</t>
  </si>
  <si>
    <t>Tender / Bid no:</t>
  </si>
  <si>
    <t>This document must form part of the returnable schedules as it is referenced in the offer portion of the Form of Offer and Acceptance DOW-07 KZN</t>
  </si>
  <si>
    <t>Registration number at the Electrical Contracting Board of S.A.:</t>
  </si>
  <si>
    <t>Telephone Number:</t>
  </si>
  <si>
    <t>Fax Number:</t>
  </si>
  <si>
    <t>Pro-forma reporting format in terms of the SPECIFICATION FOR HIV/AIDS AWARENESS</t>
  </si>
  <si>
    <t>1.   Distribution of condoms (briefly describe where and how condoms are distributed).</t>
  </si>
  <si>
    <t>2.   Posters / pamphlets (briefly describe where posters were placed / how pamphlets were distributed).</t>
  </si>
  <si>
    <t>5.   HIV awareness programme (briefly describe action).</t>
  </si>
  <si>
    <t>3.   Voluntary  testing (briefly describe the actions taken / information provided to promote testing).</t>
  </si>
  <si>
    <t>6.   Schedule of construction workers exposed to the HIV awareness programme.</t>
  </si>
  <si>
    <t>I hereby declare the above to be a true reflection of actions taken to ensure compliance with the specification.</t>
  </si>
  <si>
    <t>Name:</t>
  </si>
  <si>
    <r>
      <t xml:space="preserve">Identity </t>
    </r>
    <r>
      <rPr>
        <sz val="10"/>
        <color indexed="8"/>
        <rFont val="Arial"/>
        <family val="2"/>
      </rPr>
      <t>number</t>
    </r>
  </si>
  <si>
    <r>
      <t xml:space="preserve">Trade / </t>
    </r>
    <r>
      <rPr>
        <u/>
        <sz val="10"/>
        <color indexed="8"/>
        <rFont val="Arial"/>
        <family val="2"/>
      </rPr>
      <t>occupation</t>
    </r>
  </si>
  <si>
    <r>
      <t xml:space="preserve">Name of </t>
    </r>
    <r>
      <rPr>
        <u/>
        <sz val="10"/>
        <color indexed="8"/>
        <rFont val="Arial"/>
        <family val="2"/>
      </rPr>
      <t>employer</t>
    </r>
  </si>
  <si>
    <t>Clarification of a tender offer</t>
  </si>
  <si>
    <t>Obtain clarification from a tenderer on any matter that could give rise to ambiguity in a contract arising from the tender offer.</t>
  </si>
  <si>
    <t>Evaluation of tender offers</t>
  </si>
  <si>
    <r>
      <t xml:space="preserve">Works </t>
    </r>
    <r>
      <rPr>
        <sz val="11"/>
        <rFont val="Arial"/>
        <family val="2"/>
      </rPr>
      <t>description:  Refer to document C3 – Scope of Work.</t>
    </r>
  </si>
  <si>
    <r>
      <t xml:space="preserve">Site </t>
    </r>
    <r>
      <rPr>
        <sz val="11"/>
        <rFont val="Arial"/>
        <family val="2"/>
      </rPr>
      <t>description:  Refer to document C4 – Site Information.</t>
    </r>
  </si>
  <si>
    <r>
      <t xml:space="preserve">Specific options that are applicable to a </t>
    </r>
    <r>
      <rPr>
        <b/>
        <sz val="11"/>
        <rFont val="Arial"/>
        <family val="2"/>
      </rPr>
      <t>State</t>
    </r>
    <r>
      <rPr>
        <sz val="11"/>
        <rFont val="Arial"/>
        <family val="2"/>
      </rPr>
      <t xml:space="preserve"> organ only</t>
    </r>
  </si>
  <si>
    <r>
      <t>1)</t>
    </r>
    <r>
      <rPr>
        <sz val="11"/>
        <rFont val="Times New Roman"/>
        <family val="1"/>
      </rPr>
      <t xml:space="preserve">       </t>
    </r>
    <r>
      <rPr>
        <sz val="11"/>
        <rFont val="Arial"/>
        <family val="2"/>
      </rPr>
      <t xml:space="preserve">Interest rate legislation:  </t>
    </r>
  </si>
  <si>
    <t>SUMMARY – PRELIMINARY &amp; GENERAL</t>
  </si>
  <si>
    <t>Collection</t>
  </si>
  <si>
    <t>Page No.</t>
  </si>
  <si>
    <t>Amount</t>
  </si>
  <si>
    <t>Carried forward to Final Summary</t>
  </si>
  <si>
    <t>Section No. 1</t>
  </si>
  <si>
    <t>Preliminary &amp; General</t>
  </si>
  <si>
    <t>Summary</t>
  </si>
  <si>
    <t>Notice and Invitation to Tender</t>
  </si>
  <si>
    <t>Preference Certificate</t>
  </si>
  <si>
    <t>T2.22</t>
  </si>
  <si>
    <t>T2.21</t>
  </si>
  <si>
    <t>T2.20</t>
  </si>
  <si>
    <t>T2.19</t>
  </si>
  <si>
    <t>T2.18</t>
  </si>
  <si>
    <t>T2.17</t>
  </si>
  <si>
    <t>T2.16</t>
  </si>
  <si>
    <t>T2.1</t>
  </si>
  <si>
    <t>T2.2</t>
  </si>
  <si>
    <t>T2.3</t>
  </si>
  <si>
    <t>T2.4</t>
  </si>
  <si>
    <t>T2.5</t>
  </si>
  <si>
    <t>T2.6</t>
  </si>
  <si>
    <t>T2.7</t>
  </si>
  <si>
    <t>T2.8</t>
  </si>
  <si>
    <t>T2.9</t>
  </si>
  <si>
    <t>T2.10</t>
  </si>
  <si>
    <t>T2.11</t>
  </si>
  <si>
    <t>T2.12</t>
  </si>
  <si>
    <t>T2.13</t>
  </si>
  <si>
    <t>T2.14</t>
  </si>
  <si>
    <t>C1.1</t>
  </si>
  <si>
    <t xml:space="preserve">Contract Data </t>
  </si>
  <si>
    <t>PART C3:       SCOPE OF WORKS</t>
  </si>
  <si>
    <t xml:space="preserve">C2.1 </t>
  </si>
  <si>
    <t>C2.2</t>
  </si>
  <si>
    <t>C3.1</t>
  </si>
  <si>
    <t>Scope of Works</t>
  </si>
  <si>
    <t>C3.2</t>
  </si>
  <si>
    <t>C3.3</t>
  </si>
  <si>
    <t>C3.6</t>
  </si>
  <si>
    <t>Site Information</t>
  </si>
  <si>
    <t>Part C3: Scope of works</t>
  </si>
  <si>
    <t>the tenderer or any of its directors is not listed on the Register of Tender Defaulters in terms of the Prevention and Combating of Corrupt Activities Act, 2004 (Act No. 12 of 2004) as a person prohibited from doing business with the public sector; and</t>
  </si>
  <si>
    <t>PART T2 - RETURNABLE DOCUMENTS</t>
  </si>
  <si>
    <t>The work is to be executed with materials of the best specified and in the most substantial and workmanlike manner under the inspection of the Employer and to his satisfaction. 
The Contractor shall furnish, without delay, such samples as called for or may be called for by the Employer, who may reject all materials or workmanship not corresponding with the approved sample. 
The samples of materials, workmanship and finishes that the Contractor is to provide and deliver to the employer are:</t>
  </si>
  <si>
    <t>Fabrication drawings that the contractor is to provide to the employer are:</t>
  </si>
  <si>
    <t>None</t>
  </si>
  <si>
    <t>Office accommodation, equipment, accommodation for site meetings and other facilities for use by the employer and his agents are:</t>
  </si>
  <si>
    <t>OFFICE FOR FOREMAN</t>
  </si>
  <si>
    <t>TELEPHONE</t>
  </si>
  <si>
    <t>OFFICE FOR INSPECTOR OF WORKS</t>
  </si>
  <si>
    <t>TELEPHONE IN OFFICE FOR INSPECTOR OF WORKS</t>
  </si>
  <si>
    <t>SHED</t>
  </si>
  <si>
    <r>
      <t xml:space="preserve">held at </t>
    </r>
    <r>
      <rPr>
        <i/>
        <sz val="8"/>
        <rFont val="Arial"/>
        <family val="2"/>
      </rPr>
      <t>(town)</t>
    </r>
    <r>
      <rPr>
        <sz val="10"/>
        <rFont val="Arial"/>
        <family val="2"/>
      </rPr>
      <t>:</t>
    </r>
  </si>
  <si>
    <r>
      <t xml:space="preserve">on </t>
    </r>
    <r>
      <rPr>
        <i/>
        <sz val="8"/>
        <rFont val="Arial"/>
        <family val="2"/>
      </rPr>
      <t>(date)</t>
    </r>
    <r>
      <rPr>
        <sz val="10"/>
        <rFont val="Arial"/>
        <family val="2"/>
      </rPr>
      <t>:</t>
    </r>
  </si>
  <si>
    <t>(Position in the Enterprise)</t>
  </si>
  <si>
    <t xml:space="preserve">      in *his/her capacity as:</t>
  </si>
  <si>
    <t>(Postal Code)</t>
  </si>
  <si>
    <t>*BOARD OF DIRECTORS / MEMBERS / PARTNERS in Consortium of Joint Venture</t>
  </si>
  <si>
    <r>
      <t>1.</t>
    </r>
    <r>
      <rPr>
        <sz val="7"/>
        <color indexed="8"/>
        <rFont val="Times New Roman"/>
        <family val="1"/>
      </rPr>
      <t xml:space="preserve">       </t>
    </r>
    <r>
      <rPr>
        <sz val="10"/>
        <rFont val="Arial"/>
        <family val="2"/>
      </rPr>
      <t/>
    </r>
  </si>
  <si>
    <t>* Mr. / Mrs. / Ms.:</t>
  </si>
  <si>
    <t>in</t>
  </si>
  <si>
    <t xml:space="preserve">*his/her Capacity as:  </t>
  </si>
  <si>
    <r>
      <t xml:space="preserve">The Enterprise chooses as its </t>
    </r>
    <r>
      <rPr>
        <i/>
        <sz val="10"/>
        <rFont val="Arial"/>
        <family val="2"/>
      </rPr>
      <t>domicilium citandi et executandi</t>
    </r>
    <r>
      <rPr>
        <sz val="10"/>
        <rFont val="Arial"/>
        <family val="2"/>
      </rPr>
      <t xml:space="preserve"> for all purposes arising from this joint venture agreement and the Contract with the Department in respect of the project under item 1 above:</t>
    </r>
  </si>
  <si>
    <t>A.</t>
  </si>
  <si>
    <t>Mr/Mrs/Ms:  _______________________________________________________________________________</t>
  </si>
  <si>
    <t>B.</t>
  </si>
  <si>
    <r>
      <t>C.</t>
    </r>
    <r>
      <rPr>
        <sz val="10"/>
        <color indexed="8"/>
        <rFont val="Arial"/>
        <family val="2"/>
      </rPr>
      <t/>
    </r>
  </si>
  <si>
    <r>
      <t>D.</t>
    </r>
    <r>
      <rPr>
        <sz val="7"/>
        <color indexed="8"/>
        <rFont val="Times New Roman"/>
        <family val="1"/>
      </rPr>
      <t xml:space="preserve">      </t>
    </r>
  </si>
  <si>
    <t>Region</t>
  </si>
  <si>
    <t>Document Date:</t>
  </si>
  <si>
    <r>
      <t> </t>
    </r>
    <r>
      <rPr>
        <b/>
        <sz val="12"/>
        <rFont val="Arial"/>
        <family val="2"/>
      </rPr>
      <t xml:space="preserve">2. </t>
    </r>
  </si>
  <si>
    <t>PART T2:    RETURNABLE DOCUMENTS</t>
  </si>
  <si>
    <t xml:space="preserve"> 3. </t>
  </si>
  <si>
    <t>PART C1:      AGREEMENT AND CONTRACT DATA</t>
  </si>
  <si>
    <t>PART C2:       PRICING DATA</t>
  </si>
  <si>
    <t xml:space="preserve"> 4. </t>
  </si>
  <si>
    <t xml:space="preserve"> 5. </t>
  </si>
  <si>
    <t xml:space="preserve"> 6. </t>
  </si>
  <si>
    <t>PART C4:       SITE INFORMATION</t>
  </si>
  <si>
    <t xml:space="preserve"> 7. </t>
  </si>
  <si>
    <t>Colour Coding in accordance with CIDB</t>
  </si>
  <si>
    <t>White</t>
  </si>
  <si>
    <t>Pink</t>
  </si>
  <si>
    <t>The HIV/ Aids awareness programme described in 5.2 is to be repeated at four month intervals throughout the duration of the contract. (Four times in total, including the initial one at the start of the contract)</t>
  </si>
  <si>
    <t>Project Manager</t>
  </si>
  <si>
    <t>Foreman</t>
  </si>
  <si>
    <t>(b)</t>
  </si>
  <si>
    <t>Date for Section 3 Practical Completion</t>
  </si>
  <si>
    <t>Date for Section 4 Practical Completion</t>
  </si>
  <si>
    <t>Date for Section 5 Practical Completion</t>
  </si>
  <si>
    <t>Date for Section 6 Practical Completion</t>
  </si>
  <si>
    <t>Insurance by Contractor</t>
  </si>
  <si>
    <t>Indicated Insured Sum</t>
  </si>
  <si>
    <t>Supplementary Insurance Required</t>
  </si>
  <si>
    <t>Public Liability Insurance by Contractor</t>
  </si>
  <si>
    <t>Indicated Public Liability Insured Sum</t>
  </si>
  <si>
    <t>Support Insurance by contractor (Amount)</t>
  </si>
  <si>
    <t>Information and data to be completed in all respects</t>
  </si>
  <si>
    <t>The contractor shall take delivery of, handle, store, use apply and/or fix all proprietary branded products in strict accordance with the manufacturers' instruction after consultation with the manufacturer's authorised representative.</t>
  </si>
  <si>
    <t>Provide, erect, maintain and remove at completion, ample temporary sheds for the proper storage of materials and for the use of the workmen, and remove when no longer required.</t>
  </si>
  <si>
    <t>Should the Contractor come in contact with any underground cables or pipes during excavations, immediate notification must be made to the Employer and all work in the vicinity of such cables, pipes, etc., shall cease until authority to proceed has been obtained from the Employer. Should the Contractor damage underground cables or pipes resulting in a disruption of services to an existing institution such damage shall be repaired immediately.</t>
  </si>
  <si>
    <t>ADDITIONAL HEALTH AND SAFETY REQUIREMENTS ARE:</t>
  </si>
  <si>
    <t>WORK BY NOMINATED AND SELECTED SUBCONTRACTORS COMPRISE:</t>
  </si>
  <si>
    <t>4.5   AGRÉMENT CERTIFICATES</t>
  </si>
  <si>
    <t>4.6   PLANT AND MATERIAL PROVIDED BY THE EMPLOYER</t>
  </si>
  <si>
    <t>4.7   SERVICES AND FACILITIES PROVIDED BY THE EMPLOYER</t>
  </si>
  <si>
    <t>4.8   OTHER SERVICES AND FACILITIES</t>
  </si>
  <si>
    <t>See above 4.1</t>
  </si>
  <si>
    <t>Only contractors registered with the Electrical Contracting Board of South Africa in accordance with the Regulations of the Occupational Health and Safety Act will be accepted and permitted to do work under this contract.</t>
  </si>
  <si>
    <t>SUP1 to SUP5</t>
  </si>
  <si>
    <t>General Electrical Specifications</t>
  </si>
  <si>
    <t>E/1 to E/20</t>
  </si>
  <si>
    <t>LP/1 to LP/6</t>
  </si>
  <si>
    <t xml:space="preserve"> in respect of interest owed to the employer, the interest rate as determined by the Minister of Finance, from time to time, in terms of section 80(1)(b) of the Public Finance Management Act, 1999 (Act No. 1 of 1999), will apply</t>
  </si>
  <si>
    <t xml:space="preserve">If a tenderer wishes to submit an own alternative tender offer, the only criteria permitted for such alternative tender offer is that it demonstrably satisfies the Employer’s standards and requirements.  A tenderer may submit alternative tender offers only if a main tender offer, strictly in accordance with all the requirements of the tender documents, is also submitted. Provided that the tenderer’s main tender offer is according to specification and would under normal circumstances be recommended for acceptance, his alternative tender offer may also be considered for the purpose of the award of the contract. </t>
  </si>
  <si>
    <t>CONTRACT</t>
  </si>
  <si>
    <t>Signature of authorised representative</t>
  </si>
  <si>
    <t>DRAWING NO</t>
  </si>
  <si>
    <t>DESCRIPTION</t>
  </si>
  <si>
    <t>OFFER</t>
  </si>
  <si>
    <t>Title or Details</t>
  </si>
  <si>
    <t>engage a qualified service provider as described in the scope of works to conduct an HIV Awareness Programme which is structured to achieve the outcomes stated in 5.2.3 for contract workers as soon as a construction workers camp is established and populated or, where no such camp is established, within two weeks of the commencement of a significant portion of the works and at subsequent intervals, if any, provided for in the scope of works; and</t>
  </si>
  <si>
    <t>The contractor shall do nothing to dissuade construction workers from attending such an HIV Awareness Programme and shall take all reasonable steps to ensure that a minimum of 90% of construction workers engaged in the works attend such a programme, when it is conducted.</t>
  </si>
  <si>
    <t xml:space="preserve">Calculations, drawings and all other pertinent technical information and characteristics as well as modified or proposed Pricing Data must be submitted with the alternative tender offer to enable the Employer to evaluate the efficacy of the alternative and its principal elements, to take a view on the degree to which the alternative complies with the Employer’s standards and requirements and to evaluate the acceptability of the pricing proposals. Calculations must be set out in a clear and logical sequence and must clearly reflect all design assumptions. Pricing Data must reflect all assumptions in the development of the pricing proposal. </t>
  </si>
  <si>
    <t>DOCUMENTS</t>
  </si>
  <si>
    <t>Clause</t>
  </si>
  <si>
    <t>(List all the legally correct full names and registration numbers, if applicable, of the Enterprises forming the Consortium/Joint Venture)</t>
  </si>
  <si>
    <t xml:space="preserve">Signed - Party No. 1 </t>
  </si>
  <si>
    <t>Where any item is not relevant to this specific contract, such item is marked N/A (signifying “not applicable”)</t>
  </si>
  <si>
    <t>MASSES AND MEASURING UNITS</t>
  </si>
  <si>
    <t>CONTRACTING AND OTHER PARTIES</t>
  </si>
  <si>
    <t>Employer:</t>
  </si>
  <si>
    <t>Postal address:</t>
  </si>
  <si>
    <t>Physical address:</t>
  </si>
  <si>
    <t xml:space="preserve">           </t>
  </si>
  <si>
    <t>CONTRACT DETAILS</t>
  </si>
  <si>
    <t>Accept that tender offers, which do not provide all the data or information requested completely and in the form required, may be regarded by the employer as non-responsive.</t>
  </si>
  <si>
    <t>Contact Tel No:</t>
  </si>
  <si>
    <t>Year Completed</t>
  </si>
  <si>
    <t>Value (R):</t>
  </si>
  <si>
    <r>
      <t>Contract documents</t>
    </r>
    <r>
      <rPr>
        <sz val="11"/>
        <rFont val="Arial"/>
        <family val="2"/>
      </rPr>
      <t xml:space="preserve"> marked and annexed hereto:</t>
    </r>
  </si>
  <si>
    <t>The consultant(s)/project manager must acquaint themselves fully with all relevant matters pertaining to this section in order to enable prospective tenderer’s to price for all eventualities.</t>
  </si>
  <si>
    <t>The following serves as a guideline only with regard to items to be Included in this Scope of Work.</t>
  </si>
  <si>
    <t>Certificates</t>
  </si>
  <si>
    <t>The employer’s undertakings</t>
  </si>
  <si>
    <t>Issue Addenda</t>
  </si>
  <si>
    <t xml:space="preserve">However, it regularly occurs that a Contractor will at the same time submit tenders for a number of projects that are advertised during an overlapping period. Moreover, the Contractor may be busy with a Contract that is of the registered CIDB Grading Designation (value) or is even attending to a number of smaller valued Contracts. </t>
  </si>
  <si>
    <t xml:space="preserve">Based on the track record determined on the Minimum Average Annual Turnover coupled to the assessed Works Capabilities of Contracting Enterprises, the Construction Industry Development Board (CIDB) awards Grading Designations and accordingly registers it on the system. 
This confirms that a Contractor has, at the time of registration, in the absence of any supply side interventions, sufficient working capital to commence the Works for a single contract and render due performance.  </t>
  </si>
  <si>
    <t>Provide, erect, maintain and remove at completion a suitable temporary office for the Contractor or his Foreman, perfectly secured, lighted and ventilated and having a desk with drawers.</t>
  </si>
  <si>
    <t>The Contractor shall provide a telephone on the site for the use of the Contractor and all Sub-Contractors for the duration of the Contract, and must make the necessary application for connection, give all notices and pay all fees, rentals and charges for the service and also for all calls.</t>
  </si>
  <si>
    <t>1.1</t>
  </si>
  <si>
    <t>1.1.2</t>
  </si>
  <si>
    <t>1.2</t>
  </si>
  <si>
    <t>1.3</t>
  </si>
  <si>
    <t>1.4</t>
  </si>
  <si>
    <t>1.5</t>
  </si>
  <si>
    <t>2</t>
  </si>
  <si>
    <t>2.1</t>
  </si>
  <si>
    <t>2.2</t>
  </si>
  <si>
    <t>2.3</t>
  </si>
  <si>
    <t>2.4</t>
  </si>
  <si>
    <t>2.5</t>
  </si>
  <si>
    <t>2.6</t>
  </si>
  <si>
    <t>2.7</t>
  </si>
  <si>
    <t>2.8</t>
  </si>
  <si>
    <t>2.9</t>
  </si>
  <si>
    <t>3</t>
  </si>
  <si>
    <t>3.1</t>
  </si>
  <si>
    <t>3.2</t>
  </si>
  <si>
    <t>4</t>
  </si>
  <si>
    <t>4.1</t>
  </si>
  <si>
    <t>4.2</t>
  </si>
  <si>
    <t>4.3</t>
  </si>
  <si>
    <t>4.4</t>
  </si>
  <si>
    <t>4.5</t>
  </si>
  <si>
    <t>5</t>
  </si>
  <si>
    <t>5.1</t>
  </si>
  <si>
    <t>6.1</t>
  </si>
  <si>
    <t>7.1</t>
  </si>
  <si>
    <t>8.1</t>
  </si>
  <si>
    <t>The Contractor shall arrange for the installation of a lockable telephone in the Office for the Inspector of Works for the duration of the Contract.  The Contractor will be required to make the necessary application for connection and give all notices on behalf of the Employer.  The Employer will, however, be responsible for the direct payment of all fees, rentals and other charges by Telkom for the service for the Inspector of Works and for all calls made from this telephone.</t>
  </si>
  <si>
    <r>
      <t xml:space="preserve">Current private sector projects: </t>
    </r>
    <r>
      <rPr>
        <i/>
        <sz val="11"/>
        <rFont val="Arial"/>
        <family val="2"/>
      </rPr>
      <t>(List the 5 projects closest to the contractor grading designation of this project)</t>
    </r>
  </si>
  <si>
    <r>
      <t xml:space="preserve">Current Government sector projects: </t>
    </r>
    <r>
      <rPr>
        <i/>
        <sz val="11"/>
        <rFont val="Arial"/>
        <family val="2"/>
      </rPr>
      <t>(List the 5 projects closest to the contractor grading designation of this project)</t>
    </r>
  </si>
  <si>
    <t xml:space="preserve">2.3.      </t>
  </si>
  <si>
    <t>Date completed</t>
  </si>
  <si>
    <t>However, it regularly occurs that a Contractor will at the same time submit tenders for a number of projects that are advertised during an overlapping period. Moreover, the Contractor may be busy with a Contract that is of the registered CIDB Grading Desi</t>
  </si>
  <si>
    <t>INTRODUCTION</t>
  </si>
  <si>
    <t>Requirement for detection apparatus</t>
  </si>
  <si>
    <t>4.17.3</t>
  </si>
  <si>
    <t>4.17.4</t>
  </si>
  <si>
    <t>4.18</t>
  </si>
  <si>
    <t>4.22</t>
  </si>
  <si>
    <t>Site Information (PG-03.2)</t>
  </si>
  <si>
    <t>The Contractor shall provide any artificial lighting which may be necessary or required for the proper execution of the works, and provide electric power and water required by all Sub-Contractors, Nominated Sub-Contractors and Sub-Contractors appointed directly by the Administration. 
The Contractor shall give all notices and pay all fees in connection with temporary electrical and water connections and shall connect temporary Electrical and Water meters for and pay for all current and water consumed. 
The Contractor is advised that the permanent light fittings and water points of any kind installed in the Works are not to be used to provide temporary lighting and supplement water requirements for construction purposes.</t>
  </si>
  <si>
    <t>MANAGEMENT</t>
  </si>
  <si>
    <t>APPLICABLE SANS 1921 STANDARDS</t>
  </si>
  <si>
    <t>5.2</t>
  </si>
  <si>
    <t>5.3</t>
  </si>
  <si>
    <t>5.4</t>
  </si>
  <si>
    <t>5.5</t>
  </si>
  <si>
    <t>5.6</t>
  </si>
  <si>
    <t>5.7</t>
  </si>
  <si>
    <t>5.8</t>
  </si>
  <si>
    <t>5.9</t>
  </si>
  <si>
    <t>5.10</t>
  </si>
  <si>
    <t>5.11</t>
  </si>
  <si>
    <t>RECORDING OF WEATHER</t>
  </si>
  <si>
    <t>MANAGEMENT MEETINGS</t>
  </si>
  <si>
    <t>FORMS FOR CONTRACT ADMINISTRATION</t>
  </si>
  <si>
    <t>ELECTRONIC PAYMENTS</t>
  </si>
  <si>
    <t>DAILY RECORDS</t>
  </si>
  <si>
    <t>BONDS AND GUARANTEES</t>
  </si>
  <si>
    <t>PAYMENT CERTIFICATES</t>
  </si>
  <si>
    <t>PERMITS</t>
  </si>
  <si>
    <t>PROOF OF COMPLIANCE WITH THE LAW</t>
  </si>
  <si>
    <t>INSURANCE PROVIDED BY THE EMPLOYER</t>
  </si>
  <si>
    <t>5.1   APPLICABLE SANS 1921 STANDARDS</t>
  </si>
  <si>
    <t>5.2   RECORDING OF WEATHER</t>
  </si>
  <si>
    <t>5.3   MANAGEMENT MEETINGS</t>
  </si>
  <si>
    <t>5.4   FORMS FOR CONTRACT ADMINISTRATION</t>
  </si>
  <si>
    <t>5.5   ELECTRONIC PAYMENTS</t>
  </si>
  <si>
    <t>5.6   DAILY RECORDS</t>
  </si>
  <si>
    <t>5.7   BONDS AND GUARANTEES</t>
  </si>
  <si>
    <t>5.8   PAYMENT CERTIFICATES</t>
  </si>
  <si>
    <t>5.9   PERMITS</t>
  </si>
  <si>
    <t>5.10  PROOF OF COMPLIANCE WITH THE LAW</t>
  </si>
  <si>
    <t>5.11  INSURANCE PROVIDED BY THE EMPLOYER</t>
  </si>
  <si>
    <t>The Contractor is advised that, in the case of an existing building or institution, all security measures in force will remain in operation and he must acquaint himself and his Employees with them as he and his Employees will at all times be subject to these measures. 
The Contractor will on no account extend his operations beyond the confines of the building site as indicated by the Employer and must ensure that all his Employees are made aware of these limits.  Any Employee disregarding this instruction and found outside the limit of the building site without authority, shall be redeployed immediately and shall not again be employed on this Contract. 
The Contractor will be responsible for ensuring that this instruction is strictly enforced and must provide and remove upon completion or when directed, such other necessary temporary barriers, fences, etc., as may be required and is to allow opposite this item for any charges he may wish to make in this connection. 
The Employer will accept no responsibility whatsoever for damage to or the loss of plant, materials, etc., from the site.</t>
  </si>
  <si>
    <t>Not Applicable</t>
  </si>
  <si>
    <t>SPECIFICATION DATA ASSOCIATED WITH SANS 1921-2004</t>
  </si>
  <si>
    <t>Clause Numbers</t>
  </si>
  <si>
    <t>The requirements for drawings, information and calculations for which the Contractor is responsible are:</t>
  </si>
  <si>
    <r>
      <t xml:space="preserve">The contractor shall prepare and attach to his claims for payment a brief report which outlines how the actions taken by the contractor in the period for which payment is claimed satisfy the requirements and a schedule which lists the names, identity numbers, trade / occupation and name of employer of all construction workers exposed to the programme (see </t>
    </r>
    <r>
      <rPr>
        <b/>
        <sz val="10"/>
        <color indexed="8"/>
        <rFont val="Arial"/>
        <family val="2"/>
      </rPr>
      <t>HIV/STI Compliance Report</t>
    </r>
    <r>
      <rPr>
        <sz val="10"/>
        <color indexed="8"/>
        <rFont val="Arial"/>
        <family val="2"/>
      </rPr>
      <t>).</t>
    </r>
  </si>
  <si>
    <t>CONTRACT DATA</t>
  </si>
  <si>
    <t>PRICING INSTRUCTION</t>
  </si>
  <si>
    <t>SCOPE OF WORKS</t>
  </si>
  <si>
    <t>SITE INFORMATION</t>
  </si>
  <si>
    <t xml:space="preserve">The undersigned, who warrants that he/she is duly authorised to do so on behalf of the enterprise:  </t>
  </si>
  <si>
    <t xml:space="preserve"> Enterprise name</t>
  </si>
  <si>
    <t>NOTE</t>
  </si>
  <si>
    <t>The modified Pricing Data must include an amount equal to 5% of the amount tendered for the alternative offer to cover the Employer’s costs of confirming the acceptability of the detailed design before it is constructed.</t>
  </si>
  <si>
    <t>Agent's Name</t>
  </si>
  <si>
    <t>[Agents Name]</t>
  </si>
  <si>
    <r>
      <t>Tel:</t>
    </r>
    <r>
      <rPr>
        <b/>
        <sz val="11"/>
        <rFont val="Arial"/>
        <family val="2"/>
      </rPr>
      <t xml:space="preserve">              </t>
    </r>
  </si>
  <si>
    <r>
      <t>Tel:</t>
    </r>
    <r>
      <rPr>
        <b/>
        <sz val="11"/>
        <rFont val="Arial"/>
        <family val="2"/>
      </rPr>
      <t xml:space="preserve">   </t>
    </r>
  </si>
  <si>
    <r>
      <t>Tel:</t>
    </r>
    <r>
      <rPr>
        <b/>
        <sz val="11"/>
        <rFont val="Arial"/>
        <family val="2"/>
      </rPr>
      <t/>
    </r>
  </si>
  <si>
    <t xml:space="preserve">Tel: insert tel no                      insert fax no              </t>
  </si>
  <si>
    <r>
      <t>2)</t>
    </r>
    <r>
      <rPr>
        <sz val="11"/>
        <rFont val="Times New Roman"/>
        <family val="1"/>
      </rPr>
      <t xml:space="preserve">       </t>
    </r>
    <r>
      <rPr>
        <sz val="11"/>
        <rFont val="Arial"/>
        <family val="2"/>
      </rPr>
      <t xml:space="preserve">Lateral support insurance to be effected by the contractor:                          </t>
    </r>
  </si>
  <si>
    <t xml:space="preserve">Yes   </t>
  </si>
  <si>
    <t xml:space="preserve">No </t>
  </si>
  <si>
    <r>
      <t>3)</t>
    </r>
    <r>
      <rPr>
        <sz val="11"/>
        <rFont val="Times New Roman"/>
        <family val="1"/>
      </rPr>
      <t xml:space="preserve">       </t>
    </r>
    <r>
      <rPr>
        <sz val="11"/>
        <rFont val="Arial"/>
        <family val="2"/>
      </rPr>
      <t xml:space="preserve">Payment will be made for materials and goods </t>
    </r>
  </si>
  <si>
    <r>
      <t>4)</t>
    </r>
    <r>
      <rPr>
        <sz val="11"/>
        <rFont val="Times New Roman"/>
        <family val="1"/>
      </rPr>
      <t xml:space="preserve">       </t>
    </r>
    <r>
      <rPr>
        <sz val="11"/>
        <rFont val="Arial"/>
        <family val="2"/>
      </rPr>
      <t>Dispute resolution by litigation</t>
    </r>
  </si>
  <si>
    <r>
      <t>(a)</t>
    </r>
    <r>
      <rPr>
        <b/>
        <i/>
        <sz val="11"/>
        <rFont val="Times New Roman"/>
        <family val="1"/>
      </rPr>
      <t>  </t>
    </r>
    <r>
      <rPr>
        <sz val="11"/>
        <rFont val="Times New Roman"/>
        <family val="1"/>
      </rPr>
      <t xml:space="preserve">   </t>
    </r>
    <r>
      <rPr>
        <sz val="11"/>
        <rFont val="Arial"/>
        <family val="2"/>
      </rPr>
      <t xml:space="preserve">in respect of interest owed </t>
    </r>
    <r>
      <rPr>
        <u/>
        <sz val="11"/>
        <rFont val="Arial"/>
        <family val="2"/>
      </rPr>
      <t>by</t>
    </r>
    <r>
      <rPr>
        <sz val="11"/>
        <rFont val="Arial"/>
        <family val="2"/>
      </rPr>
      <t xml:space="preserve"> the </t>
    </r>
    <r>
      <rPr>
        <b/>
        <sz val="11"/>
        <rFont val="Arial"/>
        <family val="2"/>
      </rPr>
      <t>employer</t>
    </r>
    <r>
      <rPr>
        <sz val="11"/>
        <rFont val="Arial"/>
        <family val="2"/>
      </rPr>
      <t>, the interest rate as determined by the Minister of Justice and Constitutional Development from time to time, in terms of section 1(2) of the Prescribed Rate of Interest Act, 1975 (Act No. 55 of 1975), will apply; and</t>
    </r>
  </si>
  <si>
    <t>Amount in Words</t>
  </si>
  <si>
    <t>[Amount in Words]</t>
  </si>
  <si>
    <t>Schedule of Deviations</t>
  </si>
  <si>
    <t>R</t>
  </si>
  <si>
    <t>Postal Code</t>
  </si>
  <si>
    <t>Telephone number</t>
  </si>
  <si>
    <t>Fax number</t>
  </si>
  <si>
    <t>Private Box/Postal Address</t>
  </si>
  <si>
    <t>Agent’s Service</t>
  </si>
  <si>
    <t>Bill of Quantity/Lump Sum</t>
  </si>
  <si>
    <t>Method of Measurement</t>
  </si>
  <si>
    <t>CPAP (See P&amp;G – A32)</t>
  </si>
  <si>
    <t>Lateral Support insurance</t>
  </si>
  <si>
    <t>Payments for material &amp; goods</t>
  </si>
  <si>
    <t>Dispute resolution by litigation</t>
  </si>
  <si>
    <t>Date for Practical Completion</t>
  </si>
  <si>
    <t>Date for Section 1 Practical Completion</t>
  </si>
  <si>
    <t>Date for Section 2 Practical Completion</t>
  </si>
  <si>
    <t>Where so :</t>
  </si>
  <si>
    <t xml:space="preserve">         </t>
  </si>
  <si>
    <t>PRICES FOR VARIATIONS</t>
  </si>
  <si>
    <t>SCALE</t>
  </si>
  <si>
    <t>The scale to which the Drawings are made is only to be made use of when no figured dimensions are given either on the Drawings or in the tender documents and the figured dimensions are always to be followed though they may not coincide with the scale of the Drawings, but dimensions where possible are to be taken from the buildings.</t>
  </si>
  <si>
    <t>PROVISIONAL ITEMS</t>
  </si>
  <si>
    <t>TIMELY ORDERING OF MATERIALS</t>
  </si>
  <si>
    <t>Scope</t>
  </si>
  <si>
    <t>Quality Control &amp; Safety Officer-Construction Supervisor</t>
  </si>
  <si>
    <t>Artisans</t>
  </si>
  <si>
    <t>Unskilled employees</t>
  </si>
  <si>
    <t>Site Agent</t>
  </si>
  <si>
    <t>BILLS OF QUANTITIES</t>
  </si>
  <si>
    <t>SECTION 1</t>
  </si>
  <si>
    <t>Date:</t>
  </si>
  <si>
    <t>THE CONTRACT</t>
  </si>
  <si>
    <t>Pricing Instructions</t>
  </si>
  <si>
    <t xml:space="preserve">Bills of Quantities </t>
  </si>
  <si>
    <t>Access shall be provided for inspections, tests and analysis as may be required by the Employer.</t>
  </si>
  <si>
    <t>Tender offer validity</t>
  </si>
  <si>
    <t>Clarification of tender offer after submission</t>
  </si>
  <si>
    <t>Provide other material</t>
  </si>
  <si>
    <t>Dispose of samples of materials provided for evaluation by the employer, where required.</t>
  </si>
  <si>
    <t xml:space="preserve">Inspections, tests and analysis </t>
  </si>
  <si>
    <t xml:space="preserve">   </t>
  </si>
  <si>
    <t>Closing date:</t>
  </si>
  <si>
    <t>Closing time:</t>
  </si>
  <si>
    <t xml:space="preserve">Validity period: </t>
  </si>
  <si>
    <t>SECTION B:   SANS 1921-1:2004 (Edition 1):  CONSTRUCTION AND MANAGEMENT REQUIREMENTS FOR WORKS CONTRACTS:  PART 1</t>
  </si>
  <si>
    <r>
      <t>Agr</t>
    </r>
    <r>
      <rPr>
        <sz val="10"/>
        <rFont val="Arial"/>
        <family val="2"/>
      </rPr>
      <t>é</t>
    </r>
    <r>
      <rPr>
        <sz val="10"/>
        <rFont val="Arial"/>
        <family val="2"/>
      </rPr>
      <t>ment certificates - CLAUSE 4.5</t>
    </r>
  </si>
  <si>
    <t>PRELIMINARY AND GENERAL</t>
  </si>
  <si>
    <t>LOCATION OF THE WORKS</t>
  </si>
  <si>
    <t>TEMPORARY WORKS</t>
  </si>
  <si>
    <t>EMPLOYER'S DESIGN</t>
  </si>
  <si>
    <t>2.1   EMPLOYER'S DESIGN</t>
  </si>
  <si>
    <t>1.5   TEMPORARY WORKS</t>
  </si>
  <si>
    <t>1.4   LOCATION OF THE WORKS</t>
  </si>
  <si>
    <t>1.3   EXTENT OF WORK</t>
  </si>
  <si>
    <t>1.2   OVERVIEW OF THE WORKS</t>
  </si>
  <si>
    <t>1.1   EMPLOYER'S OBJECTIVE</t>
  </si>
  <si>
    <t>2.2   DESIGN BRIEF</t>
  </si>
  <si>
    <t>2.3   DRAWINGS</t>
  </si>
  <si>
    <t>Not applicable</t>
  </si>
  <si>
    <t>2.4   DESIGN PROCEDURES</t>
  </si>
  <si>
    <t>3.1   PREFERENTIAL PROCUREMENT PROCEDURES</t>
  </si>
  <si>
    <t>3.2   RESOURCE STANDARD PERTAINING TO TARGETED PROCUREMENT</t>
  </si>
  <si>
    <t>3.3   SCOPE OF MANDATORY SUBCONTRACT WORK</t>
  </si>
  <si>
    <t>3.4   PREFERRED SUBCONTRACTORS/SUPPLIERS</t>
  </si>
  <si>
    <t>3.5   SUBCONTRACTING PROCEDURES</t>
  </si>
  <si>
    <t>DESIGN BRIEF</t>
  </si>
  <si>
    <t>DRAWINGS</t>
  </si>
  <si>
    <t>DESIGN PROCEDURES</t>
  </si>
  <si>
    <t>ENGINEERING</t>
  </si>
  <si>
    <t>PROCUREMENT</t>
  </si>
  <si>
    <t>PREFERENTIAL PROCUREMENT PROCEDURES</t>
  </si>
  <si>
    <t>3.3</t>
  </si>
  <si>
    <t>3.4</t>
  </si>
  <si>
    <t>3.5</t>
  </si>
  <si>
    <t>RESOURCE STANDARD PERTAINING TO TARGETED PROCUREMENT</t>
  </si>
  <si>
    <t>SCOPE OF MANDATORY SUBCONTRACT WORK</t>
  </si>
  <si>
    <t>PREFERRED SUBCONTRACTORS/SUPPLIERS</t>
  </si>
  <si>
    <t>SUBCONTRACTING PROCEDURES</t>
  </si>
  <si>
    <t>CONSTRUCTION</t>
  </si>
  <si>
    <t>APPLICABLE SANS 2001 STANDARDS FOR CONSTRUCTION WORKS</t>
  </si>
  <si>
    <t xml:space="preserve">APPLICABLE NATIONAL AND INTERNATIONAL STANDARDS </t>
  </si>
  <si>
    <t>4.6</t>
  </si>
  <si>
    <t>4.7</t>
  </si>
  <si>
    <t>4.8</t>
  </si>
  <si>
    <t>PARTICULAR / GENERIC SPECIFICATIONS</t>
  </si>
  <si>
    <t>CERTIFICATION BY RECOGNIZED BODIES</t>
  </si>
  <si>
    <t>PLANT AND MATERIAL PROVIDED BY THE EMPLOYER</t>
  </si>
  <si>
    <t>SERVICES AND FACILITIES PROVIDED BY THE EMPLOYER</t>
  </si>
  <si>
    <t>OTHER SERVICES AND FACILITIES</t>
  </si>
  <si>
    <t>4.1   APPLICABLE SANS 2001 STANDARDS FOR CONSTRUCTION WORKS</t>
  </si>
  <si>
    <t xml:space="preserve">4.2   APPLICABLE NATIONAL AND INTERNATIONAL STANDARDS </t>
  </si>
  <si>
    <t>4.3   PARTICULAR / GENERIC SPECIFICATIONS</t>
  </si>
  <si>
    <t>4.4   CERTIFICATION BY RECOGNIZED BODIES</t>
  </si>
  <si>
    <t>abused the Employer’s Supply Chain Management System; or</t>
  </si>
  <si>
    <t>failed to perform on any previous contract and has been given a written notice to this effect.</t>
  </si>
  <si>
    <t>i)</t>
  </si>
  <si>
    <t>ii)</t>
  </si>
  <si>
    <t>the Unemployment Insurance Fund (UIF); and</t>
  </si>
  <si>
    <t/>
  </si>
  <si>
    <t>Click onto the links below to go to that particular document.</t>
  </si>
  <si>
    <t>Form of Offer and Acceptance - (Bound into Volume 1 of 2)</t>
  </si>
  <si>
    <t>Form of Guarantee</t>
  </si>
  <si>
    <t>List of Returnable Documents</t>
  </si>
  <si>
    <t>Preliminaries for GCC for Construction Works, 1st Edition</t>
  </si>
  <si>
    <t>Authority to Sign Tender</t>
  </si>
  <si>
    <t>Authority for Consortia or JV’s to Sign Tender</t>
  </si>
  <si>
    <t>Special Resolution of Consortia or JV’s</t>
  </si>
  <si>
    <t>Joint Venture Involvement Declaration</t>
  </si>
  <si>
    <t>Schedule of Proposed Sub-Contractors</t>
  </si>
  <si>
    <t>Capacity of Tenderer</t>
  </si>
  <si>
    <t>Financial Standing &amp; Other Resources of Business Declaration</t>
  </si>
  <si>
    <t>Site Inspection Meeting Certificate - (if applicable)</t>
  </si>
  <si>
    <t>Declaration of Interest</t>
  </si>
  <si>
    <t>Medical Certificate: Confirmation of Permanent Disabled Status</t>
  </si>
  <si>
    <t>Record of Addenda to Tender Documents</t>
  </si>
  <si>
    <t>Particulars of Electrical Contractor</t>
  </si>
  <si>
    <t>Schedule of Imported Materials and Equipment</t>
  </si>
  <si>
    <t>Declaration of Bidder’s Past SCM Practices</t>
  </si>
  <si>
    <t>Equipment Schedules-Mechanical / Electrical / Security Material</t>
  </si>
  <si>
    <t>Certified Proof of Enterprise's Registration &amp; Good Standing with the Compensation Commisioner (Attach)</t>
  </si>
  <si>
    <t>Print :</t>
  </si>
  <si>
    <t>Print coloured Title Pages:</t>
  </si>
  <si>
    <t>Head: Public Works</t>
  </si>
  <si>
    <t>Department of Public Works</t>
  </si>
  <si>
    <t>DEPARTMENT OF PUBLIC WORKS</t>
  </si>
  <si>
    <t>DOPW Project Manager:</t>
  </si>
  <si>
    <t>The single volume procurement document issued by the Employer comprises the following:</t>
  </si>
  <si>
    <t>(Authorised Signatory)</t>
  </si>
  <si>
    <r>
      <t xml:space="preserve">1. * Delete which is not applicable.
2. NB. This resolution / Power of Attorney must be signed by all the
    Directors / Members / Partners of the Legal Tendering Enterprise
    authorising the Representative to make this Offer.
3. Should the number of  Directors / Members/Partners exceed the 
    space available above, additional names and signatures must 
    be supplied on a separate page.
4. In the case of the tendering Enterprise being a Close Corporation,
   a </t>
    </r>
    <r>
      <rPr>
        <b/>
        <i/>
        <u/>
        <sz val="8"/>
        <rFont val="Arial"/>
        <family val="2"/>
      </rPr>
      <t xml:space="preserve">certified copy of the Founding Statement </t>
    </r>
    <r>
      <rPr>
        <i/>
        <sz val="8"/>
        <rFont val="Arial"/>
        <family val="2"/>
      </rPr>
      <t>of such corpora -
   tion must be attached to this tender.</t>
    </r>
  </si>
  <si>
    <t>Email Address :</t>
  </si>
  <si>
    <t>be, and is hereby, authorised to sign the Tender, and any and all other documents and/or correspondence in connection with and relating to the Tender, as well as to sign any Contract, and any and all documentation, resulting from the award of the Tender to the Enterprises in Consortium/Joint Venture mentioned above.</t>
  </si>
  <si>
    <t>Name of DOPW Representative</t>
  </si>
  <si>
    <t>No. of Pages</t>
  </si>
  <si>
    <r>
      <t xml:space="preserve">THE OFFER AND ACCEPTANCE FORM IS BOUND INTO </t>
    </r>
    <r>
      <rPr>
        <b/>
        <u/>
        <sz val="14"/>
        <rFont val="Arial"/>
        <family val="2"/>
      </rPr>
      <t>SECTION 1</t>
    </r>
    <r>
      <rPr>
        <sz val="14"/>
        <rFont val="Arial"/>
        <family val="2"/>
      </rPr>
      <t xml:space="preserve"> </t>
    </r>
    <r>
      <rPr>
        <sz val="12"/>
        <rFont val="Arial"/>
        <family val="2"/>
      </rPr>
      <t>(See end of Returnable Documents)</t>
    </r>
    <r>
      <rPr>
        <sz val="14"/>
        <rFont val="Arial"/>
        <family val="2"/>
      </rPr>
      <t xml:space="preserve"> OF THIS DOCUMENT AS PART OF THE RETURNABLE DOCUMENTS. ONCE A CONTRACT IS CONCLUDED WITH A SUCCESSFUL TENDERER, THIS PAGE WILL BE REPLACED WITH THE FILLED AND SIGNED OFFER AND SIGN ACCEPTANCE BY THE EMPLOYER AND IT WILL BECOME PART OF THE CONTRACT.
</t>
    </r>
    <r>
      <rPr>
        <u/>
        <sz val="14"/>
        <rFont val="Arial"/>
        <family val="2"/>
      </rPr>
      <t>PLEASE SUBMIT THE OFFER AND ACCEPTANCE FORM WITH THE OTHER RETURNABLE DOCUMENTS.</t>
    </r>
  </si>
  <si>
    <t>KZN Department of Public Works:</t>
  </si>
  <si>
    <t>Where prices or quotations for variations are submitted by the Contractor during the currency of the Contract, it is to be clearly understood that these are for the purpose of consideration by the Head : Public Works and that there is no assumption of acceptance.  The Contractor will be notified of acceptance of prices or quotations either by insertion of the amount on the variation order or by written intimation.</t>
  </si>
  <si>
    <t>All items described as "Provisional" shall be used as directed by the Employer and measured and valued or paid for. 
No work for which "Provisional" items are allowed shall be commenced without written instructions from the Head : Public Works.</t>
  </si>
  <si>
    <t>The Contractor shall keep record of abnormal climatic conditions to facilitate the adjudication of claims for extension of the contract period.</t>
  </si>
  <si>
    <t>In order to facilitate the smooth functioning of the Works and to ensure the closest co-operation between all the parties concerned, the Employer will call for regular meetings to be held on the site, at which a senior member of the Contracting firm and the General Foreman of the Works will always be required to be present. 
In addition to the above, other persons will be required to attend these meetings as and when their presence is necessary, e.g., Consultants in all disciplines, representatives of the various Sub-Contractors, etc. 
Proper minutes of these meetings will be kept by the Employer\Principal Agent and copies will be circulated to all persons attending the meetings and to others who need to be kept informed.</t>
  </si>
  <si>
    <t>The Employer shall provide all necessary forms.</t>
  </si>
  <si>
    <t>The Contractor shall provide all required information to the Employer to facilitate electronic payments upon request.</t>
  </si>
  <si>
    <t>he/she has additional Human Resources available to successfully complete this project.</t>
  </si>
  <si>
    <t>Date of Employment</t>
  </si>
  <si>
    <t>2.   *Mr./Mrs./Ms:</t>
  </si>
  <si>
    <t>Advertisement date:</t>
  </si>
  <si>
    <t xml:space="preserve">ii)  confirms that neither the name of the enterprise or the name of any partner, manager, director or other 
     person, who wholly or partly exercises, or may exercise, control over the enterprise appears on the Register 
     of Tender Defaulters established in terms of the Prevention and Combating of Corrupt Activities Act of 2004; </t>
  </si>
  <si>
    <t>KZN Department of Public Works</t>
  </si>
  <si>
    <t>CIDB Registration form or application for Registration form</t>
  </si>
  <si>
    <t>T2.1 LIST OF RETURNABLE DOCUMENTS</t>
  </si>
  <si>
    <t>T2.4 SPECIAL RESOLUTION OF CONSORTIA OR JOINT VENTURES</t>
  </si>
  <si>
    <t>T2.5 JOINT VENTURES INVOLVEMENT DECLARATION</t>
  </si>
  <si>
    <t>T2.6 SCHEDULE OF PROPOSED SUBCONTRACTORS</t>
  </si>
  <si>
    <t>T2.8 FINANCIAL STANDING AND OTHER RESOURCES OF BUSINESS DECLARATION</t>
  </si>
  <si>
    <t>T2.10 SITE INSPECTION MEETING CERTIFICATE</t>
  </si>
  <si>
    <t>T2.23</t>
  </si>
  <si>
    <t>Lightning Protection Specifications</t>
  </si>
  <si>
    <t>C1.2</t>
  </si>
  <si>
    <t>H1 to H33</t>
  </si>
  <si>
    <t xml:space="preserve">C 1.2 CONTRACT DATA: </t>
  </si>
  <si>
    <t>C.1.1 - FORM OF OFFER AND ACCEPTANCE</t>
  </si>
  <si>
    <t>C1.3</t>
  </si>
  <si>
    <t>Form of Offer and Acceptance</t>
  </si>
  <si>
    <t>C1.2 - CONTRACT DATA</t>
  </si>
  <si>
    <t>C1.3 - FORM OF GUARANTEE</t>
  </si>
  <si>
    <t>PART C2.3  BILL OF QUANTITIES</t>
  </si>
  <si>
    <t>All temporary work to comply with the Occupational Health and safety Act (Act 85 of 1993)</t>
  </si>
  <si>
    <t>ONE VOLUME APPROACH</t>
  </si>
  <si>
    <t>033 - 8971300</t>
  </si>
  <si>
    <t>033 - 8971399</t>
  </si>
  <si>
    <t>Tel Number:</t>
  </si>
  <si>
    <t>CONTRACTUAL SECTION</t>
  </si>
  <si>
    <t>Submission of Compulsory Returnable Schedules documents as per List of returnable documents.</t>
  </si>
  <si>
    <t>(f)</t>
  </si>
  <si>
    <t>(g)</t>
  </si>
  <si>
    <t>(h)</t>
  </si>
  <si>
    <t>(j)</t>
  </si>
  <si>
    <t>(k)</t>
  </si>
  <si>
    <t>(l)</t>
  </si>
  <si>
    <t>(m)</t>
  </si>
  <si>
    <t>(n)</t>
  </si>
  <si>
    <t>(o)</t>
  </si>
  <si>
    <t>C2 .2 PRELIMINARY AND GENERAL</t>
  </si>
  <si>
    <t>The employer shall not seek and the tenderer shall not submit a tender without having a firm intention and the capacity to proceed with the contract.</t>
  </si>
  <si>
    <t>f)</t>
  </si>
  <si>
    <t>Procurement procedures</t>
  </si>
  <si>
    <t>Competitive negotiation procedure</t>
  </si>
  <si>
    <t>F.1.6.3.2</t>
  </si>
  <si>
    <t>Notify the employer of any proposed material change in the capabilities or formation of the tendering entity (or both) or any other criteria which formed part of the qualifying requirements used by the employer as the basis in a prior process to invite the tenderer to submit a tender offer and obtain the employer's written approval to do so prior to the closing time for tenders.</t>
  </si>
  <si>
    <t>Clarification meeting</t>
  </si>
  <si>
    <t>Consider any request to make a material change in the capabilities or formation of the tendering entity (or both) or any other criteria which formed part of the qualifying requirements used to prequalify a tenderer to submit a tender offer in terms of a previous procurement process and deny any such request if as a consequence:</t>
  </si>
  <si>
    <t>an individual firm, or a joint venture as a whole, or any individual member of the joint venture fails to meet any of the collective or individual qualifying requirements;</t>
  </si>
  <si>
    <t>the new partners to a joint venture were not prequalified in the first instance, either as individual firms or as another joint venture; or</t>
  </si>
  <si>
    <t>in the opinion of the Employer, acceptance of the material change would compromise the outcome of the prequalification process.</t>
  </si>
  <si>
    <t>the gross misplacement of the decimal point in any unit rate;</t>
  </si>
  <si>
    <t>omissions made in completing the pricing schedule or bills of quantities; or</t>
  </si>
  <si>
    <t>arithmetic errors in:</t>
  </si>
  <si>
    <t>line items totals resulting from the product of a unit rate and a quantity in bills of quantities or schedules of prices; or</t>
  </si>
  <si>
    <t>the summation of the prices.</t>
  </si>
  <si>
    <t>If bills of quantities or pricing schedules apply and there is an error in the line item total resulting from the product of the unit rate and the quantity, the line item total shall govern and the rate shall be corrected. Where there is an obviously gross misplacement of the decimal point in the unit rate, the line item total as quoted shall govern, and the unit rate shall be corrected.</t>
  </si>
  <si>
    <t>Where there is an error in the total of the prices either as a result of other corrections required by this checking process or in the tenderer's addition of prices, the total of the prices shall govern and the tenderer will be asked to revise selected item prices (and their rates if bills of quantities apply) to achieve the tendered total of the prices.</t>
  </si>
  <si>
    <t xml:space="preserve">Is not under restrictions, or has principals who are under restrictions, preventing participating in the employer's procurement, </t>
  </si>
  <si>
    <t>can, as necessary and in relation to the proposed contract, demonstrate that he or she possesses the professional and technical qualifications, professional and technical competence, financial resources, equipment and other physical facilities, managerial capability, reliability, experience and reputation, expertise and the personnel, to perform the contract,</t>
  </si>
  <si>
    <t>has the legal capacity to enter into the contract,</t>
  </si>
  <si>
    <t>other revisions agreed between the employer and the successful tenderer.</t>
  </si>
  <si>
    <t>Complete the schedule of deviations attached to the form of offer and acceptance, if any.</t>
  </si>
  <si>
    <t>Provide written reasons for actions taken</t>
  </si>
  <si>
    <t>is able, in the opinion of the employer, to perform the contract free of conflicts of interest.</t>
  </si>
  <si>
    <t>For the Contractor:</t>
  </si>
  <si>
    <t xml:space="preserve">Guarantee Options:       </t>
  </si>
  <si>
    <t>YES or NO</t>
  </si>
  <si>
    <t>Investigate and provide detail drawings.</t>
  </si>
  <si>
    <t>[Provide list of applicable contractors]</t>
  </si>
  <si>
    <t>vii)</t>
  </si>
  <si>
    <t>Private Bag X 9041</t>
  </si>
  <si>
    <t>Provide, erect, maintain and remove at completion a well constructed temporary office for the Inspector of Works not less than 4 x 3 m on plan and 3 m high to eaves to the approval of the Employer.  The office shall be constructed of wood framing covered externally with corrugated iron or corrugated asbestos and with a lean-to roof covered with the same material as the external wall covering.  The office shall be lined internally with soft board or other approved material and a ceiling shall be provided of the same material as the internal lining.  A suspended wood floor shall be provided and is to finish not less than 300 mm above the ground level.  A lockable door and a window, which provides adequate light and ventilation, shall be fitted. 
An office constructed of 115 mm thick brick-work and provided with a screeded concrete floor and roofed and ceiled as above described may be accepted as an alterative but prior permission of the Employer will be necessary before construction of such an office is commenced and his requirements shall be stated and fulfilled by the Contractor. 
The office shall be fitted in an approved manner with a sloping topped desk of height and length suitable for the laying out and studying of drawings, a desk or table with not less than two lock-up drawers, shelves, seating and wash-stand, and the Contractor shall provide all necessary attendance.</t>
  </si>
  <si>
    <t>Supply, erect, maintain and remove at completion a painted notice board, size overall 2800 x 2345 mm high sign written to detail as Drawing No. T9506 which drawing is available from offices of the Department of Public Works. Only the official notice board is to be displayed on the site and no Sub-Contractor's boards will be permitted.  The Contractor, at his own cost, may provide a board on which all sub-contract firms' names may be sign written. The notice board is to be to the approval of the Employer and is to be maintained in first class condition and placed where directed at the entrance to the site and remain there for the duration of the Contract.</t>
  </si>
  <si>
    <t>Requirement for the termination, diversion or maintenance of existing services:</t>
  </si>
  <si>
    <t>Services which are known to exist on the site:</t>
  </si>
  <si>
    <t>The percentage advance on materials not yet built into the Permanent Works is:</t>
  </si>
  <si>
    <t>Percentage retention on amounts due to contractor is:</t>
  </si>
  <si>
    <t>City</t>
  </si>
  <si>
    <t>Type in BOQ Final Estimate here to determine rating:</t>
  </si>
  <si>
    <t>Qualifying CIDB :</t>
  </si>
  <si>
    <t>Designation</t>
  </si>
  <si>
    <t>Less than or equal to</t>
  </si>
  <si>
    <t>20% Added</t>
  </si>
  <si>
    <t>No Limit</t>
  </si>
  <si>
    <t>035 - 874 3349</t>
  </si>
  <si>
    <t>ATTACH PROOF OF PAID MUNICIPAL RATES &amp; TAXES TO THIS PAGE FOR ADJUDICATION PURPOSES</t>
  </si>
  <si>
    <t>In the case of a Quotation by a Joint Venture, proof of paid municipal rates and taxes for each member of the Joint Venture should be attached to this form.</t>
  </si>
  <si>
    <t>The contractor must submit proof of UIF Contributions made to the fund to the Principal Agent on a monthly basis for the duration of the contract.
Should the contractor default on his monthly payments, the Employer will pay the outstanding payments due and the contractor will be liable for payments made by the Employer on behalf of the contractor, plus any additional cost associated with this process.</t>
  </si>
  <si>
    <t>T2.24</t>
  </si>
  <si>
    <t>T2.25</t>
  </si>
  <si>
    <t>The rehabilitation of all road and pavement crossings.</t>
  </si>
  <si>
    <t>The contract comprises the construction of the above (Item 1) face brick buildings with tiled roofs.</t>
  </si>
  <si>
    <t>[Name of City]</t>
  </si>
  <si>
    <t>????????</t>
  </si>
  <si>
    <t>Site Layout</t>
  </si>
  <si>
    <t>etc.</t>
  </si>
  <si>
    <t>ect.</t>
  </si>
  <si>
    <t>ABC Street</t>
  </si>
  <si>
    <t>The National Industrial Participation (NIP) Programme, which is applicable to all government procurement contracts that have an imported content, became effective on the 1 September 1996. The NIP policy and guidelines were fully endorsed by Cabinet on 30 April 1997. In terms of the Cabinet decision, all state and parastatal purchases / lease contracts (for goods, works and services) entered into after this date, are subject to the NIP requirements. NIP is obligatory and therefore must be complied with. The Industrial Participation Secretariat (IPS) of the Department of Trade and Industry (DTI) is charged with the responsibility of administering the programme.</t>
  </si>
  <si>
    <t>PILLARS OF THE PROGRAMME</t>
  </si>
  <si>
    <t>The NIP obligation is benchmarked on the imported content of the contract. Any contract having an imported content equal to or exceeding US$ 10 million or other currency equivalent to US$ 10 million will have a NIP obligation. This threshold of US$ 10 million can be reached as follows:</t>
  </si>
  <si>
    <t xml:space="preserve">(a) </t>
  </si>
  <si>
    <t>Any single contract with imported content exceeding US$10 million.</t>
  </si>
  <si>
    <t>Multiple contracts for the same goods, works or services each with imported content exceeding US$3 million awarded to one seller over a 2 year period which in total exceeds US$10 million.</t>
  </si>
  <si>
    <t xml:space="preserve">(c) </t>
  </si>
  <si>
    <t>A contract with a renewable option clause, where should the option be exercised the total value of the imported content will exceed US$10 million.</t>
  </si>
  <si>
    <t xml:space="preserve">(d) </t>
  </si>
  <si>
    <t>Multiple suppliers of the same goods, works or services under the same contract, where the value of the imported content of each allocation is equal to or exceeds US$ 3 million worth of goods, works or services to the same government institution, which in total over a two (2) year period exceeds US$10 million.</t>
  </si>
  <si>
    <t>To satisfy the NIP obligation, the DTI would negotiate and conclude agreements such as investments, joint ventures, sub-contracting, licensee production, export promotion, sourcing arrangements and research and development (R&amp;D) with partners or suppliers.</t>
  </si>
  <si>
    <t>A period of seven years has been identified as the time frame within which to discharge the obligation.</t>
  </si>
  <si>
    <t>REQUIREMENTS OF THE DEPARTMENT OF TRADE AND INDUSTRY</t>
  </si>
  <si>
    <t>The purpose for reporting details of contracts in excess of the amount of R10 million (ten million Rands) is to cater for multiple contracts for the same goods, works or services; renewable contracts and multiple suppliers for the same goods, works or services under the same contract as provided for in paragraphs 1.1.(b) to 1.1. (d) above.</t>
  </si>
  <si>
    <t>• Description of the goods, works or services.</t>
  </si>
  <si>
    <t>• Date on which the contract was accepted.</t>
  </si>
  <si>
    <t>• Name, address and contact details of the government institution.</t>
  </si>
  <si>
    <t>• Value of the contract.</t>
  </si>
  <si>
    <t>• Imported content of the contract, if possible.</t>
  </si>
  <si>
    <t>PROCESS TO SATISFY THE NIP OBLIGATION</t>
  </si>
  <si>
    <t>a. the contractor and the DTI will determine the NIP obligation;</t>
  </si>
  <si>
    <t>b. the contractor and the DTI will sign the NIP obligation agreement;</t>
  </si>
  <si>
    <t>c. the contractor will submit a performance guarantee to the DTI;</t>
  </si>
  <si>
    <t>d. the contractor will submit a business concept for consideration and approval by the DTI;</t>
  </si>
  <si>
    <t>e. upon approval of the business concept by the DTI, the contractor will submit detailed business plans outlining the business concepts;</t>
  </si>
  <si>
    <t>f. the contractor will implement the business plans; and</t>
  </si>
  <si>
    <t>g. the contractor will submit bi-annual progress reports on approved plans to the DTI.</t>
  </si>
  <si>
    <t>Signature:</t>
  </si>
  <si>
    <t>Name (in print):</t>
  </si>
  <si>
    <t>PART 2 (TO BE FILLED IN BY THE PURCHASER)</t>
  </si>
  <si>
    <t>I ______________________________________________________________________ in my capacity as</t>
  </si>
  <si>
    <t>goods/works indicated hereunder and/or further specified in the annexure(s).</t>
  </si>
  <si>
    <t>An official order indicating delivery instructions is forthcoming.</t>
  </si>
  <si>
    <t xml:space="preserve">ITEM
NO. </t>
  </si>
  <si>
    <t>PRICE  (ALL APPLICABLE TAXES INCLUDED)</t>
  </si>
  <si>
    <t>BRAND</t>
  </si>
  <si>
    <t>DELIVERY PERIOD</t>
  </si>
  <si>
    <t xml:space="preserve">B-BBEE STATUS LEVEL OF CONTRIBUTION </t>
  </si>
  <si>
    <t>MINIMUM THRESHOLD  FOR LOCAL PRODUCTION AND CONTENT (if applicable)</t>
  </si>
  <si>
    <t>I confirm that I am duly authorised to sign this contract.</t>
  </si>
  <si>
    <t>SIGNED AT _____________________________________________ON____________________________</t>
  </si>
  <si>
    <t>[Place]</t>
  </si>
  <si>
    <t>[Date]</t>
  </si>
  <si>
    <t>NAME (PRINT):</t>
  </si>
  <si>
    <t>Witnesses:</t>
  </si>
  <si>
    <t>SIGNATURE:</t>
  </si>
  <si>
    <t>OFFICIAL STAMP:</t>
  </si>
  <si>
    <t>The following documents shall be deemed to form and be read and construed as part of this agreement:</t>
  </si>
  <si>
    <t>-</t>
  </si>
  <si>
    <t>Pricing schedule(s);</t>
  </si>
  <si>
    <t>Technical Specification(s);</t>
  </si>
  <si>
    <t>Special Conditions of Contract;</t>
  </si>
  <si>
    <t>NAME OF FIRM:</t>
  </si>
  <si>
    <t>9.</t>
  </si>
  <si>
    <t>10.</t>
  </si>
  <si>
    <t>B-BBEE Status Level of Contribution</t>
  </si>
  <si>
    <t>CODE _______________ NUMBER ______________________________________________________________</t>
  </si>
  <si>
    <t>YES               or NO</t>
  </si>
  <si>
    <t>ARE YOU THE ACCREDITED REPRESENTATIVE IN SOUTH AFRICA FOR THE GOODS / SERVICES / WORKS OFFERED? [If yes, enclose proof]</t>
  </si>
  <si>
    <t>B-BBEE Status Level of Contributor</t>
  </si>
  <si>
    <t>Estimated Including VAT</t>
  </si>
  <si>
    <t>Classes of Construction works</t>
  </si>
  <si>
    <t>Contractors CIDB rating based on estimate</t>
  </si>
  <si>
    <t>B-BBEE status level of Contributor</t>
  </si>
  <si>
    <t>Points according to status level</t>
  </si>
  <si>
    <t>Level 1</t>
  </si>
  <si>
    <t>Level 2</t>
  </si>
  <si>
    <t>Level 3</t>
  </si>
  <si>
    <t>Level 4</t>
  </si>
  <si>
    <t>Level 5</t>
  </si>
  <si>
    <t>Level 6</t>
  </si>
  <si>
    <t>Level 7</t>
  </si>
  <si>
    <t>Level 8</t>
  </si>
  <si>
    <t>3.6</t>
  </si>
  <si>
    <t>9.1</t>
  </si>
  <si>
    <t>9.2</t>
  </si>
  <si>
    <t>Alternative bid offer permitted</t>
  </si>
  <si>
    <t>Addresses of bid openings</t>
  </si>
  <si>
    <t>Bidders may offer to submit bid for the following</t>
  </si>
  <si>
    <t>T2.13 PARTICULARS OF ELECTRICAL CONTRACTOR</t>
  </si>
  <si>
    <t xml:space="preserve">T2.14 SCHEDULE FOR IMPORTED MATERIALS AND EQUIPMENT </t>
  </si>
  <si>
    <t>T2.16 EQUIPMENT SCHEDULES</t>
  </si>
  <si>
    <t xml:space="preserve"> T2.17 CONTRACTOR'S SAFETY, HEALTH AND ENVIRONMENTAL 
DECLARATION</t>
  </si>
  <si>
    <t>T2.18 Compulsory Enterprise Questionnaire</t>
  </si>
  <si>
    <t>T2.20 CERTIFIED PROOF OF GOOD STANDING WITH THE COMPENSATION COMMISSIONER</t>
  </si>
  <si>
    <t>Do not type anything here. Will adjust automatically.</t>
  </si>
  <si>
    <t>Civil engineering works - CE</t>
  </si>
  <si>
    <t>CE</t>
  </si>
  <si>
    <t>Electrical engineering works (Infrastructure) - EP</t>
  </si>
  <si>
    <t>EP</t>
  </si>
  <si>
    <t>Selected option:</t>
  </si>
  <si>
    <t>Electrical engineering works (buildings) - EB</t>
  </si>
  <si>
    <t>EB</t>
  </si>
  <si>
    <t>General building works  - GB</t>
  </si>
  <si>
    <t>GB</t>
  </si>
  <si>
    <t>Mechanical Engineering Works - ME</t>
  </si>
  <si>
    <t>ME</t>
  </si>
  <si>
    <t>The extension, installation, repair, maintenance or renewal, or removal, of asphalt - SB</t>
  </si>
  <si>
    <t>SB</t>
  </si>
  <si>
    <t>The development, extension, installation, removal, and dismantling, as relevant, associated with building excavations, shaft sinking and lateral earth support - SC</t>
  </si>
  <si>
    <t>SC</t>
  </si>
  <si>
    <t>The development, extension, installation, repair, renewal, removal, or alteration of corrosion protection systems (cathodic, anodic and electrolytic) - SD</t>
  </si>
  <si>
    <t>SD</t>
  </si>
  <si>
    <t>Demolition of buildings and engineering infrastructure and blasting - SE</t>
  </si>
  <si>
    <t>SE</t>
  </si>
  <si>
    <t>The development, extension, installation, renewal, removal, renovation, alteration or dismantling of fire prevention and protection infrastructure (drencher and sprinkler systems and fire installation) - SF</t>
  </si>
  <si>
    <t>SF</t>
  </si>
  <si>
    <t>The development, extension, installation, renewal, removal, renovation, alteration or dismantling of glazing, curtain walls and shop fronts - SG</t>
  </si>
  <si>
    <t>SG</t>
  </si>
  <si>
    <t>The development, extension, installation, maintenance, renewal. removal, alteration or dismantling, as relevant, of landscaping, irrigation and horticultural works - SH</t>
  </si>
  <si>
    <t>SH</t>
  </si>
  <si>
    <t>The development, extension, installation, repair, maintenance, renewal. removal, renovation, alteration or, dismantling of lifts, escalators, travellators and hoisting machinery - SI</t>
  </si>
  <si>
    <t>SI</t>
  </si>
  <si>
    <t>The development, installation, removal, or dismantling, as relevant, of piles and other specialized foundations for buildings and structures - SJ</t>
  </si>
  <si>
    <t>SJ</t>
  </si>
  <si>
    <t>The installation, renewal, removal, alteration or dismantling, as relevant, road markings and signage - SK</t>
  </si>
  <si>
    <t>SK</t>
  </si>
  <si>
    <t>The development, extension, installation, renewal. removal, renovation, alteration or dismantling of structural steelwork and scaffolding - SL</t>
  </si>
  <si>
    <t>SL</t>
  </si>
  <si>
    <t>SM Timber buildings and structures - SM</t>
  </si>
  <si>
    <t>SM</t>
  </si>
  <si>
    <t>The extension, installation, repair, maintenance, renewal, removal, renovation or alteration, as relevant, of the waterproofing of basements, roofs and walls using specialist systems. - SN</t>
  </si>
  <si>
    <t>SN</t>
  </si>
  <si>
    <t>The development, extension, installation, renewal, removal, alteration or dismantling or demolition of water installations and soil and waste water drainage associated with buildings (wet services, plumbing) - SO</t>
  </si>
  <si>
    <t>SO</t>
  </si>
  <si>
    <t>The development, extension, installation, repair, removal, alteration, dismantling or demolition of precast concrete or steel fencing - SQ</t>
  </si>
  <si>
    <t>SQ</t>
  </si>
  <si>
    <t>Please choose a class from the list below by clicking onto the relevant option  :</t>
  </si>
  <si>
    <t>TENDER DOCUMENTS MAY BE:</t>
  </si>
  <si>
    <r>
      <t xml:space="preserve">Bid no:  </t>
    </r>
    <r>
      <rPr>
        <b/>
        <i/>
        <sz val="12"/>
        <rFont val="Arial"/>
        <family val="2"/>
      </rPr>
      <t>     </t>
    </r>
    <r>
      <rPr>
        <b/>
        <sz val="12"/>
        <rFont val="Arial"/>
        <family val="2"/>
      </rPr>
      <t xml:space="preserve">  </t>
    </r>
  </si>
  <si>
    <t>T2.26</t>
  </si>
  <si>
    <t>T2.27</t>
  </si>
  <si>
    <t>T2.28</t>
  </si>
  <si>
    <t>T2.23 - PROOF OF PAID MUNICIPAL RATES &amp; TAXES</t>
  </si>
  <si>
    <t>T2.24 - CERTIFIED PROOF OF VALID UIF REGISTRATION</t>
  </si>
  <si>
    <t>In terms of Preferential Procurement Regulation, 2011</t>
  </si>
  <si>
    <t>Disclaimer: Each person that downloads this file does so at their own peril and discretion. This document is compiled as a courtesy to other users and each person is still responsible to ensure that their document complies in all respects with the requirements of the client. Each user must ensure that they proof read their completed document and correct any patent errors that might have been in the downloaded file. The compiler of this file does not accept any responsibility for any mistake or error once this file is downloaded and populated by the user. It is also not the compiler of this file's responsibility to ensure that this file is updated or that this file contains the latest statutory requirements in terms of CIDB or the Government.</t>
  </si>
  <si>
    <t>If any user does come across any error please report the error to the following email address: info@bingelela.com</t>
  </si>
  <si>
    <t>Non-compliant contributor</t>
  </si>
  <si>
    <t>Upgrade existing domestic and fire water supply and reticulation by installing new pipes, water storage tanks, pumps, pump house, boreholes, etc. whilst the existing system remains in operation, and switching over to the new system upon completion.</t>
  </si>
  <si>
    <t>See list of drawings/Annexure's attached to this document.</t>
  </si>
  <si>
    <t>Annexure's</t>
  </si>
  <si>
    <t>Part 5: List of Drawings/Annexure's</t>
  </si>
  <si>
    <t xml:space="preserve">It is the deliberate policy of the Provincial Administration of KwaZulu-Natal to foster and to encourage the economic empowerment of Black South Africans. This policy will be implemented without prescription and without prejudicing the principles and the integrity of the Provincial Administration of KwaZulu-Natal. Subject to these constraints and also subject to good business practise and commercial consideration, it is therefore considered appropriate that the Provincial Administration of KwaZulu-Natal should encourage business relationships with companies which actively pursue Affirmative Action and Black Economic Empowerment Programmes. </t>
  </si>
  <si>
    <t>HIV counselling, testing and referral services; and</t>
  </si>
  <si>
    <r>
      <t xml:space="preserve">The </t>
    </r>
    <r>
      <rPr>
        <i/>
        <sz val="9"/>
        <color indexed="8"/>
        <rFont val="Verdana"/>
        <family val="2"/>
      </rPr>
      <t xml:space="preserve">HIV /Aids </t>
    </r>
    <r>
      <rPr>
        <sz val="10"/>
        <color indexed="8"/>
        <rFont val="Arial"/>
        <family val="2"/>
      </rPr>
      <t xml:space="preserve">awareness programme </t>
    </r>
    <r>
      <rPr>
        <i/>
        <sz val="9"/>
        <color indexed="8"/>
        <rFont val="Verdana"/>
        <family val="2"/>
      </rPr>
      <t xml:space="preserve">described </t>
    </r>
    <r>
      <rPr>
        <sz val="10"/>
        <color indexed="8"/>
        <rFont val="Arial"/>
        <family val="2"/>
      </rPr>
      <t xml:space="preserve">in 5.2 shall in addition </t>
    </r>
    <r>
      <rPr>
        <i/>
        <sz val="9"/>
        <color indexed="8"/>
        <rFont val="Verdana"/>
        <family val="2"/>
      </rPr>
      <t xml:space="preserve">be conducted </t>
    </r>
    <r>
      <rPr>
        <sz val="10"/>
        <color indexed="8"/>
        <rFont val="Arial"/>
        <family val="2"/>
      </rPr>
      <t xml:space="preserve">for the benefit </t>
    </r>
    <r>
      <rPr>
        <i/>
        <sz val="9"/>
        <color indexed="8"/>
        <rFont val="Verdana"/>
        <family val="2"/>
      </rPr>
      <t xml:space="preserve">of </t>
    </r>
    <r>
      <rPr>
        <sz val="10"/>
        <color indexed="8"/>
        <rFont val="Arial"/>
        <family val="2"/>
      </rPr>
      <t xml:space="preserve">the local community on two occasions in the XXXXX community centre. The contractor shall be </t>
    </r>
    <r>
      <rPr>
        <i/>
        <sz val="9"/>
        <color indexed="8"/>
        <rFont val="Verdana"/>
        <family val="2"/>
      </rPr>
      <t xml:space="preserve">responsible </t>
    </r>
    <r>
      <rPr>
        <sz val="10"/>
        <color indexed="8"/>
        <rFont val="Arial"/>
        <family val="2"/>
      </rPr>
      <t xml:space="preserve">for inviting identifiable community-based </t>
    </r>
    <r>
      <rPr>
        <i/>
        <sz val="9"/>
        <color indexed="8"/>
        <rFont val="Verdana"/>
        <family val="2"/>
      </rPr>
      <t>institute</t>
    </r>
  </si>
  <si>
    <t>4.   Counselling, support and care (summarise information provided).</t>
  </si>
  <si>
    <t>(Where drawings/annexure's are issued, document compilers must insert the following paragraph and list the applicable drawings/annexure's below.)</t>
  </si>
  <si>
    <t>The employer and the tenderer and all their agents and employees involved in the tender process shall avoid conflicts of interest and where a conflict of interest is perceived or known, declare any such conflict of interest, indicating the nature of such conflict. Tenderer's shall declare any potential conflict of interest in their tender submissions. Employees, agents and advisors of the employer shall declare any conflict of interest to whoever is responsible for overseeing the procurement process or as soon as they become aware of such conflict, and abstain from any decisions where such conflict exists or recuse themselves from the procurement process, as appropriate.</t>
  </si>
  <si>
    <t>be, and is hereby, authorised to sign a consortium/joint venture agreement with the parties listed under item 1 above, and any and all other documents and/or correspondence in connection with and relating to the consortium/joint venture, in respect of the project described under item 1 above.</t>
  </si>
  <si>
    <t>The information required in paragraph 3.2 above must be sent to the Department of Trade and Industry, Private Bag X 84, Pretoria, 0001 for the attention of Mr. Elias Malapane within five (5) working days after award of the contract. Mr. Malapane may be contacted on telephone (012) 394 1401, facsimile (012) 394 2401 or e-mail at Elias@thedti.gov.za for further details about the programme.</t>
  </si>
  <si>
    <t>ATTACH SUMMARY PAGE OF THE BILL OF QUANTITIES</t>
  </si>
  <si>
    <t>T2.25 THE NATIONAL INDUSTRIAL PARTICIPATION PROGRAMME</t>
  </si>
  <si>
    <t>CIDB Registration number:</t>
  </si>
  <si>
    <t>?</t>
  </si>
  <si>
    <t>[1.1]</t>
  </si>
  <si>
    <t>15/1/2013</t>
  </si>
  <si>
    <t>First Year end break - commences</t>
  </si>
  <si>
    <t>Second Year end break - commences</t>
  </si>
  <si>
    <t>Third Year end break - commences</t>
  </si>
  <si>
    <t>Fourth Year end break - commences</t>
  </si>
  <si>
    <t>ends on</t>
  </si>
  <si>
    <t>The liability of the guarantee shall be for … A percentage of the Tender Sum usually decided in conjunction with the limit of the retention money required in terms of Clause 49.3. For financially stronger contractors the liability for the guarantee is usually a higher percentage with the limit of retention money at a lower amount.</t>
  </si>
  <si>
    <t>Clause 7: in contract data variables</t>
  </si>
  <si>
    <t>Amended 13/6/2014</t>
  </si>
  <si>
    <t>The Percentage retention is nil. The only security required by the Employer will be such as selected by the Contractor on the Form of Offer and Acceptance and Part 2: CONTRACT DATA PROVIDED BY THE CONTRACTOR, point 2 - Documents, of the Contract Data.</t>
  </si>
  <si>
    <t>Head Office</t>
  </si>
  <si>
    <t>CIDB Grading</t>
  </si>
  <si>
    <t>From 1 Nov 2014 - SARS start phasing out paper tax clearance certificates</t>
  </si>
  <si>
    <t>From 1 April 2015 - No paper TCC but a PIN0 from SARS</t>
  </si>
  <si>
    <t>[1.2.1.2]</t>
  </si>
  <si>
    <t>[1.1.1.16]</t>
  </si>
  <si>
    <t>PART 1: DATA PROVIDED BY THE EMPLOYER</t>
  </si>
  <si>
    <t>[1.1.1.13]</t>
  </si>
  <si>
    <t>Defects Liability Period</t>
  </si>
  <si>
    <t>The defects liability period is:</t>
  </si>
  <si>
    <t>A time measured from the date of the Certificate of Completion.</t>
  </si>
  <si>
    <t>[1.1.1.14]</t>
  </si>
  <si>
    <t>Practical Completion Date</t>
  </si>
  <si>
    <t>The Practical Completion date is:</t>
  </si>
  <si>
    <t>A time measured from the Commencement date.</t>
  </si>
  <si>
    <t>[5.5.1]</t>
  </si>
  <si>
    <t>[5.13.1]</t>
  </si>
  <si>
    <t>[1.3.2]</t>
  </si>
  <si>
    <t>Sundays</t>
  </si>
  <si>
    <t>[5.8.1]</t>
  </si>
  <si>
    <t>[3.1.3]</t>
  </si>
  <si>
    <t>[5.3.1]</t>
  </si>
  <si>
    <t>Health and Safety Plan</t>
  </si>
  <si>
    <t>Initial Programme</t>
  </si>
  <si>
    <t>Security</t>
  </si>
  <si>
    <t>Other requirements</t>
  </si>
  <si>
    <t>[4.3]</t>
  </si>
  <si>
    <t>[5.6]</t>
  </si>
  <si>
    <t>[6.2]</t>
  </si>
  <si>
    <t>[8.6]</t>
  </si>
  <si>
    <t>[6.10.1.5]</t>
  </si>
  <si>
    <t>[6.10.3]</t>
  </si>
  <si>
    <t>[8.6.1.1.2]</t>
  </si>
  <si>
    <t>[8.6.1.1.3]</t>
  </si>
  <si>
    <t>[8.6.1.3]</t>
  </si>
  <si>
    <t>[6.5.1.2.3]</t>
  </si>
  <si>
    <t>[6.8.1]</t>
  </si>
  <si>
    <t>[6.8.2]
[6.8.3]</t>
  </si>
  <si>
    <t>[5.14.5]</t>
  </si>
  <si>
    <t>[5.14.5.6]</t>
  </si>
  <si>
    <t>[5.3.2]</t>
  </si>
  <si>
    <t>The time to submit the documentation required before commencement with Works execution is:</t>
  </si>
  <si>
    <t xml:space="preserve">Requested by Tholang Chakana Acting Regional Manager Midlands Region
</t>
  </si>
  <si>
    <t>[10.5]</t>
  </si>
  <si>
    <t>The number of Adjudication Board Members to be appointed is:</t>
  </si>
  <si>
    <t>The number of Adjudication Board Members is:</t>
  </si>
  <si>
    <t>Adjudication Board Members:</t>
  </si>
  <si>
    <t>One</t>
  </si>
  <si>
    <t>Three</t>
  </si>
  <si>
    <t>[10.5.3]</t>
  </si>
  <si>
    <t>Latent Defect Period</t>
  </si>
  <si>
    <t>[5.16.3]</t>
  </si>
  <si>
    <t>The latent defect period is:</t>
  </si>
  <si>
    <t>Latent Defect Period is:</t>
  </si>
  <si>
    <t>5 years after the Final Approval Certificate</t>
  </si>
  <si>
    <t>[6.2.1]</t>
  </si>
  <si>
    <t>[5.4.1]</t>
  </si>
  <si>
    <r>
      <t xml:space="preserve">Possession of the </t>
    </r>
    <r>
      <rPr>
        <b/>
        <sz val="11"/>
        <rFont val="Arial"/>
        <family val="2"/>
      </rPr>
      <t>site</t>
    </r>
    <r>
      <rPr>
        <sz val="11"/>
        <rFont val="Arial"/>
        <family val="2"/>
      </rPr>
      <t xml:space="preserve"> will be given within 10 calendar days after the </t>
    </r>
    <r>
      <rPr>
        <b/>
        <sz val="11"/>
        <rFont val="Arial"/>
        <family val="2"/>
      </rPr>
      <t>contractor</t>
    </r>
    <r>
      <rPr>
        <sz val="11"/>
        <rFont val="Arial"/>
        <family val="2"/>
      </rPr>
      <t xml:space="preserve"> has fulfilled the conditions (4.3, 5.6, 6.2, 8.6) and received the notification from the Employer of Site Hand Over where the contractor will receive one </t>
    </r>
    <r>
      <rPr>
        <u/>
        <sz val="11"/>
        <rFont val="Arial"/>
        <family val="2"/>
      </rPr>
      <t>fully signed</t>
    </r>
    <r>
      <rPr>
        <sz val="11"/>
        <rFont val="Arial"/>
        <family val="2"/>
      </rPr>
      <t xml:space="preserve"> copy of the Form of Offer and Acceptance from the </t>
    </r>
    <r>
      <rPr>
        <b/>
        <sz val="11"/>
        <rFont val="Arial"/>
        <family val="2"/>
      </rPr>
      <t>employer.</t>
    </r>
  </si>
  <si>
    <t>[1.1.1.33]</t>
  </si>
  <si>
    <t>[1.1.1.30]</t>
  </si>
  <si>
    <t>Notes:</t>
  </si>
  <si>
    <t>the</t>
  </si>
  <si>
    <t>(day)</t>
  </si>
  <si>
    <t>of</t>
  </si>
  <si>
    <t>(month)</t>
  </si>
  <si>
    <t>(year)</t>
  </si>
  <si>
    <t>Signature and name of witness:</t>
  </si>
  <si>
    <t>at</t>
  </si>
  <si>
    <t>(Place)</t>
  </si>
  <si>
    <t>with GCC for Construction Works - Second Edition 2010</t>
  </si>
  <si>
    <t>Amended 13/6/2014 - Also see SCM Circ No 8 of 2013</t>
  </si>
  <si>
    <t>(i) cash deposit of 10 % of the Contract Price</t>
  </si>
  <si>
    <t>Tender Fee</t>
  </si>
  <si>
    <t>Construction</t>
  </si>
  <si>
    <t>PERFORMANCE GUARANTEE</t>
  </si>
  <si>
    <t>For use with the General Conditions of Contract for Construction Works, Second Edition, 2010.</t>
  </si>
  <si>
    <t>GUARANTOR DETAILS AND DEFINITIONS</t>
  </si>
  <si>
    <t xml:space="preserve">"Guarantor" means: </t>
  </si>
  <si>
    <t xml:space="preserve">Physical Address: </t>
  </si>
  <si>
    <t xml:space="preserve">"Employer" means: </t>
  </si>
  <si>
    <t xml:space="preserve">"Contractor" means: </t>
  </si>
  <si>
    <t xml:space="preserve">"Engineer" means: </t>
  </si>
  <si>
    <t xml:space="preserve">"Works" means: </t>
  </si>
  <si>
    <t xml:space="preserve">"Site" means: </t>
  </si>
  <si>
    <t xml:space="preserve">Amount in Words: </t>
  </si>
  <si>
    <t xml:space="preserve">"Expiry Date" means: </t>
  </si>
  <si>
    <t>Engineer Issues: Interim Payment Certificates, Final Payment Certificates and the Certificate Completion of the Works as defined in the Contract.</t>
  </si>
  <si>
    <t>The Guarantor's liability shall be limited to the amount of the Guaranteed Sum.</t>
  </si>
  <si>
    <t>The Guarantor's period of liability shall be from and including the date of issue of this Performance Guarantee and up to and including the Expiry Date or the date of issue by the Engineer of the Certificate of Completion of the Works or the date of payment in full of the Guaranteed Sum, whichever occurs first. The Engineer and/or the Employer shall advise the Guarantor in writing of the date on which the Certificate of Completion of the Works has been issued.</t>
  </si>
  <si>
    <t xml:space="preserve">The Guarantor hereby acknowledges that: </t>
  </si>
  <si>
    <t xml:space="preserve">any reference in this Performance Guarantee to the Contract is made for the purpose of convenience and shall not be construed as any intention whatsoever to create an accessory obligation or any intention whatsoever to create a suretyship; </t>
  </si>
  <si>
    <t>its obligation under the Performance Guarantee is restricted to the payment of money.</t>
  </si>
  <si>
    <t>Subject to the Guarantor's maximum liability referred to in 1, the Guarantor hereby undertakes to pay the Employer the sum certified upon receipt of the documents identified in 4.1 to 4.3:</t>
  </si>
  <si>
    <t>A copy of a first written demand issued by the Employer to the Contractor stating that payment of a sum certified by the Engineer in an Interim or Final Payment Certificate has not been made in terms of the Contract and failing such payment within seven (7) calendar days, the Employer intends to call upon the Guarantor to make payment in terms of 4.2;</t>
  </si>
  <si>
    <t>A first written demand issued by the Employer to the Guarantor at the Guarantor's physical address with a copy to the Contractor stating that a period of seven (7) days has elapsed since the first written demand in terms of 4.1 and the sum certified has still not been paid;</t>
  </si>
  <si>
    <t>A copy of the aforesaid payment certificate which entitles the Employer to receive payment in terms of the Contract of the sum Certified in 4.</t>
  </si>
  <si>
    <t>Subject to the Guarantor's maximum liability referred to in 1, the Guarantor undertakes to pay to the Employer the Guaranteed Sum or the full outstanding balance upon receipt of a first written demand from the employer to the Guarantor at the Guarantor's physical address calling up this Performance Guarantee, such demand stating that:</t>
  </si>
  <si>
    <t>the Contract has been terminated due to the Contractor's default and that this Performance Guarantee is called up in terms of 5; or</t>
  </si>
  <si>
    <t>a provisional or final sequestration or liquidation court order has been granted against the Contractor and that the Performance Guarantee is called up in terms of 5; and</t>
  </si>
  <si>
    <t>the aforesaid written demand is accompanied by a copy of the notice of termination and/or the provisional/final sequestration and/or the provisional liquidation court order.</t>
  </si>
  <si>
    <t>It is recorded that the aggregate amount of payments required to be made by the Guarantor in terms of 4 and 5 shall not exceed the Guarantor's maximum liability in terms of 1.</t>
  </si>
  <si>
    <t>Where the Guarantor has made payments in terms of 5, the Employer shall upon the date of issue of the Final Payment Certificate submit an expense account to the Guarantor showing how all monies received in terms of this Payment Guarantee have been expended and shall refund to the Guarantor any resulting surplus. All monies refunded to the Guarantor in terms of this Performance Guarantee shall bear interest at the prime overdraft rate of the Employer's bank compounded monthly and calculated from the date payment was made by the Guarantor to the Employer until the date of refund.</t>
  </si>
  <si>
    <t>Payment by the Guarantor in terms of 4 or 5 shall be made with seven (7) calendar days upon receipt of the first written demand to the Guarantor.</t>
  </si>
  <si>
    <t>Payment by the Guarantor in terms of 5 will only be made against the return of the original Performance Guarantee by the Employer.</t>
  </si>
  <si>
    <t>The Employer shall have the absolute right to arrange his affairs with the Contractor in any manner which the Employer may deem fit and the Guarantor shall not have the right to claim his release from this Performance Guarantee on account of any conduct alleged to be prejudicial to the Guarantor.</t>
  </si>
  <si>
    <t xml:space="preserve">The Guarantor chooses the physical address as stated above for the service of all notices for all purposes in connection herewith. </t>
  </si>
  <si>
    <t>This Performance Guarantee is neither negotiable nor transferable and shall expire in terms of 2, where after no claims will be considered by the Guarantor. The original of this Guarantee shall be returned to the Guarantor after it has expired.</t>
  </si>
  <si>
    <t>This Performance Guarantee, with the required demand notices in terms of 4 or 5, shall be regarded as a liquid document for the purposes of obtaining a court order.</t>
  </si>
  <si>
    <t>Where this Performance Guarantee is issued in the Republic of South Africa the Guarantor hereby consents in terms of Section 45 of the Magistrate's Court Act No 32 of 1944, as amended, to this jurisdiction of the Magistrate's Court of any district having jurisdiction in terms of Section 28 of the said Act, notwithstanding that the amount of the claim may exceed the jurisdiction of the Magistrate's Court.</t>
  </si>
  <si>
    <t>Signed at</t>
  </si>
  <si>
    <t xml:space="preserve">Guarantor's signatory (1) </t>
  </si>
  <si>
    <t xml:space="preserve">Guarantor's signatory (2) </t>
  </si>
  <si>
    <t xml:space="preserve">Witness signatory (1) </t>
  </si>
  <si>
    <t xml:space="preserve">Witness signatory (2) </t>
  </si>
  <si>
    <t>"Guaranteed Sum" means:    The maximum aggregate amount of:</t>
  </si>
  <si>
    <t>Of Contract Sum</t>
  </si>
  <si>
    <t>TENDER DATA INPUT</t>
  </si>
  <si>
    <t>General Information</t>
  </si>
  <si>
    <t>Geotechnical report</t>
  </si>
  <si>
    <t>Specific requirements must be described.</t>
  </si>
  <si>
    <t>Describe nature of ground, surface conditions, water table as visible in test holes, and other indisputable facts that may affect construction. Provide available data and information.</t>
  </si>
  <si>
    <t>SECTIONAL COMPLETION</t>
  </si>
  <si>
    <r>
      <t xml:space="preserve">PLEASE CHOOSE </t>
    </r>
    <r>
      <rPr>
        <sz val="9"/>
        <color indexed="30"/>
        <rFont val="Arial"/>
        <family val="2"/>
      </rPr>
      <t>Item</t>
    </r>
    <r>
      <rPr>
        <sz val="9"/>
        <rFont val="Arial"/>
        <family val="2"/>
      </rPr>
      <t xml:space="preserve"> OR </t>
    </r>
    <r>
      <rPr>
        <sz val="9"/>
        <color indexed="30"/>
        <rFont val="Arial"/>
        <family val="2"/>
      </rPr>
      <t>N/A</t>
    </r>
    <r>
      <rPr>
        <sz val="9"/>
        <rFont val="Arial"/>
        <family val="2"/>
      </rPr>
      <t xml:space="preserve"> IN THE P&amp;G'S NEXT TO EACH ITEM WICHEVER IS APPLICABLE - AS A DEFAULT WILL BE ITEM</t>
    </r>
  </si>
  <si>
    <r>
      <rPr>
        <b/>
        <sz val="12"/>
        <rFont val="Arial"/>
        <family val="2"/>
      </rPr>
      <t>4. </t>
    </r>
    <r>
      <rPr>
        <b/>
        <sz val="7"/>
        <rFont val="Times New Roman"/>
        <family val="1"/>
      </rPr>
      <t>      </t>
    </r>
    <r>
      <rPr>
        <b/>
        <sz val="12"/>
        <rFont val="Arial"/>
        <family val="2"/>
      </rPr>
      <t>OTHER DOCUMENTS THAT WILL BE INCORPORATED INTO THE CONTRACT</t>
    </r>
  </si>
  <si>
    <r>
      <rPr>
        <b/>
        <sz val="12"/>
        <rFont val="Arial"/>
        <family val="2"/>
      </rPr>
      <t>3.</t>
    </r>
    <r>
      <rPr>
        <b/>
        <sz val="7"/>
        <rFont val="Times New Roman"/>
        <family val="1"/>
      </rPr>
      <t xml:space="preserve">        </t>
    </r>
    <r>
      <rPr>
        <b/>
        <sz val="12"/>
        <rFont val="Arial"/>
        <family val="2"/>
      </rPr>
      <t>RETURNABLE SCHEDULES THAT WILL BE INCORPORATED INTO THE CONTRACT</t>
    </r>
  </si>
  <si>
    <t>Standard Procurement Procedure</t>
  </si>
  <si>
    <t>PP2 - Competitive Selection Procedure</t>
  </si>
  <si>
    <t>Design by Employer</t>
  </si>
  <si>
    <t>Design and Build</t>
  </si>
  <si>
    <t>1. All construction works where physical construction started after the 7th of February 2014 must comply with the Construction Regulations 2003, and such construction works are exempted to comply with the Construction Regulations 2014 until the 7th August 2014, 6 months after the commencement of these Regulations, thereafter the Construction Regulations 2014 shall apply with the exception of Regulation 3 and 5 (7)(b) which will come into effect on the 7th August 2015, 18 months after the commencement of these Regulations.</t>
  </si>
  <si>
    <t>2. All construction works where physical construction had started on or before the 7th of February 2014 must comply with the Construction Regulations 2003, and such construction works are exempted to comply with Construction Regulations 2014 until the 6th August 2015 and thereafter the Construction Regulations 2014 shall apply</t>
  </si>
  <si>
    <r>
      <t xml:space="preserve">C4.1 SITE INFORMATION 
</t>
    </r>
    <r>
      <rPr>
        <b/>
        <sz val="12"/>
        <rFont val="Arial"/>
        <family val="2"/>
      </rPr>
      <t>GCC FOR CONSTRUCTION WORKS (2 Edition of 2010)</t>
    </r>
  </si>
  <si>
    <t>Commencement Date</t>
  </si>
  <si>
    <t>within 7 calendar days from the Commencement Date.</t>
  </si>
  <si>
    <r>
      <t xml:space="preserve">The </t>
    </r>
    <r>
      <rPr>
        <b/>
        <i/>
        <u/>
        <sz val="11"/>
        <rFont val="Arial"/>
        <family val="2"/>
      </rPr>
      <t xml:space="preserve">Agreement comes into effect </t>
    </r>
    <r>
      <rPr>
        <i/>
        <sz val="11"/>
        <rFont val="Arial"/>
        <family val="2"/>
      </rPr>
      <t xml:space="preserve">on the date when;
The tenderer </t>
    </r>
    <r>
      <rPr>
        <i/>
        <u/>
        <sz val="11"/>
        <rFont val="Arial"/>
        <family val="2"/>
      </rPr>
      <t>receives one fully completed original copy of this document</t>
    </r>
    <r>
      <rPr>
        <i/>
        <sz val="11"/>
        <rFont val="Arial"/>
        <family val="2"/>
      </rPr>
      <t xml:space="preserve">, including the Schedule of Deviations (if any)
</t>
    </r>
    <r>
      <rPr>
        <i/>
        <u/>
        <sz val="11"/>
        <rFont val="Arial"/>
        <family val="2"/>
      </rPr>
      <t>The agreement</t>
    </r>
    <r>
      <rPr>
        <i/>
        <sz val="11"/>
        <rFont val="Arial"/>
        <family val="2"/>
      </rPr>
      <t xml:space="preserve"> (“this document”) consists of;
1. Agreement and Conditions of Contract.
2. Form of Offer and Acceptance.
3. Contract Data.
4. Scope of Works.
5. Site Information.
6. Drawings &amp; documents referred to in the 1 to 4 above.
(See Form of Offer and Acceptance)
</t>
    </r>
  </si>
  <si>
    <t>Calendar Days</t>
  </si>
  <si>
    <t>Joint Venture Agreement</t>
  </si>
  <si>
    <t>(March 2004)</t>
  </si>
  <si>
    <t>(First Edition of CIDB document 1017)</t>
  </si>
  <si>
    <t>PREAMBLE</t>
  </si>
  <si>
    <t>This agreement is made and entered into by and between</t>
  </si>
  <si>
    <t>of the first part and</t>
  </si>
  <si>
    <t>of the second part and</t>
  </si>
  <si>
    <t>of the third part.</t>
  </si>
  <si>
    <t>(allow for additional parties as necessary).</t>
  </si>
  <si>
    <t>Whereas the foregoing parties have resolved to form a Joint Venture under the title of</t>
  </si>
  <si>
    <t>for the exclusive purposes of securing and/or executing the Contract to be awarded by</t>
  </si>
  <si>
    <t>(name of Employer)</t>
  </si>
  <si>
    <r>
      <t xml:space="preserve">for </t>
    </r>
    <r>
      <rPr>
        <i/>
        <sz val="8"/>
        <rFont val="Arial"/>
        <family val="2"/>
      </rPr>
      <t>(brief description of Contract)</t>
    </r>
  </si>
  <si>
    <t>Now it is hereby agreed as follows :</t>
  </si>
  <si>
    <t>DEFINITIONS AND INTERPRETATION</t>
  </si>
  <si>
    <t>The following words and expressions shall have the meanings indicated, except where the context otherwise</t>
  </si>
  <si>
    <t>requires. Defined terms and words are, in general, signified in the text of the Agreement by the use of capital</t>
  </si>
  <si>
    <t>initial letters, but the absence of such letters does not necessarily signify that a term, or word, is not defined.</t>
  </si>
  <si>
    <r>
      <rPr>
        <b/>
        <sz val="10"/>
        <rFont val="Arial"/>
        <family val="2"/>
      </rPr>
      <t>‘Agreement’</t>
    </r>
    <r>
      <rPr>
        <sz val="10"/>
        <rFont val="Arial"/>
        <family val="2"/>
      </rPr>
      <t xml:space="preserve"> means the agreement between the Members of the Joint Venture and includes this model form of </t>
    </r>
  </si>
  <si>
    <t xml:space="preserve">agreement together with the Preamble, Specific Provisions, if any, Schedules ‘A’, ‘B’ and ‘C’ and </t>
  </si>
  <si>
    <t>any relevant Documents prepared prior to the signing of the Agreement and appended thereto.</t>
  </si>
  <si>
    <r>
      <rPr>
        <b/>
        <sz val="10"/>
        <rFont val="Arial"/>
        <family val="2"/>
      </rPr>
      <t>‘Contract’</t>
    </r>
    <r>
      <rPr>
        <sz val="10"/>
        <rFont val="Arial"/>
        <family val="2"/>
      </rPr>
      <t xml:space="preserve"> means the contract with the Employer for the supply of the Deliverables, for the purposes of securing</t>
    </r>
  </si>
  <si>
    <t>and executing which, the Joint Venture has been formed.</t>
  </si>
  <si>
    <r>
      <rPr>
        <b/>
        <sz val="10"/>
        <rFont val="Arial"/>
        <family val="2"/>
      </rPr>
      <t>‘Deliverables’</t>
    </r>
    <r>
      <rPr>
        <sz val="10"/>
        <rFont val="Arial"/>
        <family val="2"/>
      </rPr>
      <t xml:space="preserve"> means the works and/or services, equipment, materials, goods, etc. to be furnished by the</t>
    </r>
  </si>
  <si>
    <t>Joint Venture to the Employer in terms of the Contract.</t>
  </si>
  <si>
    <r>
      <rPr>
        <b/>
        <sz val="10"/>
        <rFont val="Arial"/>
        <family val="2"/>
      </rPr>
      <t>‘Document’</t>
    </r>
    <r>
      <rPr>
        <sz val="10"/>
        <rFont val="Arial"/>
        <family val="2"/>
      </rPr>
      <t xml:space="preserve"> means any written, drawn, typed, printed, or photographic material, which relates to the Agreement.</t>
    </r>
  </si>
  <si>
    <r>
      <rPr>
        <b/>
        <sz val="10"/>
        <rFont val="Arial"/>
        <family val="2"/>
      </rPr>
      <t>‘Employer’</t>
    </r>
    <r>
      <rPr>
        <sz val="10"/>
        <rFont val="Arial"/>
        <family val="2"/>
      </rPr>
      <t xml:space="preserve"> means the person, or body, which is to award the Contract and will employ the Joint Venture if it is </t>
    </r>
  </si>
  <si>
    <t>awarded the Contract.</t>
  </si>
  <si>
    <r>
      <rPr>
        <b/>
        <sz val="10"/>
        <rFont val="Arial"/>
        <family val="2"/>
      </rPr>
      <t>‘Joint Venture’</t>
    </r>
    <r>
      <rPr>
        <sz val="10"/>
        <rFont val="Arial"/>
        <family val="2"/>
      </rPr>
      <t xml:space="preserve"> means the joint venture formed by the Members in accordance with the Agreement.</t>
    </r>
  </si>
  <si>
    <r>
      <rPr>
        <b/>
        <sz val="10"/>
        <rFont val="Arial"/>
        <family val="2"/>
      </rPr>
      <t>‘Management Committee’</t>
    </r>
    <r>
      <rPr>
        <sz val="10"/>
        <rFont val="Arial"/>
        <family val="2"/>
      </rPr>
      <t xml:space="preserve"> means the body established in terms of the Agreement to manage all aspects of the </t>
    </r>
  </si>
  <si>
    <t>work of the Joint Venture in securing and executing the Contract and in meeting the provisions</t>
  </si>
  <si>
    <t>for the Agreement.</t>
  </si>
  <si>
    <r>
      <rPr>
        <b/>
        <sz val="10"/>
        <rFont val="Arial"/>
        <family val="2"/>
      </rPr>
      <t>‘Member’</t>
    </r>
    <r>
      <rPr>
        <sz val="10"/>
        <rFont val="Arial"/>
        <family val="2"/>
      </rPr>
      <t xml:space="preserve"> means a person, or body which, being a party to the Agreement, is a member of the Joint Venture.</t>
    </r>
  </si>
  <si>
    <r>
      <rPr>
        <b/>
        <sz val="10"/>
        <rFont val="Arial"/>
        <family val="2"/>
      </rPr>
      <t>‘Member’s Interest’</t>
    </r>
    <r>
      <rPr>
        <sz val="10"/>
        <rFont val="Arial"/>
        <family val="2"/>
      </rPr>
      <t xml:space="preserve"> means the proportion expressed as a percentage, which the total monetary value of all </t>
    </r>
  </si>
  <si>
    <t>resources provided and contributions made by a Member towards the execution by the Joint</t>
  </si>
  <si>
    <t>Venture of the Contract bears to the total of such values by all Members and, unless otherwise</t>
  </si>
  <si>
    <t xml:space="preserve">indicated in the Agreement, represents the extent to which the Member participates in the fortunes </t>
  </si>
  <si>
    <t>of the Joint Venture.</t>
  </si>
  <si>
    <r>
      <rPr>
        <b/>
        <sz val="10"/>
        <rFont val="Arial"/>
        <family val="2"/>
      </rPr>
      <t>‘Representative’</t>
    </r>
    <r>
      <rPr>
        <sz val="10"/>
        <rFont val="Arial"/>
        <family val="2"/>
      </rPr>
      <t xml:space="preserve"> means the person representing a Member on the Management Committee.</t>
    </r>
  </si>
  <si>
    <r>
      <rPr>
        <b/>
        <sz val="10"/>
        <rFont val="Arial"/>
        <family val="2"/>
      </rPr>
      <t>‘Schedules’ means Schedules ‘A’, ‘B’ and ‘C’</t>
    </r>
    <r>
      <rPr>
        <sz val="10"/>
        <rFont val="Arial"/>
        <family val="2"/>
      </rPr>
      <t xml:space="preserve"> which set out general, financial and other information relating</t>
    </r>
  </si>
  <si>
    <t>to the Members and the obligations, duties, rights, risks and benefits arising from their participation</t>
  </si>
  <si>
    <t>in the Joint Venture.</t>
  </si>
  <si>
    <r>
      <rPr>
        <b/>
        <sz val="10"/>
        <rFont val="Arial"/>
        <family val="2"/>
      </rPr>
      <t>‘Specific Provisions’</t>
    </r>
    <r>
      <rPr>
        <sz val="10"/>
        <rFont val="Arial"/>
        <family val="2"/>
      </rPr>
      <t xml:space="preserve"> means the variations, if any, required to this standard form of agreement for the specific</t>
    </r>
  </si>
  <si>
    <t>purposes of the Agreement.</t>
  </si>
  <si>
    <t>Unless inconsistent with the context, an expression in the Agreement which denotes:</t>
  </si>
  <si>
    <t>• any gender shall include the other genders</t>
  </si>
  <si>
    <t>• a natural person shall include a juristic person and vice versa</t>
  </si>
  <si>
    <t>• the singular shall include the plural and vice versa</t>
  </si>
  <si>
    <t>Headings</t>
  </si>
  <si>
    <t>The headings to clauses of the Agreement shall not be considered part thereof, nor shall the words they</t>
  </si>
  <si>
    <t>contain be taken into account in the interpretation of any clause.</t>
  </si>
  <si>
    <t>Law</t>
  </si>
  <si>
    <t>The Agreement shall be construed in accordance with and governed by the laws of the Republic of South Africa</t>
  </si>
  <si>
    <t xml:space="preserve"> and the English language versions shall prevail.</t>
  </si>
  <si>
    <t>Language</t>
  </si>
  <si>
    <t>English shall be exclusively used by the Members in the preparation of Documents unless otherwise indicated.</t>
  </si>
  <si>
    <t>Conflict between Agreement and Contract</t>
  </si>
  <si>
    <t>Should any provision of the Agreement be in conflict with the terms of the Contract, the Agreement shall be</t>
  </si>
  <si>
    <t>amended to the approval of the Management Committee so as to eliminate the conflict.</t>
  </si>
  <si>
    <t>JOINT VENTURE GENERAL</t>
  </si>
  <si>
    <t>Establishment and Purpose</t>
  </si>
  <si>
    <t>The Joint Venture established by the Members in terms of the Agreement is an unincorporated association with</t>
  </si>
  <si>
    <t>the exclusive purposes of securing and executing the Contract for the benefit of the Members.</t>
  </si>
  <si>
    <t>Termination</t>
  </si>
  <si>
    <t>The operation of the Joint Venture and the validity of the Agreement shall terminate if and when it becomes</t>
  </si>
  <si>
    <t>evident that the Joint Venture will not be awarded the Contract, or, if the Joint Venture secures the Contract,</t>
  </si>
  <si>
    <t>when all obligations and rights of the Joint Venture and the Members in connection with the Contract and the</t>
  </si>
  <si>
    <t>Agreement have ceased and/or been satisfactorily discharged.</t>
  </si>
  <si>
    <t>Unless otherwise decided by the Management Committee, the Agreement shall not terminate if a Member</t>
  </si>
  <si>
    <t>changes its name, or is taken over by, or merged with, another body.</t>
  </si>
  <si>
    <t>This agreement will terminate when any one of the Members resigns, are liquidated or opts out of this agreement and the Joint Venture will be in breach of contract with the Employer and their contract could be cancelled.</t>
  </si>
  <si>
    <t>Exclusivity</t>
  </si>
  <si>
    <t xml:space="preserve">Unless otherwise agreed by the Management Committee, or provided for in the Contract no Member shall </t>
  </si>
  <si>
    <t>engage in any activity related to the Contract other than as a Member of the Joint Venture and Members shall</t>
  </si>
  <si>
    <t>ensure that their subsidiaries and other bodies over which they have control comply with this requirement.</t>
  </si>
  <si>
    <t>Participation of Members</t>
  </si>
  <si>
    <t>Except as may otherwise be stipulated in the Agreement, each Member shall be responsible for all costs incurred by it prior to the date of inception of the Agreement.</t>
  </si>
  <si>
    <t>Subsequent to the date of inception of the Agreement, each Member shall, participate in the operations, risks, responsibilities and fortunes of the Joint Venture including, inter alia, the provision of funding, sureties, guarantees, insurances, human and other resources and participation in profits and losses to the extents indicated in the Schedules. Participation in any aspect not covered in the Schedules shall, if an agreement cannot be reached between the Members, be to the same extents as indicated by the Members Interests.</t>
  </si>
  <si>
    <t>Management</t>
  </si>
  <si>
    <t>The affairs of the Joint Venture shall be directed and controlled by the Management Committee, as set out in Section 4 hereof.</t>
  </si>
  <si>
    <t>Confidentiality</t>
  </si>
  <si>
    <t>All matters relating to the Agreement and the Contract shall be treated by the Members as confidential and no such matter shall be disclosed to any third party without the prior written approval of the Management Committee.</t>
  </si>
  <si>
    <t>No Member shall be party to the dissemination of publicity relating to the Contract, or the Agreement, without the prior written approval of the Management Committee and the Employer.</t>
  </si>
  <si>
    <t>3.7</t>
  </si>
  <si>
    <t>Assignment</t>
  </si>
  <si>
    <t>No Member shall cede, assign, or in any other way make over any of its rights, or obligations, under the Agreement without the prior written consent of the Management Committee.</t>
  </si>
  <si>
    <t>3.8</t>
  </si>
  <si>
    <t>Subcontracting</t>
  </si>
  <si>
    <t>No Member shall subcontract any obligation, work or duty for which it is, itself, responsible in terms of the Agreement without the prior written consent of the Management Committee.</t>
  </si>
  <si>
    <t>3.9</t>
  </si>
  <si>
    <t>Variations to Agreement</t>
  </si>
  <si>
    <t>No variation, modification, or waiver of any part of the Agreement shall be of any force, or effect, unless unanimously agreed by the Members and reduced to writing.</t>
  </si>
  <si>
    <t>3.10</t>
  </si>
  <si>
    <t>Liability</t>
  </si>
  <si>
    <t>Each Member warrants that it will indemnify the other Members against all legal liabilities arising out of, or in connection with the performance of its obligations under the Agreement.</t>
  </si>
  <si>
    <t>It is acknowledged by the Members that they may be held jointly and severally liable in respect of claims against the Joint Venture by the Employer or third parties.</t>
  </si>
  <si>
    <t>MANAGEMENT OF JOINT VENTURE</t>
  </si>
  <si>
    <t>The affairs of the Joint Venture shall be directed, controlled and managed by the Management Committee, which, within the terms of the Agreement and the Contract, shall have full authority to bind the Members in all matters relating to the affairs of the Joint Venture.</t>
  </si>
  <si>
    <t>Communication between the Joint Venture and the Employer, or third parties, relating to the Contract shall be conducted exclusively by the Management Committee, or by such person as it may delegate to perform this function.</t>
  </si>
  <si>
    <t>The Management Committee shall have the power to appoint a project manager and/or such other persons as it may see fit to appoint for the purpose of executing the Contract and may delegate such of its powers, responsibilities and duties as it may consider necessary, or desirable, to persons or bodies appointed or seconded for this purpose.</t>
  </si>
  <si>
    <t>Such administrative functions as are necessary to ensure the effective operation of the Management Committee shall be performed by its chairman.</t>
  </si>
  <si>
    <t>Management Committee</t>
  </si>
  <si>
    <t>Composition</t>
  </si>
  <si>
    <t>The Management Committee shall, unless otherwise agreed by all the Members, consist of one Representative of each Member and each Member shall be obliged, at all times, to maintain a Representative on the Management Committee.</t>
  </si>
  <si>
    <t>Each member shall, not later than three working days after the signing of the Agreement, appoint its Representative and notify the other Members of the name and contact details of the Representative. Such Representative shall have the power to bind the Member that he represents in all matters relating to the execution of the Contract and the performance of the Agreement.</t>
  </si>
  <si>
    <t>A Member shall be entitled, after giving the other Members not less than three working days written notice of his intention to do so, appoint, remove and/or replace, an alternate who shall, at any meeting of the Management Committee from which the Representative whom he represents is absent, be vested with all rights and powers and subjected to all the obligations of the absent Representative.</t>
  </si>
  <si>
    <t>The chairman of the Management Committee shall be the Representative of the Member which has the largest Member’s Interest. If two, or more, Members have the same, largest Member’s Interest, the chairmanship shall rotate between the Representatives of such Members at three monthly intervals, the order of rotation to be determined by ballot.</t>
  </si>
  <si>
    <t>Notwithstanding the foregoing, the chairmanship of the Management Committee may be determined, or changed, at any time by unanimous decision of the Management Committee.</t>
  </si>
  <si>
    <t>No remuneration shall be paid by the Joint Venture to Representatives or their alternates for serving on the Management Committee, unless otherwise decided by the Management Committee.</t>
  </si>
  <si>
    <t>Meetings</t>
  </si>
  <si>
    <t>Meetings of the Management Committee shall take place at such times and places as the Management Committee may determine, provided that the chairman shall convene a meeting of the Management Committee to be held not later than ten working days after he has been requested, in writing, by a Member to do so. Not less than five working days written notice of any meeting of the Management Committee shall be given to all Representatives and their alternates.</t>
  </si>
  <si>
    <t>The Management Committee may permit, or invite, persons other than Representatives or alternates to attend any of its meetings, but such persons shall not have voting rights.</t>
  </si>
  <si>
    <t>Decisions</t>
  </si>
  <si>
    <t>Each Representative shall have one vote on the Management Committee and where, in terms of this clause, a casting vote is required, this shall be exercised by the chairman.</t>
  </si>
  <si>
    <t>All decisions of the Management Committee shall, desirably, be unanimous. Accordingly, if unanimity cannot, initially, be achieved in regard to a decision, the meeting at which that decision is sought shall be adjourned for a period of 48 hours to enable Representatives to consult with their principals. If, on resumption of the adjourned meeting, unanimity can still not be achieved, the decision, provided it is not one requiring unanimity of the Members, shall be taken by majority vote and, in the event of a tie, the chairman shall exercise a casting vote.</t>
  </si>
  <si>
    <t>A Member not satisfied with a majority decision of the Management Committee may declare a dispute, to be dealt with in terms of Clause 8 hereof, but the majority decision shall, nevertheless, be implemented with immediate effect.</t>
  </si>
  <si>
    <t>Decisions of the Management Committee, whether taken at a meeting, or otherwise, shall be recorded in written minutes, which shall be distributed by the chairman to reach the Representatives not later than five working days after those decisions were taken. Such minutes shall be deemed to have been affirmed by the Representatives unless written notice of dissent is received by the chairman not later than three working days after receipt of the minutes by the Representative.</t>
  </si>
  <si>
    <t>4.2.4</t>
  </si>
  <si>
    <t>Powers and duties</t>
  </si>
  <si>
    <t>The functions, responsibilities and powers of the Management Committee shall include, inter alia, those listed below:</t>
  </si>
  <si>
    <t>4.2.4.1</t>
  </si>
  <si>
    <t>Formulating overall policy in regard to the achievement of the objectives of the Joint Venture.</t>
  </si>
  <si>
    <t>4.2.4.2</t>
  </si>
  <si>
    <t>Managing the day to day affairs of the Joint Venture.</t>
  </si>
  <si>
    <t>4.2.4.3</t>
  </si>
  <si>
    <t>Monitoring, directing and co-ordinating the activities of the Members to ensure that the objectives of the Joint Venture are achieved and that the obligations and responsibilities of the individual Members are met.</t>
  </si>
  <si>
    <t>4.2.4.4</t>
  </si>
  <si>
    <t>Monitoring and controlling the financial affairs of the Joint Venture and ensuring that proper books of account and financial records relating to affairs of the Joint Venture are maintained in an approved form and submitted to the Management Committee for approval at regular intervals, which shall not be longer than one month.</t>
  </si>
  <si>
    <t>4.2.4.5</t>
  </si>
  <si>
    <t>Determining the necessity for and the details of any changes in the duties and responsibilities of Members provided that any resulting changes in Members’ Interests shall be unanimously approved by the Members.</t>
  </si>
  <si>
    <t>4.2.4.6</t>
  </si>
  <si>
    <t>Determining the terms and conditions of employment of personnel and the emoluments applicable to staff seconded to the Joint Venture by the Members.</t>
  </si>
  <si>
    <t>4.2.4.7</t>
  </si>
  <si>
    <t>Controlling and approving the appointment of all subcontractors.</t>
  </si>
  <si>
    <t>4.2.4.8</t>
  </si>
  <si>
    <t>Procuring, after the completion of the Contract and the release of all bonds, guarantees and sureties given in respect of the performances of the Joint Venture and the Members, the preparation and auditing of a final set of accounts, on the basis of which the final profits, or losses, attributable to the individual Members shall be determined and any necessary adjustments effected.</t>
  </si>
  <si>
    <t>RESOURCES OF JOINT VENTURE</t>
  </si>
  <si>
    <t>The resources to be utilised by the Joint Venture in securing and executing the Contract shall, insofar as these are to be provided directly by the Members, be as set out in the Schedules and may, from time to time, be amended by decision of the Management Committee, provided that the Member’s Interests are not, except with the unanimous approval of the Members, affected thereby.</t>
  </si>
  <si>
    <t>Similarly, specific areas of responsibility of the Members for the performance of work and the provision of facilities shall be as set out in the Schedules and may, from time to time, be amended by decision of the Management Committee, provided that the Members’ Interest are not, except with the unanimous approval of the Members, affected thereby.</t>
  </si>
  <si>
    <t>Schedule ‘A’ (General)</t>
  </si>
  <si>
    <t>Schedule ‘A’ shall contain general information relating to the Joint Venture including, inter alia,</t>
  </si>
  <si>
    <t>the following :</t>
  </si>
  <si>
    <t>1. The Employer’s name and address.</t>
  </si>
  <si>
    <t>2. A brief description of the Contract and the Deliverables.</t>
  </si>
  <si>
    <t>3. The name, physical address, communications addresses and domicilium citandi et executandi of each Member and of the Joint Venture.</t>
  </si>
  <si>
    <t>4. The Members’ Interests.</t>
  </si>
  <si>
    <t>5. A statement indicating whether, or not, Specific Provisions apply to the Agreement.</t>
  </si>
  <si>
    <t>6. A schedule of insurance policies which must be taken out by the Joint Venture and by the individual Members.</t>
  </si>
  <si>
    <t>7. A Schedule of sureties, indemnities and guarantees that must be furnished by the Joint Venture and by the individual Members.</t>
  </si>
  <si>
    <t>8. Details of the persons, who, in the event of failure by the Members to reach agreement on the appointments of mediator and arbitrator, will nominate appointees to these positions in terms of Clauses 8.2 and 8.3.</t>
  </si>
  <si>
    <t>Schedule ‘B’ (Financial)</t>
  </si>
  <si>
    <t>Schedule ‘B’ shall contain information regarding the financial affairs of the Joint Venture including, inter alia, the following :</t>
  </si>
  <si>
    <t>1. The working capital required by the Joint Venture and the extent to which and manner whereby this will be provided and/or guaranteed by the individual Members from time to time.</t>
  </si>
  <si>
    <t>2. The banking accounts that are to be opened in the name of the Joint Venture and the manner in which these are to be operated.</t>
  </si>
  <si>
    <t>3. The rates of interest that will be applicable to amounts by which Members are in debit, or credit, to the Joint Venture.</t>
  </si>
  <si>
    <t>4. The names of the auditors and others, if any, who will provide auditing and accounting services to the Joint Venture.</t>
  </si>
  <si>
    <t>5. The intervals at which interim financial accounts and forecasts will be prepared for approval by the Management Committee.</t>
  </si>
  <si>
    <t>6. Insofar as not covered in Schedule ‘C’, the basis on which contributions of various types by the Members towards the work of the Joint Venture in securing, executing, managing and satisfactorily completing the Contract, will be valued.</t>
  </si>
  <si>
    <t>7. The basis on which profits and/or surplus cash will, if available from time to time, be distributed to Members.</t>
  </si>
  <si>
    <t>8. The basis upon which losses, if any, are to be apportioned to Members.</t>
  </si>
  <si>
    <t>Schedule ‘C’ (Contributions by Members)</t>
  </si>
  <si>
    <t>Schedule ‘C’ shall set out the contributions of various types, other than cash, that will be made by the individual Members towards the work and obligations of the Joint Venture and shall, as far as possible, indicate the monetary values to be placed on such contributions, which may include, inter alia, the following :</t>
  </si>
  <si>
    <t>1. Staff seconded to the Joint Venture.</t>
  </si>
  <si>
    <t>2. Work carried out and services provided to, or on behalf of, the Joint Venture.</t>
  </si>
  <si>
    <t>3. Plant, equipment, facilities etc. made available for use by the Joint Venture.</t>
  </si>
  <si>
    <t>4. Materials and goods supplied to, or on behalf of, the Joint Venture.</t>
  </si>
  <si>
    <t>5. Licences, sureties, guarantees and indemnities furnished to, or on behalf of, the Joint</t>
  </si>
  <si>
    <t>Venture.</t>
  </si>
  <si>
    <t>6. Joint Venture Disclosure form required for the Contract.</t>
  </si>
  <si>
    <t>BREACH OF AGREEMENT</t>
  </si>
  <si>
    <t>If a Member breaches any material provision of the Agreement, or delays or fails to fulfil its obligations in whole, or in part, and does not remedy the situation within fourteen calendar days of receipt of notice from the Management Committee, or another Member, to do so, the other Members shall have the right, without prejudice to any other rights arising from the default, to summarily terminate the Agreement and re-assign the defaulting Member’s rights and obligations in the Joint Venture as they see fit and withhold any moneys due to the defaulting member by the Joint Venture.</t>
  </si>
  <si>
    <t>Each Member shall indemnify the other Members against all losses, costs and claims which may arise against them in the event of the Agreement being terminated as a result of breach of the Agreement by the said Member.</t>
  </si>
  <si>
    <t>INSOLVENCY OF MEMBER</t>
  </si>
  <si>
    <t>Should a Member be placed in liquidation, or under judicial management, whether provisionally or finally, or propose any compromise with its creditors, the other Members shall be entitled to proceed in terms of Clause 6, as if the Member had breached the Agreement.</t>
  </si>
  <si>
    <t>DISPUTES</t>
  </si>
  <si>
    <t>Settlement</t>
  </si>
  <si>
    <t>The Members shall negotiate in good faith and make every effort to settle any dispute, or claim, that may arise out of, or relate to, the Agreement.</t>
  </si>
  <si>
    <t>If agreement cannot be reached, an aggrieved Member shall, if he intends to proceed further in terms of Clause 8.2 hereof, advise all other Members in writing that negotiations have failed and that he intends to refer the matter to mediation in terms of Clause 8.2.</t>
  </si>
  <si>
    <t>8.2</t>
  </si>
  <si>
    <t>Mediation</t>
  </si>
  <si>
    <t>Not earlier than ten working days after having advised the other Members, in terms of Clause 8.1, that negotiations in regard to a dispute have failed, an aggrieved Member may require that the dispute be referred, without legal representation, to mediation by a single mediator.</t>
  </si>
  <si>
    <t>The mediator shall be selected by agreement between the Members, or, failing such agreement, by the person named for this purpose in Schedule ‘A’. The costs of the mediation shall be borne equally by all Members.</t>
  </si>
  <si>
    <t>The mediator shall convene a hearing of the Members and may hold separate discussions with any Member and shall assist the Members in reaching a mutually acceptable settlement of their differences through means of reconciliation, interpretation, clarification, suggestion and advice. The Members shall record such agreement in writing and thereafter they shall be bound by such agreement.</t>
  </si>
  <si>
    <t>The mediator is authorised to end the mediation process whenever in his opinion further efforts at mediation would not contribute to a resolution of the dispute between the Members.</t>
  </si>
  <si>
    <t>8.3</t>
  </si>
  <si>
    <t>Arbitration</t>
  </si>
  <si>
    <t>Where a dispute or claim is not resolved by mediation, it shall be referred to arbitration by a single arbitrator to be selected by agreement between the Members or, failing agreement, to be nominated by the person named for this purpose in Schedule ‘A’.</t>
  </si>
  <si>
    <t>The Member requiring referral to arbitration shall notify the other Members, in writing, thereof, not later than thirty calendar days after the mediator has expressed his opinion, failing which the mediator’s opinion shall be deemed to have been accepted by all Members and shall be put into effect.</t>
  </si>
  <si>
    <t>Arbitration shall be conducted in accordance with the provisions of the Arbitration Act No. 42 of 1965, as amended, and in accordance with such procedure as may be agreed by the Members or, failing such agreement, in accordance with the rules for the Conduct of Arbitrations published by the Association of Arbitrators and current at the date that the arbitrator is appointed.</t>
  </si>
  <si>
    <t>The decisions of the arbitrator shall be final and binding on the Members, shall be carried into immediate effect and, if necessary, be made an order of any court of competent jurisdiction.</t>
  </si>
  <si>
    <t>DOMICILIUM</t>
  </si>
  <si>
    <t>The Members choose domicilium citandi et executandi for all purposes of and in connection with the Agreement as stated in Schedule ‘A’. A Member shall be entitled to change his domicilium from time to time, but such change shall be effective only on receipt of written notice of the change by all other Members.</t>
  </si>
  <si>
    <t>Member No. 1</t>
  </si>
  <si>
    <t>Thus done and signed at ______________________________ this _____ day of ____________________20___</t>
  </si>
  <si>
    <r>
      <t>For and on behalf of___________________________________________________________________</t>
    </r>
    <r>
      <rPr>
        <i/>
        <sz val="8"/>
        <rFont val="Arial"/>
        <family val="2"/>
      </rPr>
      <t>[Company]</t>
    </r>
  </si>
  <si>
    <r>
      <t xml:space="preserve">by </t>
    </r>
    <r>
      <rPr>
        <i/>
        <sz val="8"/>
        <rFont val="Arial"/>
        <family val="2"/>
      </rPr>
      <t>[name]</t>
    </r>
    <r>
      <rPr>
        <sz val="10"/>
        <rFont val="Arial"/>
        <family val="2"/>
      </rPr>
      <t xml:space="preserve"> ______________________________________________________ who warrants his authority to do so.</t>
    </r>
  </si>
  <si>
    <t>________________________</t>
  </si>
  <si>
    <t>As witnesses 1. ___________________________                  As witnesses 2. ___________________________</t>
  </si>
  <si>
    <t>Member No. 2</t>
  </si>
  <si>
    <t>Member No. 3</t>
  </si>
  <si>
    <t>[Allow for additional parties as necessary].</t>
  </si>
  <si>
    <t>Financial Standing</t>
  </si>
  <si>
    <t>Proof of working capital of at least 25% of project value</t>
  </si>
  <si>
    <t>Letters of credit reference from suppliers and credit limits to be stipulated with supporting documents</t>
  </si>
  <si>
    <t>Annual/Audited Financial Statement/Management Account/income and Expenditure Statements</t>
  </si>
  <si>
    <t>Competency, Experience and Resource Capacity</t>
  </si>
  <si>
    <t>Detailed schedule of resources at all levels</t>
  </si>
  <si>
    <t>Schedule of years of experience on similar projects</t>
  </si>
  <si>
    <t>Schedule of experience on projects of similar value and duration (Past 3 years) – letters of award to be attached and practical completion certificate for all work completed in the preceding 3 years</t>
  </si>
  <si>
    <t>Demonstrated ability to work on an accelerated programme</t>
  </si>
  <si>
    <t>Experience in projects that have operational challenges i.e. public interface</t>
  </si>
  <si>
    <t>Tenderer’s Project Management Structure and Organogram and Experience of Resources Proposed for the Project</t>
  </si>
  <si>
    <t>Submission of a detailed organogram</t>
  </si>
  <si>
    <t>All key project resources have more than (5) years’ experience in the construction industry.
All key project resources have experience in projects of a similar value and nature</t>
  </si>
  <si>
    <t>Detailed CV.  Traceable reference.  Certificates of qualified professionals in their full employment to be attached.</t>
  </si>
  <si>
    <t>Detailed CV of each team member (Category) and Traceable references to be detailed</t>
  </si>
  <si>
    <t>All key project resources are dedicated full time for the duration of the project including proof of UIF contributions</t>
  </si>
  <si>
    <t>Tenderer to demonstrate key/resource deployment over the various work package</t>
  </si>
  <si>
    <t>Tenderers ability to provide a Letter of Intent for the provision of a guarantee</t>
  </si>
  <si>
    <t>Letter from a registered financial institution confirming intention to issue a provision of a guarantee</t>
  </si>
  <si>
    <t>Methodology and Approach</t>
  </si>
  <si>
    <t>Site establishment indicating proposed layout for all prescribed facilities, hoarding, etc.</t>
  </si>
  <si>
    <t>Resourcing strategy for the various work breakdown structures including resource deployment plan (PS)</t>
  </si>
  <si>
    <t>Material storage, handling and distribution</t>
  </si>
  <si>
    <t>Productivity, programming, resource investment, progress tracking, corrective action plans, etc.</t>
  </si>
  <si>
    <t>Programme and progress reporting, including tracking of long lead procurement items</t>
  </si>
  <si>
    <t>OHS Management, compliance and reporting</t>
  </si>
  <si>
    <t>Site documentation control, filing and archiving</t>
  </si>
  <si>
    <t>Queries and information required approach</t>
  </si>
  <si>
    <t>Procurement of outsourced resources e.g. sub-contractors</t>
  </si>
  <si>
    <t>Enterprise Development (Targeting of Youth Owned Contractors)</t>
  </si>
  <si>
    <t>Tendered CPG less than 50% pro-rata to minimum target</t>
  </si>
  <si>
    <t>Tendered CPG is 50%</t>
  </si>
  <si>
    <t>Tendered CPG is greater than 50% pro-rata to minimum target</t>
  </si>
  <si>
    <t>1.3.3</t>
  </si>
  <si>
    <t>TENDER EVALUATION CRITERIA AND SCORING</t>
  </si>
  <si>
    <t>Evaluation Criteria</t>
  </si>
  <si>
    <t>Deliverables</t>
  </si>
  <si>
    <t>Minimum Sub-Points</t>
  </si>
  <si>
    <t>Sub-Points</t>
  </si>
  <si>
    <t>Sub-Criteria</t>
  </si>
  <si>
    <t>The submission of all financial requirements stipulated in the tender</t>
  </si>
  <si>
    <t>21 Sub-Points</t>
  </si>
  <si>
    <t>Sub-points</t>
  </si>
  <si>
    <t>Tenderer to demonstrate their technical competency, human resource capacity and relevant project experience</t>
  </si>
  <si>
    <t>17 Sub-Points</t>
  </si>
  <si>
    <t>A tenderer that submits a detailed project organogram that sets out the roles and responsibilities of each proposed team member, which is backed up By their curriculum vitae that demonstrate extensive experience, together with a project implementation structure shall be allocated maximum sub-points.  In all other instances zero (0) sub-points shall be allocated.</t>
  </si>
  <si>
    <t>6 Sub-Points</t>
  </si>
  <si>
    <t>Original letter of intent on a bank’s letterhead.</t>
  </si>
  <si>
    <t>5 Sub-Points</t>
  </si>
  <si>
    <t>Detailed method statement and programme to be submitted.</t>
  </si>
  <si>
    <t>16 Sub-Points</t>
  </si>
  <si>
    <t>Contract Participation Goal (CPG) to meet specified Enterprise Development target of 50% (fifty Percent)</t>
  </si>
  <si>
    <t>Price</t>
  </si>
  <si>
    <t xml:space="preserve">T2.15a LATEST 12 MONTH ANNUAL FINANCIAL STATEMENT </t>
  </si>
  <si>
    <t>Deemed to satisfy joint venture arrangements</t>
  </si>
  <si>
    <t>Grading 2 + Grading 2 + Grading 2</t>
  </si>
  <si>
    <t>= 3</t>
  </si>
  <si>
    <t>Grading 3 + Grading 3 + Grading 3</t>
  </si>
  <si>
    <t>= 4</t>
  </si>
  <si>
    <t>Grading 4 + Grading 4</t>
  </si>
  <si>
    <t>= 5</t>
  </si>
  <si>
    <t>Grading 4 + Grading 3 + Grading 3</t>
  </si>
  <si>
    <t>Grading 5 + Grading 5</t>
  </si>
  <si>
    <t>= 6</t>
  </si>
  <si>
    <t>Grading 5 + Grading 4 + Grading 4</t>
  </si>
  <si>
    <t>Grading 6 + Grading 6</t>
  </si>
  <si>
    <t>= 7</t>
  </si>
  <si>
    <t>Grading 6 + Grading 5 + Grading 5</t>
  </si>
  <si>
    <t>Grading 7 + Grading 7 + Grading 7</t>
  </si>
  <si>
    <t>= 8</t>
  </si>
  <si>
    <t>Grading 8 + Grading 8 + Grading 8</t>
  </si>
  <si>
    <t>= 9</t>
  </si>
  <si>
    <t>Areas in black are calculated automatically once the areas in blue are filled in.</t>
  </si>
  <si>
    <t xml:space="preserve">http://www.kznworks.gov.za/ContactUs.aspx </t>
  </si>
  <si>
    <t>The documentation required before commencement with the Works execution are;</t>
  </si>
  <si>
    <t>[1.1.1.5]</t>
  </si>
  <si>
    <t>[6.10.6.2]</t>
  </si>
  <si>
    <t xml:space="preserve">ATTACH COMPANY LATEST 12 MONTHS ANNUAL FINANCIAL STATEMENTS TO THIS PAGE </t>
  </si>
  <si>
    <r>
      <t xml:space="preserve">It is estimated that Potentially Emerging enterprises should have a CIDB contractor grading of </t>
    </r>
    <r>
      <rPr>
        <b/>
        <i/>
        <sz val="10"/>
        <color indexed="8"/>
        <rFont val="Arial"/>
        <family val="2"/>
      </rPr>
      <t>(N/A)</t>
    </r>
    <r>
      <rPr>
        <i/>
        <sz val="10"/>
        <color indexed="8"/>
        <rFont val="Arial"/>
        <family val="2"/>
      </rPr>
      <t xml:space="preserve"> </t>
    </r>
    <r>
      <rPr>
        <sz val="10"/>
        <color indexed="8"/>
        <rFont val="Arial"/>
        <family val="2"/>
      </rPr>
      <t xml:space="preserve">and satisfy the criterion stated in the Tender Data. </t>
    </r>
    <r>
      <rPr>
        <i/>
        <sz val="10"/>
        <color indexed="8"/>
        <rFont val="Arial"/>
        <family val="2"/>
      </rPr>
      <t>(</t>
    </r>
    <r>
      <rPr>
        <i/>
        <u/>
        <sz val="10"/>
        <color indexed="8"/>
        <rFont val="Arial"/>
        <family val="2"/>
      </rPr>
      <t>Only</t>
    </r>
    <r>
      <rPr>
        <i/>
        <sz val="10"/>
        <color indexed="8"/>
        <rFont val="Arial"/>
        <family val="2"/>
      </rPr>
      <t xml:space="preserve"> applicable if Client has an Official Mentorship programme in place to assist potentially emerging enterprises)
</t>
    </r>
    <r>
      <rPr>
        <sz val="10"/>
        <color indexed="8"/>
        <rFont val="Arial"/>
        <family val="2"/>
      </rPr>
      <t xml:space="preserve">All Tenderer's should have a CIDB Class of Construction Contractor Grading Designation as indicated above. No Tenderer with a PE status can be considered If </t>
    </r>
    <r>
      <rPr>
        <b/>
        <sz val="10"/>
        <color indexed="8"/>
        <rFont val="Arial"/>
        <family val="2"/>
      </rPr>
      <t>"N/A"</t>
    </r>
    <r>
      <rPr>
        <sz val="10"/>
        <color indexed="8"/>
        <rFont val="Arial"/>
        <family val="2"/>
      </rPr>
      <t xml:space="preserve"> is indicated above because the Department does not have an Official Mentorship Programme in place to assist a Potentially Emerging Enterprise.</t>
    </r>
  </si>
  <si>
    <r>
      <t>Total</t>
    </r>
    <r>
      <rPr>
        <sz val="10"/>
        <color indexed="8"/>
        <rFont val="Arial"/>
        <family val="2"/>
      </rPr>
      <t xml:space="preserve"> must equal </t>
    </r>
    <r>
      <rPr>
        <b/>
        <sz val="10"/>
        <color indexed="8"/>
        <rFont val="Arial"/>
        <family val="2"/>
      </rPr>
      <t>10 or 20 points</t>
    </r>
  </si>
  <si>
    <r>
      <t>Notes</t>
    </r>
    <r>
      <rPr>
        <sz val="11"/>
        <color indexed="8"/>
        <rFont val="Arial"/>
        <family val="2"/>
      </rPr>
      <t>:</t>
    </r>
  </si>
  <si>
    <r>
      <t xml:space="preserve">Requirements for sealing, addressing, delivery, opening and assessment of tenders are stated in the </t>
    </r>
    <r>
      <rPr>
        <b/>
        <u/>
        <sz val="10"/>
        <color indexed="8"/>
        <rFont val="Arial"/>
        <family val="2"/>
      </rPr>
      <t>Tender Data</t>
    </r>
    <r>
      <rPr>
        <b/>
        <sz val="10"/>
        <color indexed="8"/>
        <rFont val="Arial"/>
        <family val="2"/>
      </rPr>
      <t xml:space="preserve"> </t>
    </r>
    <r>
      <rPr>
        <b/>
        <u/>
        <sz val="10"/>
        <color indexed="8"/>
        <rFont val="Arial"/>
        <family val="2"/>
      </rPr>
      <t>document</t>
    </r>
    <r>
      <rPr>
        <b/>
        <sz val="10"/>
        <color indexed="8"/>
        <rFont val="Arial"/>
        <family val="2"/>
      </rPr>
      <t>.</t>
    </r>
    <r>
      <rPr>
        <sz val="10"/>
        <color indexed="8"/>
        <rFont val="Arial"/>
        <family val="2"/>
      </rPr>
      <t xml:space="preserve"> </t>
    </r>
  </si>
  <si>
    <t>The second sentence shall read "Communications can be in any of the official languages recognised in KwaZulu-Natal which is English, Afrikaans or Zulu but writing is preferred in English as this is generally accepted as a business language"</t>
  </si>
  <si>
    <t>Return all returnable documents to the employer after completing them in their entirety, either electronically (if they were issued in electronic format) or by writing legibly in non-erasable ink.</t>
  </si>
  <si>
    <t>Accept that the employer will not assume any responsibility for the misplacement or premature opening of the tender offer if the outer package is not sealed and marked as stated.</t>
  </si>
  <si>
    <t>Closing time</t>
  </si>
  <si>
    <t>Respond to request from the tenderer</t>
  </si>
  <si>
    <t>Determine, after opening and before detailed evaluation, whether each tender offer properly received:</t>
  </si>
  <si>
    <t>complies with the requirements of these Conditions of Tender,</t>
  </si>
  <si>
    <t>significantly change the Employer's or the tenderer's risks and responsibilities under the contract, or</t>
  </si>
  <si>
    <t>Arithmetical errors, omissions and discrepancies</t>
  </si>
  <si>
    <t>inclusion of some of the returnable documents, and</t>
  </si>
  <si>
    <t>Y = exchange rate 14 days prior to closing date of tender submission</t>
  </si>
  <si>
    <t>Construction Regulations of February 2014.</t>
  </si>
  <si>
    <t>(ii) bank or insurance Performance Guarantee of 10 % of the Contract Price</t>
  </si>
  <si>
    <r>
      <t xml:space="preserve">For the </t>
    </r>
    <r>
      <rPr>
        <b/>
        <sz val="11"/>
        <color indexed="8"/>
        <rFont val="Arial"/>
        <family val="2"/>
      </rPr>
      <t>works</t>
    </r>
    <r>
      <rPr>
        <sz val="11"/>
        <color indexed="8"/>
        <rFont val="Arial"/>
        <family val="2"/>
      </rPr>
      <t xml:space="preserve"> as a whole:</t>
    </r>
  </si>
  <si>
    <r>
      <t xml:space="preserve">The date for </t>
    </r>
    <r>
      <rPr>
        <b/>
        <sz val="11"/>
        <color indexed="8"/>
        <rFont val="Arial"/>
        <family val="2"/>
      </rPr>
      <t xml:space="preserve">practical completion </t>
    </r>
    <r>
      <rPr>
        <sz val="11"/>
        <color indexed="8"/>
        <rFont val="Arial"/>
        <family val="2"/>
      </rPr>
      <t xml:space="preserve">shall be </t>
    </r>
  </si>
  <si>
    <r>
      <t xml:space="preserve">For the </t>
    </r>
    <r>
      <rPr>
        <b/>
        <sz val="11"/>
        <color indexed="8"/>
        <rFont val="Arial"/>
        <family val="2"/>
      </rPr>
      <t>works</t>
    </r>
    <r>
      <rPr>
        <sz val="11"/>
        <color indexed="8"/>
        <rFont val="Arial"/>
        <family val="2"/>
      </rPr>
      <t xml:space="preserve"> in </t>
    </r>
    <r>
      <rPr>
        <b/>
        <sz val="11"/>
        <color indexed="8"/>
        <rFont val="Arial"/>
        <family val="2"/>
      </rPr>
      <t>sections:</t>
    </r>
  </si>
  <si>
    <r>
      <t xml:space="preserve">The date for </t>
    </r>
    <r>
      <rPr>
        <b/>
        <sz val="11"/>
        <color indexed="8"/>
        <rFont val="Arial"/>
        <family val="2"/>
      </rPr>
      <t xml:space="preserve">practical completion </t>
    </r>
    <r>
      <rPr>
        <sz val="11"/>
        <color indexed="8"/>
        <rFont val="Arial"/>
        <family val="2"/>
      </rPr>
      <t>from</t>
    </r>
    <r>
      <rPr>
        <b/>
        <sz val="11"/>
        <color indexed="8"/>
        <rFont val="Arial"/>
        <family val="2"/>
      </rPr>
      <t xml:space="preserve"> </t>
    </r>
    <r>
      <rPr>
        <sz val="11"/>
        <color indexed="8"/>
        <rFont val="Arial"/>
        <family val="2"/>
      </rPr>
      <t xml:space="preserve">the </t>
    </r>
    <r>
      <rPr>
        <b/>
        <sz val="11"/>
        <color indexed="8"/>
        <rFont val="Arial"/>
        <family val="2"/>
      </rPr>
      <t xml:space="preserve">commencement date </t>
    </r>
    <r>
      <rPr>
        <sz val="11"/>
        <color indexed="8"/>
        <rFont val="Arial"/>
        <family val="2"/>
      </rPr>
      <t xml:space="preserve">and the </t>
    </r>
    <r>
      <rPr>
        <b/>
        <sz val="11"/>
        <color indexed="8"/>
        <rFont val="Arial"/>
        <family val="2"/>
      </rPr>
      <t xml:space="preserve">penalty </t>
    </r>
    <r>
      <rPr>
        <sz val="11"/>
        <color indexed="8"/>
        <rFont val="Arial"/>
        <family val="2"/>
      </rPr>
      <t>per</t>
    </r>
    <r>
      <rPr>
        <b/>
        <sz val="11"/>
        <color indexed="8"/>
        <rFont val="Arial"/>
        <family val="2"/>
      </rPr>
      <t xml:space="preserve"> calendar day:</t>
    </r>
  </si>
  <si>
    <r>
      <t xml:space="preserve">The </t>
    </r>
    <r>
      <rPr>
        <b/>
        <sz val="11"/>
        <color indexed="8"/>
        <rFont val="Arial"/>
        <family val="2"/>
      </rPr>
      <t>law</t>
    </r>
    <r>
      <rPr>
        <sz val="11"/>
        <color indexed="8"/>
        <rFont val="Arial"/>
        <family val="2"/>
      </rPr>
      <t xml:space="preserve"> applicable to this </t>
    </r>
    <r>
      <rPr>
        <b/>
        <sz val="11"/>
        <color indexed="8"/>
        <rFont val="Arial"/>
        <family val="2"/>
      </rPr>
      <t>agreement</t>
    </r>
    <r>
      <rPr>
        <sz val="11"/>
        <color indexed="8"/>
        <rFont val="Arial"/>
        <family val="2"/>
      </rPr>
      <t xml:space="preserve"> shall be that of the: </t>
    </r>
    <r>
      <rPr>
        <b/>
        <sz val="11"/>
        <color indexed="8"/>
        <rFont val="Arial"/>
        <family val="2"/>
      </rPr>
      <t>Republic of South Africa</t>
    </r>
    <r>
      <rPr>
        <sz val="11"/>
        <color indexed="8"/>
        <rFont val="Arial"/>
        <family val="2"/>
      </rPr>
      <t xml:space="preserve">                 </t>
    </r>
    <r>
      <rPr>
        <i/>
        <sz val="11"/>
        <color indexed="8"/>
        <rFont val="Arial"/>
        <family val="2"/>
      </rPr>
      <t xml:space="preserve">          </t>
    </r>
  </si>
  <si>
    <r>
      <t xml:space="preserve">Notwithstanding anything to the contrary contained in the General conditions of Contract and Preliminaries, this contract could only, when the </t>
    </r>
    <r>
      <rPr>
        <u/>
        <sz val="11"/>
        <color indexed="8"/>
        <rFont val="Arial"/>
        <family val="2"/>
      </rPr>
      <t xml:space="preserve">construction period exceeds 6 months </t>
    </r>
    <r>
      <rPr>
        <b/>
        <u/>
        <sz val="11"/>
        <color indexed="8"/>
        <rFont val="Arial"/>
        <family val="2"/>
      </rPr>
      <t>and</t>
    </r>
    <r>
      <rPr>
        <u/>
        <sz val="11"/>
        <color indexed="8"/>
        <rFont val="Arial"/>
        <family val="2"/>
      </rPr>
      <t xml:space="preserve"> the contract exceeds R1,000,000.00</t>
    </r>
    <r>
      <rPr>
        <sz val="11"/>
        <color indexed="8"/>
        <rFont val="Arial"/>
        <family val="2"/>
      </rPr>
      <t>, be subject to a Contract Price Adjustment Factor.</t>
    </r>
  </si>
  <si>
    <t>Where this contract is a Lump Sum contract, the contract will only be subject to Contract Price Adjustment Provisions (CPAP)(Revised 1 January 2013) where the contract period equals or exceeds 6 calendar months. The applicable work group shall be WG 180 for domestic buildings or WG 181 for commercial and industrial buildings only.</t>
  </si>
  <si>
    <r>
      <t xml:space="preserve">The employers agent shall submit the </t>
    </r>
    <r>
      <rPr>
        <b/>
        <sz val="11"/>
        <color indexed="8"/>
        <rFont val="Arial"/>
        <family val="2"/>
      </rPr>
      <t>final account</t>
    </r>
    <r>
      <rPr>
        <sz val="11"/>
        <color indexed="8"/>
        <rFont val="Arial"/>
        <family val="2"/>
      </rPr>
      <t xml:space="preserve"> within 3 calendar months to the principal agent.</t>
    </r>
  </si>
  <si>
    <r>
      <t xml:space="preserve">Where </t>
    </r>
    <r>
      <rPr>
        <b/>
        <sz val="11"/>
        <color indexed="8"/>
        <rFont val="Arial"/>
        <family val="2"/>
      </rPr>
      <t>CPAP</t>
    </r>
    <r>
      <rPr>
        <sz val="11"/>
        <color indexed="8"/>
        <rFont val="Arial"/>
        <family val="2"/>
      </rPr>
      <t xml:space="preserve"> is applicable, the </t>
    </r>
    <r>
      <rPr>
        <b/>
        <sz val="11"/>
        <color indexed="8"/>
        <rFont val="Arial"/>
        <family val="2"/>
      </rPr>
      <t>contract</t>
    </r>
    <r>
      <rPr>
        <sz val="11"/>
        <color indexed="8"/>
        <rFont val="Arial"/>
        <family val="2"/>
      </rPr>
      <t xml:space="preserve"> </t>
    </r>
    <r>
      <rPr>
        <b/>
        <sz val="11"/>
        <color indexed="8"/>
        <rFont val="Arial"/>
        <family val="2"/>
      </rPr>
      <t>sum</t>
    </r>
    <r>
      <rPr>
        <sz val="11"/>
        <color indexed="8"/>
        <rFont val="Arial"/>
        <family val="2"/>
      </rPr>
      <t xml:space="preserve"> will be adjusted in accordance with the Contract Price Adjustment Provisions (</t>
    </r>
    <r>
      <rPr>
        <b/>
        <sz val="11"/>
        <color indexed="8"/>
        <rFont val="Arial"/>
        <family val="2"/>
      </rPr>
      <t>CPAP</t>
    </r>
    <r>
      <rPr>
        <sz val="11"/>
        <color indexed="8"/>
        <rFont val="Arial"/>
        <family val="2"/>
      </rPr>
      <t xml:space="preserve">) as set out in the </t>
    </r>
    <r>
      <rPr>
        <b/>
        <sz val="11"/>
        <color indexed="8"/>
        <rFont val="Arial"/>
        <family val="2"/>
      </rPr>
      <t>CPAP</t>
    </r>
    <r>
      <rPr>
        <sz val="11"/>
        <color indexed="8"/>
        <rFont val="Arial"/>
        <family val="2"/>
      </rPr>
      <t xml:space="preserve"> Indices Application Manual as published by Statistics South Africa, dated 1 January 2013 and any amendments thereto:</t>
    </r>
  </si>
  <si>
    <r>
      <t>1)</t>
    </r>
    <r>
      <rPr>
        <sz val="11"/>
        <color indexed="8"/>
        <rFont val="Times New Roman"/>
        <family val="1"/>
      </rPr>
      <t>   </t>
    </r>
    <r>
      <rPr>
        <sz val="11"/>
        <color indexed="8"/>
        <rFont val="Arial"/>
        <family val="2"/>
      </rPr>
      <t>Glass etc. measured in specialist section Metalwork, will be adjusted in terms of the index for that work group unless specifically stated      
        otherwise in the bills of quantities.</t>
    </r>
  </si>
  <si>
    <r>
      <t>2)</t>
    </r>
    <r>
      <rPr>
        <sz val="11"/>
        <color indexed="8"/>
        <rFont val="Times New Roman"/>
        <family val="1"/>
      </rPr>
      <t>  </t>
    </r>
    <r>
      <rPr>
        <sz val="11"/>
        <color indexed="8"/>
        <rFont val="Arial"/>
        <family val="2"/>
      </rPr>
      <t>In case of uninterruptible power supplies, elevators, escalators and hoists, generating sets, motor-alternator sets and intercommunication
       systems shall be adjusted in accordance with Work Group 170.</t>
    </r>
  </si>
  <si>
    <r>
      <t xml:space="preserve">Alternative Indices:  </t>
    </r>
    <r>
      <rPr>
        <b/>
        <sz val="11"/>
        <color indexed="8"/>
        <rFont val="Arial"/>
        <family val="2"/>
      </rPr>
      <t>Not Applicable</t>
    </r>
    <r>
      <rPr>
        <sz val="11"/>
        <color indexed="8"/>
        <rFont val="Arial"/>
        <family val="2"/>
      </rPr>
      <t xml:space="preserve"> </t>
    </r>
  </si>
  <si>
    <t>Details of changes made to the General Conditions of Contract for construction works (2010) Second Edition</t>
  </si>
  <si>
    <r>
      <t>INTEREST –</t>
    </r>
    <r>
      <rPr>
        <sz val="11"/>
        <color indexed="8"/>
        <rFont val="Arial"/>
        <family val="2"/>
      </rPr>
      <t xml:space="preserve"> the interest rates applicable on this contract, whether specifically indicated in the relevant clauses or not, will be in terms of the legislation of the Republic of South Africa, and in particular:</t>
    </r>
  </si>
  <si>
    <r>
      <t xml:space="preserve">in respect of interest owed by the </t>
    </r>
    <r>
      <rPr>
        <b/>
        <sz val="11"/>
        <color indexed="8"/>
        <rFont val="Arial"/>
        <family val="2"/>
      </rPr>
      <t>employer,</t>
    </r>
    <r>
      <rPr>
        <sz val="11"/>
        <color indexed="8"/>
        <rFont val="Arial"/>
        <family val="2"/>
      </rPr>
      <t xml:space="preserve"> the interest rate as determined by the Minister of Justice and Constitutional Development from time to time, in terms of section 1(2) of the Prescribed Rate of Interest Act, 1975 (Act No. 55 of 1975), will apply; and</t>
    </r>
  </si>
  <si>
    <r>
      <t xml:space="preserve">Duties and functions of the </t>
    </r>
    <r>
      <rPr>
        <b/>
        <sz val="11"/>
        <color indexed="8"/>
        <rFont val="Arial"/>
        <family val="2"/>
      </rPr>
      <t>Engineer</t>
    </r>
    <r>
      <rPr>
        <sz val="11"/>
        <color indexed="8"/>
        <rFont val="Arial"/>
        <family val="2"/>
      </rPr>
      <t xml:space="preserve"> requiring the specific approval of the </t>
    </r>
    <r>
      <rPr>
        <b/>
        <sz val="11"/>
        <color indexed="8"/>
        <rFont val="Arial"/>
        <family val="2"/>
      </rPr>
      <t>Employer</t>
    </r>
    <r>
      <rPr>
        <sz val="11"/>
        <color indexed="8"/>
        <rFont val="Arial"/>
        <family val="2"/>
      </rPr>
      <t xml:space="preserve"> BEFORE execution of any part of these duties are as follows:</t>
    </r>
  </si>
  <si>
    <r>
      <t xml:space="preserve">Determinations of contractors claims for extension of time (revision of the contract completion date). All claims for extension of time shall be submitted by the </t>
    </r>
    <r>
      <rPr>
        <b/>
        <sz val="11"/>
        <color indexed="8"/>
        <rFont val="Arial"/>
        <family val="2"/>
      </rPr>
      <t xml:space="preserve">Engineer, </t>
    </r>
    <r>
      <rPr>
        <sz val="11"/>
        <color indexed="8"/>
        <rFont val="Arial"/>
        <family val="2"/>
      </rPr>
      <t xml:space="preserve">together with the </t>
    </r>
    <r>
      <rPr>
        <b/>
        <sz val="11"/>
        <color indexed="8"/>
        <rFont val="Arial"/>
        <family val="2"/>
      </rPr>
      <t xml:space="preserve">Engineer's </t>
    </r>
    <r>
      <rPr>
        <sz val="11"/>
        <color indexed="8"/>
        <rFont val="Arial"/>
        <family val="2"/>
      </rPr>
      <t xml:space="preserve">recommendations, to the </t>
    </r>
    <r>
      <rPr>
        <b/>
        <sz val="11"/>
        <color indexed="8"/>
        <rFont val="Arial"/>
        <family val="2"/>
      </rPr>
      <t>Employer</t>
    </r>
    <r>
      <rPr>
        <sz val="11"/>
        <color indexed="8"/>
        <rFont val="Arial"/>
        <family val="2"/>
      </rPr>
      <t xml:space="preserve"> for determination. Omit "Engineer" in clause 42.2 and replace with "Employer".</t>
    </r>
  </si>
  <si>
    <r>
      <t xml:space="preserve">Drawings, instructions or communications of any kind requiring variations of the works and  involving EXTRA's shall NOT be given effect by the </t>
    </r>
    <r>
      <rPr>
        <b/>
        <sz val="11"/>
        <color indexed="8"/>
        <rFont val="Arial"/>
        <family val="2"/>
      </rPr>
      <t>Contractor</t>
    </r>
    <r>
      <rPr>
        <sz val="11"/>
        <color indexed="8"/>
        <rFont val="Arial"/>
        <family val="2"/>
      </rPr>
      <t xml:space="preserve"> UNTIL BOTH the "Official Variation Order" and the "Financial Request for Variation Order and Additional Funds" form, as issued by the Department of Public Works, have been approved and signed by the </t>
    </r>
    <r>
      <rPr>
        <b/>
        <sz val="11"/>
        <color indexed="8"/>
        <rFont val="Arial"/>
        <family val="2"/>
      </rPr>
      <t>Employer</t>
    </r>
    <r>
      <rPr>
        <sz val="11"/>
        <color indexed="8"/>
        <rFont val="Arial"/>
        <family val="2"/>
      </rPr>
      <t>.</t>
    </r>
  </si>
  <si>
    <r>
      <t xml:space="preserve">Insurance policies to be approved by the </t>
    </r>
    <r>
      <rPr>
        <b/>
        <sz val="11"/>
        <color indexed="8"/>
        <rFont val="Arial"/>
        <family val="2"/>
      </rPr>
      <t>Employer</t>
    </r>
    <r>
      <rPr>
        <sz val="11"/>
        <color indexed="8"/>
        <rFont val="Arial"/>
        <family val="2"/>
      </rPr>
      <t xml:space="preserve"> within 21 days of the date of the </t>
    </r>
    <r>
      <rPr>
        <b/>
        <sz val="11"/>
        <color indexed="8"/>
        <rFont val="Arial"/>
        <family val="2"/>
      </rPr>
      <t>Commencement</t>
    </r>
    <r>
      <rPr>
        <sz val="11"/>
        <color indexed="8"/>
        <rFont val="Arial"/>
        <family val="2"/>
      </rPr>
      <t xml:space="preserve"> of the Works.</t>
    </r>
  </si>
  <si>
    <r>
      <t xml:space="preserve">Any notice of disagreement raised by the </t>
    </r>
    <r>
      <rPr>
        <b/>
        <sz val="11"/>
        <color indexed="8"/>
        <rFont val="Arial"/>
        <family val="2"/>
      </rPr>
      <t>Contractor</t>
    </r>
    <r>
      <rPr>
        <sz val="11"/>
        <color indexed="8"/>
        <rFont val="Arial"/>
        <family val="2"/>
      </rPr>
      <t xml:space="preserve"> or written Dispute Notice given by the </t>
    </r>
    <r>
      <rPr>
        <b/>
        <sz val="11"/>
        <color indexed="8"/>
        <rFont val="Arial"/>
        <family val="2"/>
      </rPr>
      <t>Contractor</t>
    </r>
    <r>
      <rPr>
        <sz val="11"/>
        <color indexed="8"/>
        <rFont val="Arial"/>
        <family val="2"/>
      </rPr>
      <t xml:space="preserve"> to the </t>
    </r>
    <r>
      <rPr>
        <b/>
        <sz val="11"/>
        <color indexed="8"/>
        <rFont val="Arial"/>
        <family val="2"/>
      </rPr>
      <t>Engineer</t>
    </r>
    <r>
      <rPr>
        <sz val="11"/>
        <color indexed="8"/>
        <rFont val="Arial"/>
        <family val="2"/>
      </rPr>
      <t xml:space="preserve"> shall be submitted by the </t>
    </r>
    <r>
      <rPr>
        <b/>
        <sz val="11"/>
        <color indexed="8"/>
        <rFont val="Arial"/>
        <family val="2"/>
      </rPr>
      <t>Engineer</t>
    </r>
    <r>
      <rPr>
        <sz val="11"/>
        <color indexed="8"/>
        <rFont val="Arial"/>
        <family val="2"/>
      </rPr>
      <t xml:space="preserve">, together with the </t>
    </r>
    <r>
      <rPr>
        <b/>
        <sz val="11"/>
        <color indexed="8"/>
        <rFont val="Arial"/>
        <family val="2"/>
      </rPr>
      <t>Engineer's</t>
    </r>
    <r>
      <rPr>
        <sz val="11"/>
        <color indexed="8"/>
        <rFont val="Arial"/>
        <family val="2"/>
      </rPr>
      <t xml:space="preserve"> recommendations, to the </t>
    </r>
    <r>
      <rPr>
        <b/>
        <sz val="11"/>
        <color indexed="8"/>
        <rFont val="Arial"/>
        <family val="2"/>
      </rPr>
      <t>Employer</t>
    </r>
    <r>
      <rPr>
        <sz val="11"/>
        <color indexed="8"/>
        <rFont val="Arial"/>
        <family val="2"/>
      </rPr>
      <t xml:space="preserve"> for determination.</t>
    </r>
  </si>
  <si>
    <r>
      <t xml:space="preserve">The issue of the certificate of practical completion, certificate of completion and the final approval certificate shall be signed and submitted by the </t>
    </r>
    <r>
      <rPr>
        <b/>
        <sz val="11"/>
        <color indexed="8"/>
        <rFont val="Arial"/>
        <family val="2"/>
      </rPr>
      <t>Engineer</t>
    </r>
    <r>
      <rPr>
        <sz val="11"/>
        <color indexed="8"/>
        <rFont val="Arial"/>
        <family val="2"/>
      </rPr>
      <t xml:space="preserve">, to the </t>
    </r>
    <r>
      <rPr>
        <b/>
        <sz val="11"/>
        <color indexed="8"/>
        <rFont val="Arial"/>
        <family val="2"/>
      </rPr>
      <t>Employer</t>
    </r>
    <r>
      <rPr>
        <sz val="11"/>
        <color indexed="8"/>
        <rFont val="Arial"/>
        <family val="2"/>
      </rPr>
      <t xml:space="preserve"> for final approval and signature. The certificates shall not be considered as officially issued until signed by the </t>
    </r>
    <r>
      <rPr>
        <b/>
        <sz val="11"/>
        <color indexed="8"/>
        <rFont val="Arial"/>
        <family val="2"/>
      </rPr>
      <t>Employer</t>
    </r>
    <r>
      <rPr>
        <sz val="11"/>
        <color indexed="8"/>
        <rFont val="Arial"/>
        <family val="2"/>
      </rPr>
      <t>.</t>
    </r>
  </si>
  <si>
    <r>
      <rPr>
        <b/>
        <sz val="11"/>
        <color indexed="8"/>
        <rFont val="Arial"/>
        <family val="2"/>
      </rPr>
      <t>CORRUPT PRACTICE</t>
    </r>
    <r>
      <rPr>
        <sz val="11"/>
        <color indexed="8"/>
        <rFont val="Arial"/>
        <family val="2"/>
      </rPr>
      <t xml:space="preserve"> – means the offer, giving, receiving, or soliciting of anything of value to influence the action of a public official in the procurement process or in contract execution.</t>
    </r>
  </si>
  <si>
    <r>
      <rPr>
        <b/>
        <sz val="11"/>
        <color indexed="8"/>
        <rFont val="Arial"/>
        <family val="2"/>
      </rPr>
      <t>FINAL ACCOUNT</t>
    </r>
    <r>
      <rPr>
        <sz val="11"/>
        <color indexed="8"/>
        <rFont val="Arial"/>
        <family val="2"/>
      </rPr>
      <t xml:space="preserve"> - The document prepared by the principal agent, which reflects the contract value of the works at final approval or termination.</t>
    </r>
  </si>
  <si>
    <t>[1.1.1.15]</t>
  </si>
  <si>
    <t>The General Conditions of Contract are the clauses contained in the General Conditions of Contract (2010) (Second Edition) published by the South African Institution of Civil Engineering. Copies of these conditions of contract may be obtained through most regional offices of the South African Institution of  Civil Engineering, telephone number 011 805 5947 or by visiting their website at www.saice.org.za.</t>
  </si>
  <si>
    <t>[Tel Number including Area Code]</t>
  </si>
  <si>
    <r>
      <t xml:space="preserve">C3.1 SCOPE OF WORKS 
</t>
    </r>
    <r>
      <rPr>
        <b/>
        <sz val="12"/>
        <rFont val="Arial"/>
        <family val="2"/>
      </rPr>
      <t>GCC FOR CONSTRUCTION WORKS (Edition 2 of 2010)</t>
    </r>
  </si>
  <si>
    <t xml:space="preserve">The Contractor is referred to the "Model Preambles to Trades - 2008", any "Supplementary Preambles", the Electrical Specifications and Mechanical Specification for full descriptions of materials and methods referred to in these Bills of Quantities/Lump Sum documents, insofar as they apply. The Contractor is advised to study the "Standard Preambles to all Trades", any "Supplementary Preambles", the Electrical Specifications and Mechanical Specification, before pricing Bills of Quantities/Lump Sum documents. 
 </t>
  </si>
  <si>
    <r>
      <t xml:space="preserve">A = V ( </t>
    </r>
    <r>
      <rPr>
        <u/>
        <sz val="11"/>
        <rFont val="Arial"/>
        <family val="2"/>
      </rPr>
      <t xml:space="preserve"> Z </t>
    </r>
    <r>
      <rPr>
        <sz val="11"/>
        <rFont val="Arial"/>
        <family val="2"/>
      </rPr>
      <t>-1)</t>
    </r>
  </si>
  <si>
    <r>
      <t xml:space="preserve">In the case of a Tender by a Joint Venture, certified copies of proof of Good Standing with the </t>
    </r>
    <r>
      <rPr>
        <b/>
        <sz val="11"/>
        <rFont val="Arial"/>
        <family val="2"/>
      </rPr>
      <t>UIF</t>
    </r>
    <r>
      <rPr>
        <sz val="11"/>
        <rFont val="Arial"/>
        <family val="2"/>
      </rPr>
      <t xml:space="preserve"> in respect of each party to the Joint Venture must be attached to this page</t>
    </r>
  </si>
  <si>
    <t>Other offers submitted at time of this tender for which results are pending:</t>
  </si>
  <si>
    <t xml:space="preserve"> (Any other client's tender must also be included)</t>
  </si>
  <si>
    <t>T2.21a  CONFIRMATION OF RECEIPT</t>
  </si>
  <si>
    <t>T2.21 - FORM OF OFFER AND ACCEPTANCE</t>
  </si>
  <si>
    <t>T2.22 - FINAL BILL OF QUANTITY SUMMARY</t>
  </si>
  <si>
    <t>Submission of applicable: Resolution by the Legal Entity, or consortium  /Joint Venture, authorizing a dedicated person(s) to sign documents on behalf of the firm / consortium / Joint Venture.</t>
  </si>
  <si>
    <t>T2.15a</t>
  </si>
  <si>
    <t>T2.21a</t>
  </si>
  <si>
    <t xml:space="preserve">C2.2 - Preliminaries for GCC for Construction works - 2nd Edition 2010 </t>
  </si>
  <si>
    <t>Banking Details</t>
  </si>
  <si>
    <t>KZN PROV GOV-WORKS</t>
  </si>
  <si>
    <t>Banking Reference Numbers</t>
  </si>
  <si>
    <t>Ethekwini Region</t>
  </si>
  <si>
    <t>Ref No 14019605</t>
  </si>
  <si>
    <t>Ref No 14019613</t>
  </si>
  <si>
    <t>Ref No 14019621</t>
  </si>
  <si>
    <t>Ref No 14019639</t>
  </si>
  <si>
    <t>Ref No 14019647</t>
  </si>
  <si>
    <t>Account Name:</t>
  </si>
  <si>
    <t>Bank Name:</t>
  </si>
  <si>
    <t>Account Number:</t>
  </si>
  <si>
    <t>Bank Code:</t>
  </si>
  <si>
    <t>Reference No:</t>
  </si>
  <si>
    <t>[5.12.2.2]</t>
  </si>
  <si>
    <t>Telephone</t>
  </si>
  <si>
    <t>Fax</t>
  </si>
  <si>
    <t>email</t>
  </si>
  <si>
    <t>031-261 5044</t>
  </si>
  <si>
    <t>036-638 8050</t>
  </si>
  <si>
    <t>036-638 8071</t>
  </si>
  <si>
    <t>031-203 2210</t>
  </si>
  <si>
    <t>033-897 1399</t>
  </si>
  <si>
    <t>035-874 2519</t>
  </si>
  <si>
    <t>033-897 1421/1422</t>
  </si>
  <si>
    <t>Geotechnical Investigation Report (If applicable)</t>
  </si>
  <si>
    <t xml:space="preserve"> 8. </t>
  </si>
  <si>
    <t>The agreement is to be the General Conditions of Contract for Works of Civil Engineering Construction (2010) (Second Edition) , published by the S. A. Institution Of Civil Engineering.</t>
  </si>
  <si>
    <r>
      <t>Where imported items are listed in the tender documents, the tenderer shall provide all information called for, failing which the price of any such item, material or equipment shall be excluded from currency fluctuations. (</t>
    </r>
    <r>
      <rPr>
        <b/>
        <i/>
        <sz val="10"/>
        <rFont val="Arial"/>
        <family val="2"/>
      </rPr>
      <t>Refer to T2.14 - Schedule of Imported Materials and Equipment</t>
    </r>
    <r>
      <rPr>
        <sz val="10"/>
        <rFont val="Arial"/>
        <family val="2"/>
      </rPr>
      <t>.</t>
    </r>
  </si>
  <si>
    <t>Cash flow by contractor</t>
  </si>
  <si>
    <t>Submission of documents required in terms of clause 5.3.1</t>
  </si>
  <si>
    <t>Insurances</t>
  </si>
  <si>
    <t>Priced Bill of Quantity</t>
  </si>
  <si>
    <t>Guarantee</t>
  </si>
  <si>
    <t>Guarantee chosen by the Contractor</t>
  </si>
  <si>
    <r>
      <t xml:space="preserve">Refer to Offer and Acceptance form for the various options that the contractor may choose from in providing a form of </t>
    </r>
    <r>
      <rPr>
        <b/>
        <sz val="11"/>
        <color theme="1"/>
        <rFont val="Arial"/>
        <family val="2"/>
      </rPr>
      <t>Guarantee</t>
    </r>
    <r>
      <rPr>
        <sz val="11"/>
        <color theme="1"/>
        <rFont val="Arial"/>
        <family val="2"/>
      </rPr>
      <t xml:space="preserve"> under "GUARATEE OPTIONS". </t>
    </r>
  </si>
  <si>
    <t>C1.3 PERFORMANCE GUARANTEE - 
GCC FOR CONSTRUCTION WORKS (2nd Edition - 2010)</t>
  </si>
  <si>
    <t xml:space="preserve">"Contract" means:                  </t>
  </si>
  <si>
    <t xml:space="preserve">"Contract Sum" means:          </t>
  </si>
  <si>
    <t>The accepted amount inclusive of tax of:</t>
  </si>
  <si>
    <t>The adjustment of the preliminaries each item  priced is to be allocated to one or more of the three categories by insertion of “F”, “V”, “T” as the case may be against the price in the “rate” column immediately preceding the “amount” column, where “F” denotes a fixed amount (amount not varied), “V” denotes an amount variable in proportion to value and “T” denotes an amount variable in proportion to time.</t>
  </si>
  <si>
    <t>Prior to site hand over in terms of clause 5.3.1 and 5.3.2.</t>
  </si>
  <si>
    <t>Months</t>
  </si>
  <si>
    <t>Calendar Months</t>
  </si>
  <si>
    <t xml:space="preserve"> __________________________________</t>
  </si>
  <si>
    <t>Postal Address:</t>
  </si>
  <si>
    <t>Street Address:</t>
  </si>
  <si>
    <t>Telephone Number</t>
  </si>
  <si>
    <t>Cellphone Number:</t>
  </si>
  <si>
    <t>E-mail Address:</t>
  </si>
  <si>
    <t>VAT Registration Number:</t>
  </si>
  <si>
    <t>Contracting Party: __________________________________________________________________________</t>
  </si>
  <si>
    <t>______________________________________</t>
  </si>
  <si>
    <t>[Amount in words]</t>
  </si>
  <si>
    <t>[1.1.1.9]
[1.2.1.2]</t>
  </si>
  <si>
    <t>[1.1.1.10]</t>
  </si>
  <si>
    <t>The following clause must be added to clause 5.14.5:</t>
  </si>
  <si>
    <t>[5.6.1]</t>
  </si>
  <si>
    <t>The Agreement made in terms of the Form of Offer and Acceptance and such amendments or additions to the Contract as may be agreed in writing between the parties.</t>
  </si>
  <si>
    <t>The Contractor is referred to the following documents whether attached to this document or not:</t>
  </si>
  <si>
    <t>Annexure 5</t>
  </si>
  <si>
    <t>Annexure 6</t>
  </si>
  <si>
    <t>In the case of a Tender by a Joint Venture, certified copies of proof of registration with the CIDB in respect of each party to the Joint Venture must be attached to this page</t>
  </si>
  <si>
    <t>ATTACH A CERTIFIED COPY OF THE ANNUAL FINANCIAL STATEMENT OF THE COMPANY FOR THE PAST FINANCIAL YEAR TO THIS PAGE FOR ADJUDICATION PURPOSES</t>
  </si>
  <si>
    <t>In the case of a Tender by a Joint Venture, certified copies of the annual financial statements of the past financial year in respect of each party to the Joint Venture must be attached to this page</t>
  </si>
  <si>
    <t>[Identify the Company or person]</t>
  </si>
  <si>
    <r>
      <t>1.1.1.</t>
    </r>
    <r>
      <rPr>
        <b/>
        <sz val="7"/>
        <color theme="1"/>
        <rFont val="Times New Roman"/>
        <family val="1"/>
      </rPr>
      <t xml:space="preserve">        </t>
    </r>
    <r>
      <rPr>
        <b/>
        <sz val="12"/>
        <color theme="1"/>
        <rFont val="Arial"/>
        <family val="2"/>
      </rPr>
      <t>Subject:</t>
    </r>
  </si>
  <si>
    <r>
      <t>1.1.2.</t>
    </r>
    <r>
      <rPr>
        <b/>
        <sz val="7"/>
        <color theme="1"/>
        <rFont val="Times New Roman"/>
        <family val="1"/>
      </rPr>
      <t xml:space="preserve">        </t>
    </r>
    <r>
      <rPr>
        <b/>
        <sz val="12"/>
        <color theme="1"/>
        <rFont val="Arial"/>
        <family val="2"/>
      </rPr>
      <t>Subject:</t>
    </r>
  </si>
  <si>
    <r>
      <t>1.1.3.</t>
    </r>
    <r>
      <rPr>
        <b/>
        <sz val="7"/>
        <color theme="1"/>
        <rFont val="Times New Roman"/>
        <family val="1"/>
      </rPr>
      <t xml:space="preserve">        </t>
    </r>
    <r>
      <rPr>
        <b/>
        <sz val="12"/>
        <color theme="1"/>
        <rFont val="Arial"/>
        <family val="2"/>
      </rPr>
      <t>Subject:</t>
    </r>
  </si>
  <si>
    <r>
      <t>1.1.4.</t>
    </r>
    <r>
      <rPr>
        <b/>
        <sz val="7"/>
        <color theme="1"/>
        <rFont val="Times New Roman"/>
        <family val="1"/>
      </rPr>
      <t xml:space="preserve">        </t>
    </r>
    <r>
      <rPr>
        <b/>
        <sz val="12"/>
        <color theme="1"/>
        <rFont val="Arial"/>
        <family val="2"/>
      </rPr>
      <t>Subject:</t>
    </r>
  </si>
  <si>
    <t>T2.29</t>
  </si>
  <si>
    <t>Duly signed at…………………………………………………………. on this the…... day of……………………………. 20.…..</t>
  </si>
  <si>
    <r>
      <t>EPWP No</t>
    </r>
    <r>
      <rPr>
        <b/>
        <sz val="8"/>
        <rFont val="Arial"/>
        <family val="2"/>
      </rPr>
      <t xml:space="preserve"> (If Applicable)</t>
    </r>
  </si>
  <si>
    <t>Note: All amounts must have the amount in words in brackets</t>
  </si>
  <si>
    <t xml:space="preserve">Copy of entire procurement document on CD -The procedure in terms of item 3.2 of Circular No 6 of 2013 </t>
  </si>
  <si>
    <t>[5.14.5.1]</t>
  </si>
  <si>
    <t>Omit entire clause 5.14.5.1</t>
  </si>
  <si>
    <t>[5.16.4]</t>
  </si>
  <si>
    <t>Working days</t>
  </si>
  <si>
    <t>Percentage of Fixed General Items/preliminaries charges:</t>
  </si>
  <si>
    <t>Percentage of Variable with Time General Items/preliminaries charges:</t>
  </si>
  <si>
    <t>Percentage of Variable General Items/preliminaries with Value charges:</t>
  </si>
  <si>
    <t>[9.3.2.2]</t>
  </si>
  <si>
    <t>Waiver of the Contractors lien or right of continuing possession is required.</t>
  </si>
  <si>
    <t>This is a requirement of the DOPW and must remain "Yes"</t>
  </si>
  <si>
    <r>
      <t xml:space="preserve">CPAP Base month </t>
    </r>
    <r>
      <rPr>
        <sz val="10"/>
        <rFont val="Arial"/>
        <family val="2"/>
      </rPr>
      <t>(Type in the base month)</t>
    </r>
  </si>
  <si>
    <t>Other systems:</t>
  </si>
  <si>
    <t>including all amendments unless descriptions of items indicate a deviation and it shall be understood that the system of measurement which is herein adopted is the only system of measurement which will be recognised in connection with this contract. Any contradictions to this system of measurement contained in the “Model Preambles for Trades 2008” shall be disregarded (unless same have been accommodated in the system of measurement) but applicable rates shall be included for all requirements stated and not measured separately in compliance with this system.</t>
  </si>
  <si>
    <t>The work executed under this Contract has been measured in accordance with the;</t>
  </si>
  <si>
    <t>[1.1.1.21]</t>
  </si>
  <si>
    <t>Civil Engineering Standard Method of Measurement Southern African (Edition 3)</t>
  </si>
  <si>
    <t>calendar days</t>
  </si>
  <si>
    <t>All Nationally Recognized Public Holidays and the year end break</t>
  </si>
  <si>
    <t>points</t>
  </si>
  <si>
    <t>Type of Procedures</t>
  </si>
  <si>
    <t>Departmental Procurement Circ 8 of 2010</t>
  </si>
  <si>
    <t>PP2A-Nominated Procedure</t>
  </si>
  <si>
    <t>PP2B-Open Procedure</t>
  </si>
  <si>
    <t>PP2C-Qualified Procedure</t>
  </si>
  <si>
    <t>PP2D-Quotation Procedure</t>
  </si>
  <si>
    <t>PP2E-Proposal Procedure using the two envelope system</t>
  </si>
  <si>
    <t>PP2F-Proposal Procedure using the two stage system</t>
  </si>
  <si>
    <t>PP2G-Shopping Procedure</t>
  </si>
  <si>
    <t>Note:
In GCC 2010 "day" means a calendar day. Clause 5.12.3 deals with adjustment to General Items. Any adjustment shall be based on calendar days. Eg. General Items is R100,000. Contractor didn't agree GI with Engineer within 10 working days. The adjustment ratio of 10% Fixed, 15% variable with value and 75% time related applies. Contract period is 50 calendar days. R100,000/50 c/days = R2000/c/day for GI. The time related % is 75% x R2000, i.e. R1,500/c/day for time related GI. The extension is for 8c/days. Means time related cost for the extra days is R1,500 x 8 = R12,000.</t>
  </si>
  <si>
    <t>Waiver of Lien or right of continuing possession is required</t>
  </si>
  <si>
    <t>MANAGING PROJECT DURATION</t>
  </si>
  <si>
    <t>The programme shall make allowance for rain and the number of rain days allowed within the critical path shall be on the provisions of the clause dealing with inclement weather and claiming for delays in performance in this bill.</t>
  </si>
  <si>
    <t>Allowance for the above must be made under this item as no claims for failing to comply with this precondition will later be entertained.</t>
  </si>
  <si>
    <t>Kevin McCarthy request 19/11/2014</t>
  </si>
  <si>
    <t>5/11/2014-WITHDRAWN</t>
  </si>
  <si>
    <t>1 to 49</t>
  </si>
  <si>
    <t>SPECIFICATION</t>
  </si>
  <si>
    <t>PAGES 
HIV1 TO HIV3 
1 to 49
E/1 to E/20 
LP/1 to LP/6</t>
  </si>
  <si>
    <t>INCLEMENT WEATHER AND CLAIMS FOR DELAYS IN PERFORMANCE</t>
  </si>
  <si>
    <t>Claims for delays in performance due to inclement weather shall be calculated separately for each calendar month and for the project as a whole. Delays or gains to the critical path shall be reflected in all revisions of the programme. An extension of time will only be granted where the following conditions are met:</t>
  </si>
  <si>
    <t>The criteria to be used for WORK stoppages shall be for safety hazards or poor quality of work.</t>
  </si>
  <si>
    <t>No claims for stoppages less than 2(two) hours per day shall be considered.</t>
  </si>
  <si>
    <t>Claims granted for more than 2 (two) hours, but less than 10 (ten) hour (lunch included) day, shall be added together and expressed as full days.</t>
  </si>
  <si>
    <t>The total of all monthly delays due to inclement weather shall be calculated in accordance with the example given below:</t>
  </si>
  <si>
    <t>Sept</t>
  </si>
  <si>
    <t>Hours</t>
  </si>
  <si>
    <t>Oct</t>
  </si>
  <si>
    <t>Nov</t>
  </si>
  <si>
    <t>Dec</t>
  </si>
  <si>
    <t>Jan</t>
  </si>
  <si>
    <t>Total</t>
  </si>
  <si>
    <t>Programmed</t>
  </si>
  <si>
    <t>Difference</t>
  </si>
  <si>
    <t>Rain days</t>
  </si>
  <si>
    <t xml:space="preserve">Actual </t>
  </si>
  <si>
    <t>Description</t>
  </si>
  <si>
    <t>hrs/day*</t>
  </si>
  <si>
    <t>Estimated Extension of time - in working days</t>
  </si>
  <si>
    <t>January</t>
  </si>
  <si>
    <t>February</t>
  </si>
  <si>
    <t>March</t>
  </si>
  <si>
    <t>April</t>
  </si>
  <si>
    <t>May</t>
  </si>
  <si>
    <t>June</t>
  </si>
  <si>
    <t>July</t>
  </si>
  <si>
    <t>August</t>
  </si>
  <si>
    <t>September</t>
  </si>
  <si>
    <t>October</t>
  </si>
  <si>
    <t>November</t>
  </si>
  <si>
    <t>December</t>
  </si>
  <si>
    <t>The Contractor shall allow for the following days per month for rain:</t>
  </si>
  <si>
    <t>Rain days allowed per month:</t>
  </si>
  <si>
    <t>Estimated commencement month:</t>
  </si>
  <si>
    <t>w/days</t>
  </si>
  <si>
    <t xml:space="preserve">Current Year </t>
  </si>
  <si>
    <t>Year +1</t>
  </si>
  <si>
    <t>CURRENT YEAR</t>
  </si>
  <si>
    <t>YEAR + 1</t>
  </si>
  <si>
    <t>Nominated Procedure</t>
  </si>
  <si>
    <t>Open Procedure</t>
  </si>
  <si>
    <t>Qualified Procedure</t>
  </si>
  <si>
    <t>Quotation Procedure</t>
  </si>
  <si>
    <t>Proposal Procedure using the two envelope system</t>
  </si>
  <si>
    <t>Proposal Procedure using the two stage system</t>
  </si>
  <si>
    <t>Shopping Procedure</t>
  </si>
  <si>
    <t>(p)</t>
  </si>
  <si>
    <t>Aggregate value of insured sum as Cl. 8.6.1.1</t>
  </si>
  <si>
    <t>Effective date:</t>
  </si>
  <si>
    <t>&gt; R130,000,000</t>
  </si>
  <si>
    <t>TOTAL</t>
  </si>
  <si>
    <t>Nr.</t>
  </si>
  <si>
    <t>Scaffolding</t>
  </si>
  <si>
    <t>14</t>
  </si>
  <si>
    <t>ELECTRICAL</t>
  </si>
  <si>
    <t>13</t>
  </si>
  <si>
    <t>Posters for awareness</t>
  </si>
  <si>
    <t>SIGNAGE</t>
  </si>
  <si>
    <t>12</t>
  </si>
  <si>
    <t>Fire Fighting</t>
  </si>
  <si>
    <t>First Aid Level 1</t>
  </si>
  <si>
    <t>SHE Representative</t>
  </si>
  <si>
    <t>11.1</t>
  </si>
  <si>
    <t>TRAINING</t>
  </si>
  <si>
    <t>11</t>
  </si>
  <si>
    <t>10.4</t>
  </si>
  <si>
    <t>Replenishment of boxes and other supplies</t>
  </si>
  <si>
    <t>10.3</t>
  </si>
  <si>
    <t>10.2</t>
  </si>
  <si>
    <t>10.1</t>
  </si>
  <si>
    <t>10</t>
  </si>
  <si>
    <t>9</t>
  </si>
  <si>
    <t>8</t>
  </si>
  <si>
    <t>7</t>
  </si>
  <si>
    <t>Other</t>
  </si>
  <si>
    <t>Chin Straps/Toolbags/Wrist straps</t>
  </si>
  <si>
    <t>Temporary hand railing material and kick flats</t>
  </si>
  <si>
    <t>6.6</t>
  </si>
  <si>
    <t>Scaffolding – material, erection and inspection (Estimate for project)</t>
  </si>
  <si>
    <t>6.5</t>
  </si>
  <si>
    <t>Lifelines and vertical fall arrest systems</t>
  </si>
  <si>
    <t>6.4</t>
  </si>
  <si>
    <t>6.3</t>
  </si>
  <si>
    <t>6.2</t>
  </si>
  <si>
    <t>Safety harnesses with double lanyards</t>
  </si>
  <si>
    <t>FALL PREVENTION / PROTECTION</t>
  </si>
  <si>
    <t>6</t>
  </si>
  <si>
    <t>Decreasing &amp; Toilet soap</t>
  </si>
  <si>
    <t>Hot and Cold running water</t>
  </si>
  <si>
    <t>Wash hand basin</t>
  </si>
  <si>
    <t>Cleaning of Lay down and other storage areas</t>
  </si>
  <si>
    <t>Provision of eating areas</t>
  </si>
  <si>
    <t>Service and maintenance of ablution facilities</t>
  </si>
  <si>
    <t>Provision of ablution facilities</t>
  </si>
  <si>
    <t>FACILITIES</t>
  </si>
  <si>
    <t>Construction Phase Safety, Health, Environmental and Waste Management Plan</t>
  </si>
  <si>
    <t>Safety Officer</t>
  </si>
  <si>
    <t>HEALTH AND SAFETY PERSONNEL</t>
  </si>
  <si>
    <t>Training</t>
  </si>
  <si>
    <t>Fire extinguishers - 4.5Kg</t>
  </si>
  <si>
    <t xml:space="preserve">FIRE FIGHTING </t>
  </si>
  <si>
    <t>Dust masks</t>
  </si>
  <si>
    <t>Reflector Bibs</t>
  </si>
  <si>
    <t>Gloves</t>
  </si>
  <si>
    <t>Safety boots/shoes</t>
  </si>
  <si>
    <t>PERSONAL PROTECTIVE EQUIPMENT</t>
  </si>
  <si>
    <t>Re-medicals - yearly</t>
  </si>
  <si>
    <t>Pre-employment medical</t>
  </si>
  <si>
    <t>MEDICALS</t>
  </si>
  <si>
    <t>(a) x (b)</t>
  </si>
  <si>
    <t>QUAN-
TITY</t>
  </si>
  <si>
    <t>ITEM</t>
  </si>
  <si>
    <t>Contractor to give a breakdown of his Health and Safety costs on this sheet.</t>
  </si>
  <si>
    <t>HEALTH AND SAFETY IMPLEMENTATION COSTING</t>
  </si>
  <si>
    <t>Health and Safety Bill of Quantities</t>
  </si>
  <si>
    <t>Annexure 8</t>
  </si>
  <si>
    <t>T2.30</t>
  </si>
  <si>
    <t>T2.31</t>
  </si>
  <si>
    <t>The preliminaries amounts shall be paid in terms of:</t>
  </si>
  <si>
    <t>Preliminary and General in terms of:</t>
  </si>
  <si>
    <t>Alternative A</t>
  </si>
  <si>
    <t>Alternative B</t>
  </si>
  <si>
    <t>Alternative A -  Assessed by the Engineer/principal agent as an amount prorated to the value of the work duly executed in the same ratio as the preliminaries bears to the contract price excluding VAT, Preliminary amount, contingencies and any CPAP.</t>
  </si>
  <si>
    <t>Alternative B - Calculated from the priced Bill of Quantity/lump sum document. The contractor and the engineer/principal agent shall agree on a division of the priced preliminaries items into: initial establishment charge, monthly charge and final disestablishment charge.</t>
  </si>
  <si>
    <t>14.1.       The circumstances for which the contractor is entitled to a revision of the date for practical completion and for which revision the principal agent shall adjust the contract value [32.12] in terms of 32.12 are delays to practical completion caused by one or more of the following:</t>
  </si>
  <si>
    <t>14.1.1.    Failure to give possession of the site to the contractor [15.2.1] in terms of 15.2.1</t>
  </si>
  <si>
    <t>14.1.2.    Making good physical loss and repairing damage to the works [8.0] in terms of 8.0 where the contractor is not at risk</t>
  </si>
  <si>
    <t>14.1.3.    Contract instructions [17.0] not occasioned by default by the contractor</t>
  </si>
  <si>
    <t>14.1.4.    Failure to issue construction information timeously [15.6] or the late issue of a contract instruction following a request from the contractor</t>
  </si>
  <si>
    <t>14.1.5.    Late acceptance by the principal agent of a design undertaken by a selected subcontractor where the contractor’s obligations [4.3] in terms of 4.3 have been met</t>
  </si>
  <si>
    <t>14.1.6.    Suspension or cancellation termination invoked by a nominated or selected n/s subcontractor due to default by the employer or the principal agent [38.1] in terms of 38.1</t>
  </si>
  <si>
    <t>14.1.7.    Insolvency of a nominated subcontractor</t>
  </si>
  <si>
    <t>14.1.8.    A direct contractor</t>
  </si>
  <si>
    <t>14.1.9.    Opening up and testing of work and materials and goods [17.1.5–6] in terms of 17.1.5 and 17.1.6 where such work is according  to in accordance with the contract documents</t>
  </si>
  <si>
    <t>14.1.10. The execution of additional work for which the quantity included in the bills of quantities is not sufficiently accurate</t>
  </si>
  <si>
    <t>14.1.11. Late or failure to supply materials and goods for which the employer is responsible</t>
  </si>
  <si>
    <t>Suspension of the works [12.5, 31.15]</t>
  </si>
  <si>
    <t>[5.12.3]</t>
  </si>
  <si>
    <t>Failure to give possession of the site to the contractor.</t>
  </si>
  <si>
    <t>Making good physical loss and repairing damage to the works where the contractor is not at risk.</t>
  </si>
  <si>
    <t>Contract instructions not occasioned by default by the contractor.</t>
  </si>
  <si>
    <t>Failure to issue construction information timeously or the late issue of a contract instruction following a request from the contractor.</t>
  </si>
  <si>
    <t>Late acceptance by the principal agent of a design undertaken by a selected subcontractor where the contractor’s obligations have been met.</t>
  </si>
  <si>
    <t>Suspension or cancellation termination invoked by a nominated or selected n/s subcontractor due to default by the employer or the principal agent.</t>
  </si>
  <si>
    <t>Insolvency of a nominated subcontractor.</t>
  </si>
  <si>
    <t>A direct contractor.</t>
  </si>
  <si>
    <t>Opening up and testing of work and materials and goods where such work is according  to in accordance with the contract documents.</t>
  </si>
  <si>
    <t>The execution of additional work for which the quantity included in the bills of quantities is not sufficiently accurate.</t>
  </si>
  <si>
    <t>Late or failure to supply materials and goods for which the employer is responsible.</t>
  </si>
  <si>
    <t xml:space="preserve">Omit clause 5.12.3 and add the following: </t>
  </si>
  <si>
    <t>Suspension of the works."</t>
  </si>
  <si>
    <t>5.12.3.1</t>
  </si>
  <si>
    <t>5.12.3.2</t>
  </si>
  <si>
    <t>5.12.3.3</t>
  </si>
  <si>
    <t>5.12.3.4</t>
  </si>
  <si>
    <t>5.12.3.5</t>
  </si>
  <si>
    <t>5.12.3.6</t>
  </si>
  <si>
    <t>5.12.3.7</t>
  </si>
  <si>
    <t>5.12.3.8</t>
  </si>
  <si>
    <t>5.12.3.9</t>
  </si>
  <si>
    <t>5.12.3.10</t>
  </si>
  <si>
    <t>5.12.3.11</t>
  </si>
  <si>
    <t>5.12.3.12</t>
  </si>
  <si>
    <t>[10.9.1]</t>
  </si>
  <si>
    <t>Facsimile Number:</t>
  </si>
  <si>
    <t>Occupational Health and Safety Specification</t>
  </si>
  <si>
    <t>(OHSE SPEC)</t>
  </si>
  <si>
    <t xml:space="preserve">Project Name: </t>
  </si>
  <si>
    <t xml:space="preserve">Agent Name:  </t>
  </si>
  <si>
    <t>Ms. L. Ntuli (Head Office)</t>
  </si>
  <si>
    <t>District:</t>
  </si>
  <si>
    <t xml:space="preserve">Ward no.:      </t>
  </si>
  <si>
    <t>Health and Safety Agent Name:</t>
  </si>
  <si>
    <t>Ms L. Ntuli (Head Office)</t>
  </si>
  <si>
    <t>Ward No:</t>
  </si>
  <si>
    <t>District Office:</t>
  </si>
  <si>
    <t>??</t>
  </si>
  <si>
    <t xml:space="preserve">(b) </t>
  </si>
  <si>
    <t xml:space="preserve">A detailed OHSE Plan is to be submitted by the successful tenderer as per Construction Regulation 7(1)(a). The following are the minimum standard legal documentation that must form part of the OHSE Plan based on the risks attached in executing this project titled;
</t>
  </si>
  <si>
    <t>Items</t>
  </si>
  <si>
    <t>Site Office location</t>
  </si>
  <si>
    <t>Public Safety</t>
  </si>
  <si>
    <t>Extreme weather conditions</t>
  </si>
  <si>
    <t>Change to scope of work</t>
  </si>
  <si>
    <t>Safety Plan Submission</t>
  </si>
  <si>
    <t>Bylaws</t>
  </si>
  <si>
    <t>Risk assessment for construction work</t>
  </si>
  <si>
    <t>See the attached baseline risk assessment to be considered by both the designer and the principal contractor.</t>
  </si>
  <si>
    <t>Fall protection</t>
  </si>
  <si>
    <t>Structures</t>
  </si>
  <si>
    <t>Temporary work</t>
  </si>
  <si>
    <t>Excavations</t>
  </si>
  <si>
    <t>Demolition work</t>
  </si>
  <si>
    <t>Construction vehicles and mobile plant</t>
  </si>
  <si>
    <t>Electrical installations and machinery on construction sites</t>
  </si>
  <si>
    <t>Use and temporary storage of flammable liquids on construction sites</t>
  </si>
  <si>
    <t>Water environments</t>
  </si>
  <si>
    <t>Housekeeping and general safeguarding on construction sites</t>
  </si>
  <si>
    <t>Stacking and storage on construction sites</t>
  </si>
  <si>
    <t>Fire precautions on construction sites</t>
  </si>
  <si>
    <t>Construction employees’ facilities</t>
  </si>
  <si>
    <t>Public Safety &amp; Signage</t>
  </si>
  <si>
    <t>On Site Health and Safety Training &amp; Induction</t>
  </si>
  <si>
    <t>General Record Keeping</t>
  </si>
  <si>
    <t>Health &amp; Safety Audits, Monitoring and reporting</t>
  </si>
  <si>
    <t>Emergency Procedures</t>
  </si>
  <si>
    <t>First Aid Boxes and First Aid Equipment</t>
  </si>
  <si>
    <t>Accident / Incident Reporting and Investigation</t>
  </si>
  <si>
    <t>Hazards and Potential Situations</t>
  </si>
  <si>
    <t>Personal Protective Equipment (PPE) and Clothing</t>
  </si>
  <si>
    <t>Permits</t>
  </si>
  <si>
    <t xml:space="preserve">Speed Restrictions and Protections </t>
  </si>
  <si>
    <t>Unless otherwise stipulated, the maximum speed limit on sites must be limited to 10 km/h.</t>
  </si>
  <si>
    <t>1)  Vehicle movement routes on site must be clearly indicated where applicable.</t>
  </si>
  <si>
    <t>2)    Signage to ensure the safe movement of vehicles on site, as well as to ensure the health and safety of all employees and visitors on site, must be displayed in strategic locations.</t>
  </si>
  <si>
    <t xml:space="preserve">Hazardous Chemical Substances (HCS) </t>
  </si>
  <si>
    <t>Asbestos</t>
  </si>
  <si>
    <t>Fire Extinguishers and Fire Fighting Equipment</t>
  </si>
  <si>
    <t xml:space="preserve">1) The Principal Contractor and Sub-Contractors must allow for and  provide adequate provision of regularly serviced temporary fire fighting equipment located at strategic points on site, specific for the classes of fire likely to occur. </t>
  </si>
  <si>
    <t>Ladders and Ladder Work</t>
  </si>
  <si>
    <t xml:space="preserve">1) The Principal Contractor must allow for and ensure that all ladders  are inspected at least monthly, are in a good safe working order,  are the correct height for the task, extend at least 1m above the  landing, are fastened and secured and are placed at a safe angle. </t>
  </si>
  <si>
    <t xml:space="preserve">General Machinery </t>
  </si>
  <si>
    <t>Portable Electrical Tools and Hand Tools</t>
  </si>
  <si>
    <t>1) The Principal Contractor shall ensure that all electrical tools,  electrical distribution boards, extension leads, and plugs are kept  in a safe working order.</t>
  </si>
  <si>
    <t>High Voltage Electrical Equipment Installations and Equipment</t>
  </si>
  <si>
    <t>Adequate Lighting</t>
  </si>
  <si>
    <t>Transportation of Workers</t>
  </si>
  <si>
    <t xml:space="preserve">2) The driver of any LDV may not permit more than two passengers  to occupy the cab of any LDV. </t>
  </si>
  <si>
    <t>3) Drivers of such vehicles must have a valid driver’s license for the  code of vehicle being driven by them.</t>
  </si>
  <si>
    <t>In the event that Earth Moving Machinery is present on site the following must be adhered to:</t>
  </si>
  <si>
    <t xml:space="preserve">Occupational Hygiene </t>
  </si>
  <si>
    <t xml:space="preserve">Environmental Management </t>
  </si>
  <si>
    <t xml:space="preserve">Alcohol and other Drugs </t>
  </si>
  <si>
    <t>Drilling</t>
  </si>
  <si>
    <t>Entanglement, struck by flying objects, electricity, hazardous substance dust , noise</t>
  </si>
  <si>
    <t>Electrocution, dust inhalation, noise induced hearing loss, muscle strain, foreign objects in eyes</t>
  </si>
  <si>
    <t>Contamination of natural resources (spillages)</t>
  </si>
  <si>
    <t>dust , noise</t>
  </si>
  <si>
    <t>Sanding</t>
  </si>
  <si>
    <t>Grazing,  wrist strain, bumping</t>
  </si>
  <si>
    <t>Dust inhalation, dust in eyes, minor abrasions</t>
  </si>
  <si>
    <t>none</t>
  </si>
  <si>
    <t xml:space="preserve"> dust nuisance</t>
  </si>
  <si>
    <t>Painting</t>
  </si>
  <si>
    <t>Bumping against, wrist strain</t>
  </si>
  <si>
    <t>Inhalation of vapours, paint in eyes , minor abrasions</t>
  </si>
  <si>
    <t>Contamination of  natural resources (spillages)</t>
  </si>
  <si>
    <t>Safe systems of work ,PPE, ventilation of area, good housekeeping</t>
  </si>
  <si>
    <t>Grinding</t>
  </si>
  <si>
    <t>Noise induced hearing loss, cuts, loss of limbs, electrocution</t>
  </si>
  <si>
    <t>Noise, dust etc</t>
  </si>
  <si>
    <t>Safe systems of work ,Wet cutting, barricading, temporary guarding, signage Supervision ,etc</t>
  </si>
  <si>
    <t>Excavation work</t>
  </si>
  <si>
    <t>Back strain , dust inhalation, cuts and abrasions</t>
  </si>
  <si>
    <t>Activity</t>
  </si>
  <si>
    <t>Safety</t>
  </si>
  <si>
    <t>Health</t>
  </si>
  <si>
    <t>Environmental</t>
  </si>
  <si>
    <t>Cement Mixing</t>
  </si>
  <si>
    <t>Struck by ,sharp edges, poor working position , hazardous substances</t>
  </si>
  <si>
    <t>Inhalation of cement dust, back strain , dermatitis</t>
  </si>
  <si>
    <t xml:space="preserve">Noise, dust </t>
  </si>
  <si>
    <t>Plastering</t>
  </si>
  <si>
    <t>Minor bruising, particles in eyes, dust inhalation, hazardous substances exposure effects</t>
  </si>
  <si>
    <t>Contamination of natural resources</t>
  </si>
  <si>
    <t xml:space="preserve"> None</t>
  </si>
  <si>
    <t>General brickwork</t>
  </si>
  <si>
    <t>Abrasive surfaces, hazardous substances , straining of muscles</t>
  </si>
  <si>
    <t>dust</t>
  </si>
  <si>
    <t>Compaction of soil</t>
  </si>
  <si>
    <t>Struck by tools, flammable substances , flying materials</t>
  </si>
  <si>
    <t>Back strain, heat exhaustion, bruising, dust inhalation, burns</t>
  </si>
  <si>
    <t>Contamination of resources with fuel</t>
  </si>
  <si>
    <t>Noise</t>
  </si>
  <si>
    <t>Loading and unloading by hand</t>
  </si>
  <si>
    <t>Bumping against edges , Hands caught between , Sharp edges, muscle strain</t>
  </si>
  <si>
    <t>Back strain, exhaustion, bruising, hand injuries,</t>
  </si>
  <si>
    <t>Ladder use</t>
  </si>
  <si>
    <t>Incorrect positioning, overreach , Overhead hazards , dropping of tools from ladder , Falls</t>
  </si>
  <si>
    <t>Broken bones , death, electrocution</t>
  </si>
  <si>
    <t>Extension cords</t>
  </si>
  <si>
    <t>Electricity , tripping hazards</t>
  </si>
  <si>
    <t>Hand tools</t>
  </si>
  <si>
    <t>Cuts ,Bruising ,Foreign material in eyes</t>
  </si>
  <si>
    <t>Scaffolding erection, dismantling</t>
  </si>
  <si>
    <t>Back strain, bruising, cuts, abrasions,  broken bones, death</t>
  </si>
  <si>
    <t xml:space="preserve">Control 
Measures </t>
  </si>
  <si>
    <t>1) Occupational exposure is a major problem and all Contractors  must ensure that proper health and hygiene measures are put in  place to  prevent exposure to these hazards.</t>
  </si>
  <si>
    <t>1) The location of the site office should be in an area that will not require visitors to pass through or enter area where construction work is active and will not require the re-location of the office as the project progresses.</t>
  </si>
  <si>
    <t>1) When working in a occupied facility the contractors risk assessment and subsequent safe work method statement must take into consideration the negative effect the Contractors activities may have on the health and safety of the occupants of the facility and make provisions for the implementation of all reasonably practicable measures to ensure the health and safety of members of the public.</t>
  </si>
  <si>
    <t>1) If the weather condition poses a threat to the health &amp; safety of employees be it extreme heat, cold, lighting or any adverse weather condition appropriate safety measures have to be taken.</t>
  </si>
  <si>
    <t>1) The successful Tenderer must submit a copy of the detailed OHSE Plan for approval and keep the original for onsite use during construction. The principal Contractor will not be allowed to start site establishment before his/her SHE Plan has been approved in writing.</t>
  </si>
  <si>
    <t>1) The Principal Contractor must incorporate any aspects of the Local Municipal bylaws which affect the, Safety and Environmental wellbeing of the employees and the public into his/her OHSE Plan and ensure compliance to such bylaws.</t>
  </si>
  <si>
    <t xml:space="preserve">1) To comply with CR(9) and to also address environmental issues </t>
  </si>
  <si>
    <t>2) Risk Assessment must be done if and when required.</t>
  </si>
  <si>
    <t>3) DSTI’s must be performed on a daily basis be of an acceptable standard and need to be signed off prior to work starting and at the end of each shift.</t>
  </si>
  <si>
    <t>4) No work may be performed without an approved DSTI.</t>
  </si>
  <si>
    <t xml:space="preserve">1) To comply with CR (10), </t>
  </si>
  <si>
    <t>2) Edge protection  and protection of floor openings need to be of such a manner as to properly protect employees from falling off elevated positions or falling into floor openings</t>
  </si>
  <si>
    <t xml:space="preserve">1) To comply with CR (11) </t>
  </si>
  <si>
    <t xml:space="preserve">1) To comply with CR (12) </t>
  </si>
  <si>
    <t>1) To comply with CR(13) and the following;</t>
  </si>
  <si>
    <t>2) If the risk exists of a person in an excavation being enclosed in an event of a collapse the following will apply; shoring sufficient to prevent enclosure, any excavated material must be placed at least 1metre from the edge and at the maximum angle of repose to the horizontal.</t>
  </si>
  <si>
    <t>3) No excavation may affect the stability of any adjoining structure or road unless steps have been taken as identified by an Engineer or a Technologist.</t>
  </si>
  <si>
    <t>4) Adequate provisions must be made to ensure that water is drained from excavations where water may enter such excavations as a result of seepage or rain</t>
  </si>
  <si>
    <t>5) All excavations made by the Principal or Sub Contractors must be barricaded by means of solid barricading and barricading tape may only be used to make such barricading more visible</t>
  </si>
  <si>
    <t>6) If more than one excavation is present on site all excavations must be numbered to ensure effective inspection and control</t>
  </si>
  <si>
    <t>1) To comply with CR (14) and the following;</t>
  </si>
  <si>
    <t>2) Demolition work may only start upon approval of the Demolition Plan by the Client or its duly appointed Agent</t>
  </si>
  <si>
    <t>3) In the event that a structure identified for demolition incorporates substances such as, lead or asbestos it must be performed within the requirements of the applicable legislative requirements</t>
  </si>
  <si>
    <t>1) To comply with CR(16) and the following;</t>
  </si>
  <si>
    <t>4) Sufficient Scaffolding material e.g., tags, trapdoors etc. need to be on site as determined by the activities on site</t>
  </si>
  <si>
    <t>5) Scaffold bases may not be supported by materials such as bricks and chipboard. Suitable material needs to be used as per SANS 10085</t>
  </si>
  <si>
    <t>6) If more than one scaffold is present on site all scaffolds must be numbered to ensure effective inspection and control</t>
  </si>
  <si>
    <t xml:space="preserve">1) To comply with CR (24) </t>
  </si>
  <si>
    <t xml:space="preserve">1) To comply with CR (25) </t>
  </si>
  <si>
    <t xml:space="preserve">1) To comply with CR (26) </t>
  </si>
  <si>
    <t>1) To comply with CR (27) and the following;</t>
  </si>
  <si>
    <t>2) Contractor to designate areas for placing refuse and rubble prior to being removed from site</t>
  </si>
  <si>
    <t xml:space="preserve">3) Contractor must implement a daily task site clean-up for all activities these should cover work areas, stairways, walkways etc. to free of any construction debris obstruction.  </t>
  </si>
  <si>
    <t>4) Refuse to be separated for recycling purposes</t>
  </si>
  <si>
    <t>5) Hazardous materials such as asbestos may not be included in general rubble and need to be disposed of as per applicable legislative requirements</t>
  </si>
  <si>
    <t xml:space="preserve">1) To comply with CR (28) </t>
  </si>
  <si>
    <t>1) To comply with CR (29) and the following;</t>
  </si>
  <si>
    <t>2) No smoking may be permitted on site except in designated smoking areas</t>
  </si>
  <si>
    <t>1) To comply with CR (30) and the following;</t>
  </si>
  <si>
    <t>2) Gender signs to be placed at appropriate locations</t>
  </si>
  <si>
    <t>3) All welfare facilities to be kept in a hygienic condition at all times</t>
  </si>
  <si>
    <t>4) Employees to be trained in good hygiene practices</t>
  </si>
  <si>
    <t>5) Toilets to be fitted with doors which can be locked from the inside</t>
  </si>
  <si>
    <t>6) Toilets to be sufficiently ventilated</t>
  </si>
  <si>
    <t>7) Contractors or contractors employees are not permitted to any other facilities except those provided by the contractor.</t>
  </si>
  <si>
    <t>1) The Principal Contractor engaged in construction work must ensure that each person working on or visiting a site, and the general public in the vicinity of the construction site, shall be made aware of the dangers likely to arise from onsite activities and the precautions to be observed to avoid or minimise those dangers.</t>
  </si>
  <si>
    <t>2) Appropriate signage shall be posted at conspicuous points within and around the perimeter of the site. The steps to comply with this requirement must be outlined in the OHSE Plan.</t>
  </si>
  <si>
    <t>4) The entire project site must be secured against unauthorized access and provided with appropriate warning signage. Where roadways or walkways must be encroached or closed due to work, adequate barriers shall be installed to safely redirect the flow of vehicles and pedestrians and protect them from construction activities.</t>
  </si>
  <si>
    <t>5) Whenever it is necessary to maintain public use of work areas (such as sidewalks, ramps, entrances to buildings, corridors, or stairways), the public shall be protected with appropriate guardrails, barricades, temporary fences, overhead protection, or temporary partitions and hoarding. The public must also be adequately protected from any work created hazards, such as excavations. Appropriate warnings, signs, warning lights and instructional safety signs shall be conspicuously posted and placed where necessary.</t>
  </si>
  <si>
    <t xml:space="preserve">6) The public must also be protected from falling debris and objects from the project site. Overhead protection shall be provided that will fully protect the public and be capable of withstanding the maximum forces that could be applied from potential falling objects. Special attention shall also be given to developing adequate means to protect against wind-blown debris and construction-related materials. </t>
  </si>
  <si>
    <t>3) All Contractors have to comply with this minimum requirement. Environmental issues to be included in toolbox talks where required.</t>
  </si>
  <si>
    <t>1) The Client or its duly appointed Agent shall conduct monthly health &amp; safety audits. The Principal Contractor is obligated to conduct similar audits on all Sub Contractors appointed by them at least once a month. Detailed audit reports must be presented and discussed at all levels of project management meetings and a copy of such audit will be provided to the Client or its duly appointed Agent within 7 working days of such audit. Copies of the Client’s audit reports shall be kept in the Principal Contractors Health &amp; Safety File.</t>
  </si>
  <si>
    <t>1) The Principal Contractor shall submit a detailed Emergency Plan for approval by the Client prior to commencement on site. The plan shall detail the response procedure including the following key elements:</t>
  </si>
  <si>
    <t>a. List of key competent personnel;</t>
  </si>
  <si>
    <t>b. Details of emergency services;</t>
  </si>
  <si>
    <t>c. Actions or steps to be taken in the event of the specific types of emergencies;</t>
  </si>
  <si>
    <t>d. Information on hazardous material/situations.</t>
  </si>
  <si>
    <t>1) Injuries are to be categorised into Near miss, first aid, LTI, fatal etc. Fatal accidents to be reported in addition to applicable legislative requirements to the Client or its duly appointed Agent with immediate effect. The Principal Contractor must stipulate in its construction phase OHSE Plan how it will handle each of these categories. When reporting injuries to the Client, these categories shall be used. The Principal Contractor shall investigate all injuries, with a report being forwarded to the Client immediately. All Sub- Contractors have to report on the abovementioned categories of injuries to the Principal Contractor at least monthly. All categories of incidents/accidents must be in the Statistics Section of the Monthly Audit Reports, submitted to the Client or it’s duly appointed Agent.</t>
  </si>
  <si>
    <t>1) The Principal Contractor shall immediately notify other Sub Contractors as well as the Client of any hazardous or potentially hazardous situations that may arise during performance of construction activities.</t>
  </si>
  <si>
    <t>2) Should a hazardous situation require work stoppages, the work must be stopped and corrective steps taken such as the issue of Written Safe Work Procedures and the issue of Personal Protective Equipment.</t>
  </si>
  <si>
    <t>2) The above procedure applies to Principal Contractors and their appointed Sub- Contractors, as they are all employers in their own right.</t>
  </si>
  <si>
    <t>2) The Principal Contractor must ensure that where permits are  required that they are properly implemented and adhered to.</t>
  </si>
  <si>
    <t xml:space="preserve">1) To comply with Hazardous Chemical Substances Regulations as published in Government Notice No. R. 1179 dated 25 August 1995. </t>
  </si>
  <si>
    <t>2) In addition to the abovementioned, Material Safety Data Sheets must be kept on site for all materials, which may contain hazardous chemical substances</t>
  </si>
  <si>
    <t>1) To comply with Asbestos Regulations as published in Government Notice No. R. 155 dated 10 February 2002.</t>
  </si>
  <si>
    <t xml:space="preserve">2) Removal to be done by an  accredited asbestos contractor </t>
  </si>
  <si>
    <t>3) Proof of accreditation to be kept on site.</t>
  </si>
  <si>
    <t>4) Proof of safe systems of work</t>
  </si>
  <si>
    <t>5) Disposal certificate.</t>
  </si>
  <si>
    <t>6) Under no circumstances may asbestos be handed over to the community irrespective of shape or condition.</t>
  </si>
  <si>
    <t>3) Contractors may not utilize fire protection equipment belonging to  the Client without prior consent</t>
  </si>
  <si>
    <t xml:space="preserve">1) To comply with Driven Machinery Regulations as published in Government Notice No. R. 1010 dated 18 July 2003 </t>
  </si>
  <si>
    <t>1) All Contractors must allow for and ensure that adequate lighting is provided to allow for work to be carried out safely.</t>
  </si>
  <si>
    <t>4) No servicing of vehicles will be permitted on a Construction Site. No  Vehicles or machinery leaking oil will be permitted on site due to the risk posed to the environment.</t>
  </si>
  <si>
    <t>3) Water to be utilized for drinking purposes may only be drawn from  taps designated for drinking water purposes. Fire hydrants and fire  hose reels may not be utilized for drinking water purposes.</t>
  </si>
  <si>
    <t>1) The Principal Contractor and Sub-Contractors must comply with the requirements of NEMA Act.</t>
  </si>
  <si>
    <t>5) Any material which may have a harmful effect when disposed of by normal means must be disposed of in an appropriate manner to eliminate its harmful effect on the environment after disposal.</t>
  </si>
  <si>
    <t>6) The Principal Contractor must allow for and ensure that adequate procedures are implemented and maintained to ensure that waste generated is placed in suitable receptacles and removed from the site promptly.</t>
  </si>
  <si>
    <t>7) Plans to deal with spillages must be in place and maintained.</t>
  </si>
  <si>
    <t>8) No waste materials (liquid or solid) may be disposed of in drains.</t>
  </si>
  <si>
    <t>9) No burning of waste material may take place on site as such material being burned may result in pollution of the air or give off toxic vapours which could be harmful to the health of employees or any other person present on site.</t>
  </si>
  <si>
    <t>2) No person may be under the influence of alcohol or any other drugs while on the construction site.</t>
  </si>
  <si>
    <t>3) Any person on the construction site who is on prescription drugs must inform his/her Employer accordingly and the Employer shall in turn report this to the Principal Contractor immediately.</t>
  </si>
  <si>
    <t>4) Any person on the construction site who is suffering from any illness/condition that may have a negative effect on his/her safety performance must report this to his/her Employer, who in turn must report this to the Principal Contractor forthwith.</t>
  </si>
  <si>
    <t>5) Any person on the construction site who is suspected of being under the influence of alcohol or other drugs must be removed from site immediately and be instructed to report back the next day for a preliminary inquiry. A full disciplinary procedure must be followed by the Contractor concerned and a copy of the disciplinary action must be forwarded to the Principal Contractor for his records.</t>
  </si>
  <si>
    <t>1) Should there be changes to the original scope of work, the Principal Agent must inform appointed Construction Health and Safety Agent to effect changes to the OHSE Specification.</t>
  </si>
  <si>
    <t>1) The appointed First Aider(s) to be in possession of a valid first aid training certificate Level 2. Valid certificates are to be kept in the Site Safety File. All Sub Contractors with more than 5 employees shall supply their own first aid box, except if otherwise agreed upon between Principal and Sub- Contractor in writing.</t>
  </si>
  <si>
    <t>1) In addition to CR 23 the following will apply. The Principal Contractor and Sub-Contractors shall not:</t>
  </si>
  <si>
    <t>a. Transport persons together with goods or tools unless there is an appropriate area or section of the vehicle in which to store such goods.</t>
  </si>
  <si>
    <t xml:space="preserve">b. Transport persons on the back of trucks except if a proper canopy (properly covering the sides and top) has been provided with suitable seating areas. </t>
  </si>
  <si>
    <t>c. Permit workers to stand or sit on the edge of the transporting vehicle.</t>
  </si>
  <si>
    <t>e. No driver may transport more than six people on the back of a 1 Ton LDV and more than four passengers on the back of a ½ Ton LDV.</t>
  </si>
  <si>
    <t>Risk to Safety</t>
  </si>
  <si>
    <t>Risk to Health</t>
  </si>
  <si>
    <t>Risk to Environmental</t>
  </si>
  <si>
    <t>Risk to Public Safety</t>
  </si>
  <si>
    <t>Control Measures</t>
  </si>
  <si>
    <t>Annexure 7</t>
  </si>
  <si>
    <t>Health and Safety Specification</t>
  </si>
  <si>
    <t>T2.32</t>
  </si>
  <si>
    <t>T2.33</t>
  </si>
  <si>
    <t>T2.34</t>
  </si>
  <si>
    <t>EXAMPLE OF A BASE LINE RISK ASSESSMENT - FOR REFERENCE PURPOSES</t>
  </si>
  <si>
    <t>Please note that the DOPW safety officer will prepare the OHS specification for the tender BUT REQUIRE ADEQUATE NOTICE.
Compilers of this Data Input must liaise with DOPW to obtain the specification timeously. Document compilers to involve DOPW Safety officers from the outset of documentation stage. If DOPW indicate that they have no capacity, written approval must be obtained from the Project Leader to appoint an additional OHS consultant.</t>
  </si>
  <si>
    <t>To be determined after Commencement</t>
  </si>
  <si>
    <t>Estimated Date for Practical Completion (for planning purpose)</t>
  </si>
  <si>
    <t>Preference Points</t>
  </si>
  <si>
    <t>Maximum points</t>
  </si>
  <si>
    <t>Price: (Points)</t>
  </si>
  <si>
    <t>Total must equal:</t>
  </si>
  <si>
    <t>[4.4.1]</t>
  </si>
  <si>
    <t>Z = exchange rate on the date of the Bill of Lading* of exporters invoice.</t>
  </si>
  <si>
    <t xml:space="preserve">Model Preambles for Trades - 2008  </t>
  </si>
  <si>
    <t>General Electrical Specification</t>
  </si>
  <si>
    <t>Lightning Protection Installation</t>
  </si>
  <si>
    <t xml:space="preserve">E/1 to E/20 </t>
  </si>
  <si>
    <t xml:space="preserve">HIV1 TO HIV3 
</t>
  </si>
  <si>
    <t>Standard Preambles for all Trades (Rev 3) - DOH 2009</t>
  </si>
  <si>
    <t>1 to 95</t>
  </si>
  <si>
    <t>T1.1 -</t>
  </si>
  <si>
    <t>T1.2 -</t>
  </si>
  <si>
    <t>T1.3 -</t>
  </si>
  <si>
    <t>T2.1 -</t>
  </si>
  <si>
    <t>T2.2 -</t>
  </si>
  <si>
    <t>List of returnable documents</t>
  </si>
  <si>
    <t>C1.1 -</t>
  </si>
  <si>
    <t>C1.2 -</t>
  </si>
  <si>
    <t>C1.3 -</t>
  </si>
  <si>
    <t>C2.1 -</t>
  </si>
  <si>
    <t>C2.2 -</t>
  </si>
  <si>
    <t>C3.1 -</t>
  </si>
  <si>
    <t>C3.2 -</t>
  </si>
  <si>
    <t>C3.3 -</t>
  </si>
  <si>
    <t>C3.4 -</t>
  </si>
  <si>
    <t>C3.5 -</t>
  </si>
  <si>
    <t>Project Specific Construction Safety, Health and Environmental Specification</t>
  </si>
  <si>
    <t>C4.1 -</t>
  </si>
  <si>
    <t>C4.2 -</t>
  </si>
  <si>
    <t>C5.1 -</t>
  </si>
  <si>
    <t>C5.2 -</t>
  </si>
  <si>
    <t>C5.3 -</t>
  </si>
  <si>
    <t>C5.4 -</t>
  </si>
  <si>
    <t>C5.5 -</t>
  </si>
  <si>
    <t>C5.6 -</t>
  </si>
  <si>
    <t>C5.7 -</t>
  </si>
  <si>
    <t>C5.8 -</t>
  </si>
  <si>
    <t>C5.9 -</t>
  </si>
  <si>
    <t>Is this an EPWP project?</t>
  </si>
  <si>
    <t>EPWP Project</t>
  </si>
  <si>
    <t>EPWP Scope of Works (If Applicable)</t>
  </si>
  <si>
    <t>1)</t>
  </si>
  <si>
    <t>A conflict of interest may arise due to a conflict of roles which might provide an incentive for improper acts in some circumstances. A conflict of interest can create an appearance of impropriety that can undermine confidence in the ability of that person to act properly in his or her position even if no improper acts result.</t>
  </si>
  <si>
    <t>2)</t>
  </si>
  <si>
    <t>Conflicts of interest in respect of those engaged in the procurement process include direct, indirect or family interests in the tender or outcome of the procurement process and any personal bias, inclination, obligation, allegiance or loyalty which would in any way affect any decisions taken.</t>
  </si>
  <si>
    <t>Do you require BoQ with bid?</t>
  </si>
  <si>
    <t>DEFINITIONS</t>
  </si>
  <si>
    <t>AGREEMENT</t>
  </si>
  <si>
    <t>The Contractor waives, in favour of the Employer, any lien or right of retention that is or may be held in respect of the Works to be executed on the Site</t>
  </si>
  <si>
    <t xml:space="preserve">Thus done and signed at </t>
  </si>
  <si>
    <t xml:space="preserve"> on </t>
  </si>
  <si>
    <t>Contractor:</t>
  </si>
  <si>
    <t>Agreement:</t>
  </si>
  <si>
    <t>Works (description):</t>
  </si>
  <si>
    <t>Site:</t>
  </si>
  <si>
    <t>GCC FOR CONSTRUCTION WORKS - SECOND EDITION 2010</t>
  </si>
  <si>
    <t>Site (Property title deed description)</t>
  </si>
  <si>
    <t>Region: District Municipality: Local Municipality: Ward Nr.: Cluster Nr x:</t>
  </si>
  <si>
    <t xml:space="preserve">As witness  </t>
  </si>
  <si>
    <t>For and on behalf of the contractor who by signature hereof warrants authorisation hereto</t>
  </si>
  <si>
    <t>WAIVER OF CONTRACTOR'S LIEN</t>
  </si>
  <si>
    <t>Annexure 9</t>
  </si>
  <si>
    <t>Builders Lien Agreement</t>
  </si>
  <si>
    <t>Annexure 1</t>
  </si>
  <si>
    <t>Annexure 2</t>
  </si>
  <si>
    <t>Annexure 3</t>
  </si>
  <si>
    <t>Annexure 4</t>
  </si>
  <si>
    <t>Annexure 10</t>
  </si>
  <si>
    <t>[6.2.3]</t>
  </si>
  <si>
    <t>CONTENTS</t>
  </si>
  <si>
    <t>SL 01</t>
  </si>
  <si>
    <t>SCOPE</t>
  </si>
  <si>
    <t>SL 02</t>
  </si>
  <si>
    <t>TERMINOLOGY AND DEFINITIONS</t>
  </si>
  <si>
    <t>SL 03</t>
  </si>
  <si>
    <t>APPLICABLE LABOUR LAWS</t>
  </si>
  <si>
    <t>SL 04</t>
  </si>
  <si>
    <t>SL 05</t>
  </si>
  <si>
    <t>EMPLOYER’S RESPONSIBILITIES</t>
  </si>
  <si>
    <t>SL 06</t>
  </si>
  <si>
    <t>SL 07</t>
  </si>
  <si>
    <t>TRAINING OF YOUTH WORKERS</t>
  </si>
  <si>
    <t>SL 08</t>
  </si>
  <si>
    <t>SL 09</t>
  </si>
  <si>
    <t>CONTRACTUAL OBLIGATIONS IN RELATION TO YOUTH LABOUR</t>
  </si>
  <si>
    <t>SL 10</t>
  </si>
  <si>
    <t>PROVINCIAL RATES OF PAY</t>
  </si>
  <si>
    <t>SL 11</t>
  </si>
  <si>
    <t>MEASUREMENTS AND PAYMENT</t>
  </si>
  <si>
    <t>EXAMPLE</t>
  </si>
  <si>
    <t>Umsobumvu Youth Fund.</t>
  </si>
  <si>
    <t>Department of Labour.</t>
  </si>
  <si>
    <t>Expanded Public Works Programme, a National Programme of the government of South Africa, approved by Cabinet.</t>
  </si>
  <si>
    <t>EPWP</t>
  </si>
  <si>
    <t>UYF</t>
  </si>
  <si>
    <t>DOL</t>
  </si>
  <si>
    <t>SL 02.02</t>
  </si>
  <si>
    <t>“employer”</t>
  </si>
  <si>
    <t>“client”</t>
  </si>
  <si>
    <t>“ worker / trainee”</t>
  </si>
  <si>
    <t>means the Department of Public Works.</t>
  </si>
  <si>
    <t>Sl 04</t>
  </si>
  <si>
    <t>SL 04.01</t>
  </si>
  <si>
    <t>“department” means any department of the State, implementing agent or contractor;</t>
  </si>
  <si>
    <t>“elementary occupation” means any occupation involving unskilled or semi-skilled work;</t>
  </si>
  <si>
    <t>“task-rated worker” means a worker paid on the basis of the number of tasks completed;</t>
  </si>
  <si>
    <t>“time-rated worker” means a worker paid on the basis of the length of time worked</t>
  </si>
  <si>
    <t>“Service Provider” means the consultant appointed by Department to coordinate and arrange the employment and training of labour on EPWP infrastructure projects.</t>
  </si>
  <si>
    <t>“task” means a fixed quantity of work;</t>
  </si>
  <si>
    <t>“task-based work” means work in which a worker is paid a fixed rate for performing a task;</t>
  </si>
  <si>
    <t>SL 04.02</t>
  </si>
  <si>
    <t>TERMS OF WORK</t>
  </si>
  <si>
    <t>SL 04.03</t>
  </si>
  <si>
    <t>NORMAL HOURS OF WORK</t>
  </si>
  <si>
    <t>Every work is entitled to a daily rest period of at least eight consecutive hours. The daily rest period is measured from the time the worker ends work on one day until the time the worker starts work on the next day.</t>
  </si>
  <si>
    <t>(i)        more than forty hours in any week</t>
  </si>
  <si>
    <t>An employer may not set tasks or hours of work that require a worker to work–</t>
  </si>
  <si>
    <t>An employer and a worker may agree that the worker will work four days per week.  The worker may then work up to ten hours per day.</t>
  </si>
  <si>
    <t>A task-rated worker may not work more than a total of 55 hours in any week to complete the tasks (based on a 40-hour week) allocated to him.</t>
  </si>
  <si>
    <t>SL 04.04</t>
  </si>
  <si>
    <t>MEAL BREAKS</t>
  </si>
  <si>
    <t>SL 04.05</t>
  </si>
  <si>
    <t>SPECIAL CONDITIONS FOR SECURITY GUARDS</t>
  </si>
  <si>
    <t>SL 04.06</t>
  </si>
  <si>
    <t>DAILY REST PERIOD</t>
  </si>
  <si>
    <t>Every worker is entitled to a daily rest period of at least eight consecutive hours.  The daily rest period is measured from the time the worker ends work on one day until the time the worker starts work on the next day.</t>
  </si>
  <si>
    <t>SL 04.07</t>
  </si>
  <si>
    <t>WEEKLY REST PERIOD</t>
  </si>
  <si>
    <t>Every worker must have two days off every week. A worker may only work on their day off to perform work which must be done without delay and cannot be performed by workers during their ordinary hours of work (“emergency work”).</t>
  </si>
  <si>
    <t>SL 04.08</t>
  </si>
  <si>
    <t>WORK ON SUNDAYS AND PUBLIC HOLIDAYS</t>
  </si>
  <si>
    <t>A time-rated worker who works on a public holiday must be paid –</t>
  </si>
  <si>
    <t>SL 02.01</t>
  </si>
  <si>
    <t>TERMINOLOGY</t>
  </si>
  <si>
    <t>(ii)       on more than five days in any week; and</t>
  </si>
  <si>
    <t>(iii)      for more than eight hours on any day.</t>
  </si>
  <si>
    <t xml:space="preserve">(a)     </t>
  </si>
  <si>
    <t>A worker may not work for more than five hours without taking a meal break of at least thirty minutes duration.</t>
  </si>
  <si>
    <t xml:space="preserve">(b)     </t>
  </si>
  <si>
    <t>An employer and worker may agree on longer meal breaks.</t>
  </si>
  <si>
    <t xml:space="preserve">(c)     </t>
  </si>
  <si>
    <t>A worker may not work during a meal break.  However, an employer may require a worker to perform duties during a meal break if those duties cannot be left unattended and cannot be performed by another worker.  An employer must take reasonable steps to ensure that a worker is relieved of his or her duties during the meal break.</t>
  </si>
  <si>
    <t>A security guard may work up to 55 hours per week and up to eleven hours per day.</t>
  </si>
  <si>
    <t>(b)    </t>
  </si>
  <si>
    <t>A security guard who works more than ten hours per day must have a meal break of at least one hour duration or two breaks of at least 30 minutes duration each.</t>
  </si>
  <si>
    <t xml:space="preserve">(a)   </t>
  </si>
  <si>
    <t>A worker may only work on a Sunday or public holiday to perform emergency or security work.</t>
  </si>
  <si>
    <t xml:space="preserve">(b)   </t>
  </si>
  <si>
    <t>Work on Sundays is paid at the ordinary rate of pay.</t>
  </si>
  <si>
    <t xml:space="preserve">(c)   </t>
  </si>
  <si>
    <t>A task-rated worker who works on a public holiday must be paid –</t>
  </si>
  <si>
    <t>SL 04.09</t>
  </si>
  <si>
    <t>SICK LEAVE</t>
  </si>
  <si>
    <t>Only workers who work four or more days per week have the right to claim sick-pay in terms of this clause.</t>
  </si>
  <si>
    <t>A worker who is unable to work on account of illness or injury is entitled to claim one day’s paid sick leave for every full month that the worker has worked in terms of a contract.</t>
  </si>
  <si>
    <t>A worker may accumulate a maximum of twelve days' sick leave in a year.</t>
  </si>
  <si>
    <t>Accumulated sick-leave may not be transferred from one contract to another contract.</t>
  </si>
  <si>
    <t>An employer must pay a task-rated worker the worker’s daily task rate for a day’s sick leave.</t>
  </si>
  <si>
    <t>An employer must pay a time-rated worker the worker’s daily rate of pay for a day’s sick leave.</t>
  </si>
  <si>
    <t>An employer must pay a worker sick pay on the worker’s usual payday.</t>
  </si>
  <si>
    <t>Before paying sick-pay, an employer may require a worker to produce a certificate stating that the worker was unable to work on account of sickness or injury if the worker is –</t>
  </si>
  <si>
    <t>absent from work on more than two occasions in any eight-week period.</t>
  </si>
  <si>
    <t>A medical certificate must be issued and signed by a medical practitioner, a qualified nurse or a clinic staff member authorised to issue medical certificates indicating the duration and reason for incapacity.</t>
  </si>
  <si>
    <t>A worker is not entitled to paid sick-leave for a work-related injury or occupational disease for which the worker can claim compensation under the Compensation for Occupational Injuries and Diseases Act.</t>
  </si>
  <si>
    <t>SL 04.10</t>
  </si>
  <si>
    <t>MATERNITY LEAVE</t>
  </si>
  <si>
    <t>SL 04.11</t>
  </si>
  <si>
    <t>FAMILY RESPONSIBILITY LEAVE</t>
  </si>
  <si>
    <t>when the employee’s child is born;</t>
  </si>
  <si>
    <t>A worker may take up to four consecutive months’ unpaid maternity leave.</t>
  </si>
  <si>
    <t>A worker is not entitled to any payment or employment-related benefits during maternity leave.</t>
  </si>
  <si>
    <t>A worker must give her employer reasonable notice of when she will start maternity leave and when she will return to work.</t>
  </si>
  <si>
    <t>A worker is not required to take the full period of maternity leave.  However, a worker may not work for four weeks before the expected date of birth of her child or for six weeks after the birth of her child, unless a medical practitioner, midwife or qualified nurse certifies that she is fit to do so.</t>
  </si>
  <si>
    <t>A worker may begin maternity leave –</t>
  </si>
  <si>
    <t>four weeks before the expected date of birth; or</t>
  </si>
  <si>
    <t>on an earlier date –</t>
  </si>
  <si>
    <t xml:space="preserve">if a medical practitioner, midwife or certified nurse certifies that it is necessary for the health of the worker or that of her unborn child; or </t>
  </si>
  <si>
    <t>on a later date, if a medical practitioner, midwife or certified nurse has certified that the worker is able to continue to work without endangering her health.</t>
  </si>
  <si>
    <t>if agreed to between employer and worker; or</t>
  </si>
  <si>
    <t>Workers, who work for at least four days per week, are entitled to three days paid family responsibility leave each year in the following circumstances -</t>
  </si>
  <si>
    <t>when the employee’s child is sick;</t>
  </si>
  <si>
    <t>in the event of the death of –</t>
  </si>
  <si>
    <t>the employee’s spouse or life partner</t>
  </si>
  <si>
    <t>the employee’s parent, adoptive parent, grandparent, child, adopted child, grandchild or sibling</t>
  </si>
  <si>
    <t>SL 04.12</t>
  </si>
  <si>
    <t>STATEMENT OF CONDITIONS</t>
  </si>
  <si>
    <t>SL 04.13</t>
  </si>
  <si>
    <t>KEEPING RECORDS</t>
  </si>
  <si>
    <t>SL 04.14</t>
  </si>
  <si>
    <t>PAYMENT</t>
  </si>
  <si>
    <t>SL 04.15</t>
  </si>
  <si>
    <t>DEDUCTIONS</t>
  </si>
  <si>
    <t>SL 04.16</t>
  </si>
  <si>
    <t>HEALTH AND SAFETY</t>
  </si>
  <si>
    <t>SL 04.17</t>
  </si>
  <si>
    <t>COMPENSATION FOR INJURIES AND DISEASES</t>
  </si>
  <si>
    <t>SL 04.18</t>
  </si>
  <si>
    <t>TERMINATION</t>
  </si>
  <si>
    <t>SL 04.19</t>
  </si>
  <si>
    <t>CERTIFICATE OF SERVICE</t>
  </si>
  <si>
    <t>test and implement strict quality control and to ensure that the health and safety regulations are adhered to;</t>
  </si>
  <si>
    <t>Employers will be contractually obliged to:</t>
  </si>
  <si>
    <t>achieve the following minimum employment targets:</t>
  </si>
  <si>
    <t>in addition to (h)</t>
  </si>
  <si>
    <t>- a copy of the I.D;</t>
  </si>
  <si>
    <t>- qualifications;</t>
  </si>
  <si>
    <t>- career progress;</t>
  </si>
  <si>
    <t>- EPWP Employment Agreement, and</t>
  </si>
  <si>
    <t>- list of small trade tools;</t>
  </si>
  <si>
    <t>Three types of training are applicable, namely</t>
  </si>
  <si>
    <t>Training will be implemented by training instructors accredited by DOL and/or CETA :</t>
  </si>
  <si>
    <t>Life skills training</t>
  </si>
  <si>
    <t>On-the job training</t>
  </si>
  <si>
    <t>Technical skills training</t>
  </si>
  <si>
    <t>SL 08.01</t>
  </si>
  <si>
    <t>SL 08.02</t>
  </si>
  <si>
    <t xml:space="preserve">The proposed targets as set out in sub clause SL 06 (c) </t>
  </si>
  <si>
    <t>SL 11.01</t>
  </si>
  <si>
    <t>SL 11.01.01</t>
  </si>
  <si>
    <t>The above item is only applicable if DoL does not fund the Technical Training PRIOR to site handover.</t>
  </si>
  <si>
    <t>SL 11.01.02</t>
  </si>
  <si>
    <t xml:space="preserve">     </t>
  </si>
  <si>
    <t>SL 11.02</t>
  </si>
  <si>
    <t>PAYMENT FOR TRAVELLING AND ACCOMMODATION DURING OFF-SITE TRAINING</t>
  </si>
  <si>
    <t>SL 11.02.01</t>
  </si>
  <si>
    <t>Life skills training for 26 days:</t>
  </si>
  <si>
    <t>SL 11.02.02</t>
  </si>
  <si>
    <t>Skilled development and Technical training:</t>
  </si>
  <si>
    <t>The tendered percentages under sub items SL 11.02.01 (03) and SL 11.02.02 (03) will be paid to the contractor on the value of each payment pertaining to the accommodation and advance meal allowances to cover his expenses in this regard.</t>
  </si>
  <si>
    <t>SL 11.03</t>
  </si>
  <si>
    <t xml:space="preserve">ALTERNATIVE WORKERS FOR THE PERIOD OF OFF-SITE TRAINING </t>
  </si>
  <si>
    <t>SL 11.03.01</t>
  </si>
  <si>
    <t>SL 11.03.02</t>
  </si>
  <si>
    <t>The rates tendered shall include full compensation for additional replacement labour during periods of off-site training.</t>
  </si>
  <si>
    <t>SL 11.04</t>
  </si>
  <si>
    <t>SL 11.04.01</t>
  </si>
  <si>
    <t>SL 11.05</t>
  </si>
  <si>
    <t>SL 11.05.01</t>
  </si>
  <si>
    <t>SL 11.05.02</t>
  </si>
  <si>
    <t>An amount has been provided in the Schedule of Quantities under sub item SL 10.05.01 for the supply of EPWP designed overalls, as per the specification provided by the EPWP unit, arranged by the Service Provider. The Engineer will have sole authority to spend the amounts or part thereof. The tendered percentage under sub items SL 10.05.02 will be paid to the contractor on the value of each payment pertaining to the supply of overalls to cover his expenses in this regard.</t>
  </si>
  <si>
    <t>SL 11.06</t>
  </si>
  <si>
    <t>SL 11.06.01</t>
  </si>
  <si>
    <t>SL 11.06.02</t>
  </si>
  <si>
    <t>SL 11.07</t>
  </si>
  <si>
    <t>SL 11.07.01</t>
  </si>
  <si>
    <t>SL 11.08</t>
  </si>
  <si>
    <t>The tendered rate shall include full compensation for the cost of liaising with the Service Provider and Social Facilitators on all issues regarding the works.</t>
  </si>
  <si>
    <t>AND</t>
  </si>
  <si>
    <t>An employer must give a worker a statement containing the following details at the start of employment  –</t>
  </si>
  <si>
    <t xml:space="preserve">the tasks or job that the worker is to perform; </t>
  </si>
  <si>
    <t>the period for which the worker is hired or, if this is not certain, the expected duration of the contract;</t>
  </si>
  <si>
    <t>the worker’s rate of pay and how this is to be calculated;</t>
  </si>
  <si>
    <t>An employer must ensure that these terms are explained in a suitable language to any employee who is unable to read the statement.</t>
  </si>
  <si>
    <t>An employer must supply each worker with a copy of the relevant conditions of employment contained in this specification.</t>
  </si>
  <si>
    <t>An employer must enter into a formal contract of employment with each employee. A copy of a pro-forma is attached at the end of this specification.</t>
  </si>
  <si>
    <t>Every employer must keep a written record of at least the following –</t>
  </si>
  <si>
    <t>the worker’s name and position;</t>
  </si>
  <si>
    <t>in the case of a task-rated worker, the number of tasks completed by the worker;</t>
  </si>
  <si>
    <t>in the case of a time-rated worker, the time worked by the worker;</t>
  </si>
  <si>
    <t>payments made to each worker.</t>
  </si>
  <si>
    <t>A task-rated worker will only be paid for tasks that have been completed.</t>
  </si>
  <si>
    <t>An employer must pay a task-rated worker within five weeks of the work being completed and the work having been approved by the manager or the contractor having submitted an invoice to the employer. Payment must be made in cash, by cheque or by direct deposit into a bank account designated by the worker.</t>
  </si>
  <si>
    <t>A time-rated worker will be paid at the end of each month and payment must be made in cash, by cheque or by direct deposit into a bank account designated by the worker.</t>
  </si>
  <si>
    <t>Payment in cash or by cheque must take place –</t>
  </si>
  <si>
    <t>at the workplace or at a place agreed to by at least 75% of the workers; and</t>
  </si>
  <si>
    <t>during the worker’s working hours or within fifteen minutes of the start or finish of work;</t>
  </si>
  <si>
    <t>All payments must be enclosed in a sealed envelope which becomes the property of the worker.</t>
  </si>
  <si>
    <t>An employer must give a worker the following information in writing –</t>
  </si>
  <si>
    <t>the period for which payment is made;</t>
  </si>
  <si>
    <t>the number of tasks completed or hours worked;</t>
  </si>
  <si>
    <t>the worker’s earnings;</t>
  </si>
  <si>
    <t>any money deducted from the payment;</t>
  </si>
  <si>
    <t>the actual amount paid to the worker.</t>
  </si>
  <si>
    <t>If the worker is paid in cash or by cheque, this information must be recorded on the envelope and the worker must acknowledge receipt of payment by signing for it.</t>
  </si>
  <si>
    <t>If a worker’s employment is terminated, the employer must pay all monies owing to that worker within one month of the termination of employment.</t>
  </si>
  <si>
    <t>An employer may not deduct money from a worker’s payment unless the deduction is required in terms of a law.</t>
  </si>
  <si>
    <t>An employer must deduct and pay to the SA Revenue Services any income tax that the worker is required to pay.</t>
  </si>
  <si>
    <t>An employer who deducts money from a worker’s pay for payment to another person must pay the money to that person within the time period and other requirements specified in the agreement law, court order or arbitration award concerned.</t>
  </si>
  <si>
    <t>An employer may not require or allow a worker to –</t>
  </si>
  <si>
    <t>repay any payment except an overpayment previously made by the employer by mistake;</t>
  </si>
  <si>
    <t>state that the worker received a greater amount of money than the employer actually paid to the worker; or</t>
  </si>
  <si>
    <t>pay the employer or any other person for having been employed.</t>
  </si>
  <si>
    <t>Employers must take all reasonable steps to ensure that the working environment is healthy and safe and that all legal requirements regarding health and safety are strictly adhered to.</t>
  </si>
  <si>
    <t>work in a way that does not endanger his/her health and safety or that of any other person;</t>
  </si>
  <si>
    <t>report any accident, near-miss incident or dangerous behaviour by another person to their employer or manager.</t>
  </si>
  <si>
    <t>A worker must report any work-related injury or occupational disease to their employer or manager.</t>
  </si>
  <si>
    <t xml:space="preserve"> An employer must pay a worker who is unable to work because of an injury caused by an accident at work 75% of their earnings for up to three months.  The employer will be refunded this amount by the Compensation Commissioner.  This does NOT apply to injuries caused by accidents outside the workplace such as road accidents or accidents at home.</t>
  </si>
  <si>
    <t>A worker must:</t>
  </si>
  <si>
    <t>obey any health and safety instruction;</t>
  </si>
  <si>
    <t>use any personal protective equipment or clothing issued by the employer;</t>
  </si>
  <si>
    <t>The employer may terminate the employment of a worker provided he has a valid reason and after following existing termination procedures.</t>
  </si>
  <si>
    <t>A worker will not receive severance pay on termination.</t>
  </si>
  <si>
    <t>A worker is not required to give notice to terminate employment.  However, a worker who wishes to resign should advise the employer in advance to allow the employer to find a replacement.</t>
  </si>
  <si>
    <t>A worker who is absent for more than three consecutive days without informing the employer of an intention to return to work will have terminated the contract.  However, the worker may be re-engaged if a position becomes available for the balance of the 24-month period.</t>
  </si>
  <si>
    <t>A worker who does not attend required training events, without good reason, will have terminated the contract. However, the worker may be re-engaged if a position becomes available for the balance of the 24-month period.</t>
  </si>
  <si>
    <t>On termination of employment, a worker is entitled to a certificate stating –</t>
  </si>
  <si>
    <t>the worker’s full name;</t>
  </si>
  <si>
    <t>the work performed by the worker;</t>
  </si>
  <si>
    <t>the name and address of the employer;</t>
  </si>
  <si>
    <t>the SPWP on which the worker worked;</t>
  </si>
  <si>
    <t>any other information agreed on by the employer and worker.</t>
  </si>
  <si>
    <t>2% people with disabilities.</t>
  </si>
  <si>
    <t>In order to spread the benefit as broadly as possible in the community, a maximum of one person per household should be employed, taking local circumstances into account.</t>
  </si>
  <si>
    <t>Programmes should set participation targets for employment with respect to youth, single male- and female-headed households, women, people with disabilities, households coping with HIV/AIDS, people who have never worked, and those in long-term unemployment.</t>
  </si>
  <si>
    <t>01</t>
  </si>
  <si>
    <t>02</t>
  </si>
  <si>
    <t>03</t>
  </si>
  <si>
    <t xml:space="preserve">(a)  </t>
  </si>
  <si>
    <t xml:space="preserve">(i)  </t>
  </si>
  <si>
    <t xml:space="preserve">(b)  </t>
  </si>
  <si>
    <t xml:space="preserve">(c)  </t>
  </si>
  <si>
    <t xml:space="preserve">(d)  </t>
  </si>
  <si>
    <t xml:space="preserve">(e)  </t>
  </si>
  <si>
    <t xml:space="preserve"> (i)    </t>
  </si>
  <si>
    <t xml:space="preserve">(ii)    </t>
  </si>
  <si>
    <t xml:space="preserve">(1)          </t>
  </si>
  <si>
    <t>(2)         </t>
  </si>
  <si>
    <t xml:space="preserve">(iii)    </t>
  </si>
  <si>
    <t>(f)  </t>
  </si>
  <si>
    <t xml:space="preserve">(g)  </t>
  </si>
  <si>
    <r>
      <t>(v)</t>
    </r>
    <r>
      <rPr>
        <sz val="7"/>
        <rFont val="Times New Roman"/>
        <family val="1"/>
      </rPr>
      <t/>
    </r>
  </si>
  <si>
    <t>(c)   </t>
  </si>
  <si>
    <t>(d) </t>
  </si>
  <si>
    <t xml:space="preserve">(i)        </t>
  </si>
  <si>
    <t xml:space="preserve">(ii)        </t>
  </si>
  <si>
    <t xml:space="preserve"> (iii)        </t>
  </si>
  <si>
    <t xml:space="preserve">(iv)        </t>
  </si>
  <si>
    <t xml:space="preserve">(b)         </t>
  </si>
  <si>
    <t xml:space="preserve">(i)    </t>
  </si>
  <si>
    <t xml:space="preserve">(f)   </t>
  </si>
  <si>
    <t xml:space="preserve">(v)        </t>
  </si>
  <si>
    <t xml:space="preserve">(h)  </t>
  </si>
  <si>
    <t>(b) </t>
  </si>
  <si>
    <t xml:space="preserve">(a)          </t>
  </si>
  <si>
    <t xml:space="preserve">(b)          </t>
  </si>
  <si>
    <t>(d)   </t>
  </si>
  <si>
    <t xml:space="preserve">(d)           </t>
  </si>
  <si>
    <t xml:space="preserve">(e)           </t>
  </si>
  <si>
    <t xml:space="preserve">(vi)        </t>
  </si>
  <si>
    <t xml:space="preserve">(vii)        </t>
  </si>
  <si>
    <t>(c) </t>
  </si>
  <si>
    <t>Profit and attendance……………………………………………………………………...  Unit:  %</t>
  </si>
  <si>
    <t>Life skills training for 26 days  ………………………………………………. Unit:  worker-days</t>
  </si>
  <si>
    <t>Profit and attendance …………………………………………………………….. Unit:  %</t>
  </si>
  <si>
    <t>Profit and attendance………………………………………………………………. Unit:  %</t>
  </si>
  <si>
    <t>·      a focus on targeted groups which consist of namely youth, consisting of women, female-
       headed households, disabled and households coping with HIV/AIDS; and</t>
  </si>
  <si>
    <t>·     the empowerment of individuals and communities engaged in a SPWP through the 
      provision of training.</t>
  </si>
  <si>
    <t xml:space="preserve">·       Technical Skills training. </t>
  </si>
  <si>
    <t>·       On the job training and</t>
  </si>
  <si>
    <t>·       Life skills;</t>
  </si>
  <si>
    <t>The employer must report the accident or disease to the Compensation Commissioner.</t>
  </si>
  <si>
    <t xml:space="preserve"> (i)     </t>
  </si>
  <si>
    <t>absent from work for more than two consecutive days; or</t>
  </si>
  <si>
    <t>A worker who has a miscarriage during the third trimester of pregnancy or bears a stillborn child may take maternity leave for up to six weeks after the miscarriage or stillbirth.</t>
  </si>
  <si>
    <t xml:space="preserve"> (ii)    </t>
  </si>
  <si>
    <t xml:space="preserve"> the worker’s daily rate of pay, if the worker works for less than four hours on the public holiday;</t>
  </si>
  <si>
    <t>double the worker’s daily rate of pay, if the worker works for more than four hours on the  public holiday.</t>
  </si>
  <si>
    <t>the worker’s daily task rate, if the worker works for less than four hours;</t>
  </si>
  <si>
    <t>double the worker’s daily task rate, if the worker works for more than four hours.</t>
  </si>
  <si>
    <r>
      <rPr>
        <b/>
        <u/>
        <sz val="11"/>
        <rFont val="Arial"/>
        <family val="2"/>
      </rPr>
      <t>LIAISON WITH SERVICE PROVIDER</t>
    </r>
    <r>
      <rPr>
        <u/>
        <sz val="11"/>
        <rFont val="Arial"/>
        <family val="2"/>
      </rPr>
      <t xml:space="preserve"> </t>
    </r>
    <r>
      <rPr>
        <sz val="11"/>
        <rFont val="Arial"/>
        <family val="2"/>
      </rPr>
      <t>………………………………………………….Unit: hours</t>
    </r>
  </si>
  <si>
    <t>Specific Construction, Safety, Health and Environmental Plan</t>
  </si>
  <si>
    <t>Specification for HIV/AIDS Awareness (CIDB)</t>
  </si>
  <si>
    <t xml:space="preserve">life skills training is </t>
  </si>
  <si>
    <t xml:space="preserve">technical training is </t>
  </si>
  <si>
    <t>(number of workers)</t>
  </si>
  <si>
    <t>days</t>
  </si>
  <si>
    <t>PAGE NO</t>
  </si>
  <si>
    <t>ITEM NO</t>
  </si>
  <si>
    <t xml:space="preserve">PREAMBLES </t>
  </si>
  <si>
    <t>Tenderers are advised to study the Additional Specification SL:</t>
  </si>
  <si>
    <t xml:space="preserve"> Employment and training of Labour on the Expanded Public</t>
  </si>
  <si>
    <t xml:space="preserve"> then price this Bill accordingly</t>
  </si>
  <si>
    <t xml:space="preserve">Skills development and Technical training: </t>
  </si>
  <si>
    <t>Penalty due to not meeting the target as in SL 11.01.02</t>
  </si>
  <si>
    <t>Y/Work</t>
  </si>
  <si>
    <t>TRAVELLING AND ACCOMMODATION DURING OFF</t>
  </si>
  <si>
    <t xml:space="preserve"> SITE TRAINING: </t>
  </si>
  <si>
    <t>km</t>
  </si>
  <si>
    <t>Profit and attendance on Items 1, 2 &amp; 3</t>
  </si>
  <si>
    <t xml:space="preserve"> period employed in months and the rate tendered shall include</t>
  </si>
  <si>
    <t xml:space="preserve"> full compensation for all costs associated with the employment</t>
  </si>
  <si>
    <t xml:space="preserve"> contract. The cost for training shall be excluded from this item.</t>
  </si>
  <si>
    <t>PROVISION OF EPWP DESIGNED OVERALLS TO</t>
  </si>
  <si>
    <t xml:space="preserve"> YOUTH WORKERS </t>
  </si>
  <si>
    <t>Profit and attendance on Items 5 - 8 (ref. SL 11.05.02)</t>
  </si>
  <si>
    <t xml:space="preserve"> supplied by the EPWP-NYS Serviced Provider for the</t>
  </si>
  <si>
    <t>Profit and attendance (ref. SL 11.06.02)</t>
  </si>
  <si>
    <t xml:space="preserve">APPOINTMENT OF YOUTH TEAM LEADERS </t>
  </si>
  <si>
    <t xml:space="preserve"> contract (ref. SL 11.07)</t>
  </si>
  <si>
    <t>Hrs</t>
  </si>
  <si>
    <t>Profit and attendance on Items 12 &amp; 13</t>
  </si>
  <si>
    <t>E20</t>
  </si>
  <si>
    <t>In the interests of providing a sound service to both the community and the Contractor, a CLO may only manage one project at any given time.</t>
  </si>
  <si>
    <t xml:space="preserve">Key Responsibilities of the CLO are envisaged to include and not necessarily be limited to:                                                                                                                                                     </t>
  </si>
  <si>
    <t>4.Establishing and ensuring that efficient and open communication channels between the Contractor and the workforce are maintained.</t>
  </si>
  <si>
    <t>6. Establishing and ensuring that sufficient and open communication channels between the Contractor and the community are maintained.</t>
  </si>
  <si>
    <t>8. Assisting the Contractor and the work force in the establishment of grievance procedures and make recommendations to the Contractor regarding the grievances and solutions thereto.</t>
  </si>
  <si>
    <t>10. Attending to such other duties which are consistent with the functions of a CLO, as may be required by the Contractor from time to time.</t>
  </si>
  <si>
    <t>Tenderers are to price against this item for any and all costs arising out of compliance with the foregoing and in the event of a Tenderer failing to price against this item or making inadequate financial provision against this item for compliance as aforesaid, then no claim for costs or additional costs incurred will be entertained by the Head: Works.</t>
  </si>
  <si>
    <t>Youths</t>
  </si>
  <si>
    <t>Statutory labour rates of:</t>
  </si>
  <si>
    <t>months</t>
  </si>
  <si>
    <t>Location:</t>
  </si>
  <si>
    <t>New Office Block</t>
  </si>
  <si>
    <t>Parking garage</t>
  </si>
  <si>
    <t>Conference Centre &amp; Canteen</t>
  </si>
  <si>
    <t>Supply EPWP designed overalls to:</t>
  </si>
  <si>
    <t xml:space="preserve">Youths </t>
  </si>
  <si>
    <t>Supply of small tools to:</t>
  </si>
  <si>
    <t>Target of unskilled labour to woman:</t>
  </si>
  <si>
    <t>Target of unskilled labour to youth (18 - 35):</t>
  </si>
  <si>
    <t>Target of unskilled labour to disabled people:</t>
  </si>
  <si>
    <t xml:space="preserve">2. Assisting in sourcing labour-only domestic sub-contractors and the procurement   of materials from local resources, as required by the Contractor. </t>
  </si>
  <si>
    <t>3. Assisting the Contractor by identifying areas of potential conflict and/or threats to the project or to stakeholders in the Project and recommend appropriate action to the Contractor.</t>
  </si>
  <si>
    <t>5.Assisting the Contractor and stakeholders in the Project in the resolution of any conflict which may arise.</t>
  </si>
  <si>
    <t>7. Identifying and reporting to the Contractor regarding issues where communication between stakeholders is necessary, recommend courses of action and facilitate such communications.</t>
  </si>
  <si>
    <t>BILL NO:</t>
  </si>
  <si>
    <t>Skilled artisans from other areas may be employed if they have skills that are required for a project and there are not enough persons in the local communities who have those skills or who could undergo appropriate skills training.  However, this should not result in more than 20% of persons working on a programme not being from local communities.</t>
  </si>
  <si>
    <t>Tenderers are to allow for costs in providing  a project specific ' Construction Phase Safety, Health and Environmental Plan' in accordance with  "Section 2 - Specification Data associated with SANS 1921-1:2004" clause C4.18 in "Part C3 - Scope of Work"</t>
  </si>
  <si>
    <t xml:space="preserve">
F:............................. V:............................ T:............................ </t>
  </si>
  <si>
    <t xml:space="preserve">Construction work will exceed </t>
  </si>
  <si>
    <t>Will involve more than</t>
  </si>
  <si>
    <t>person days of construction work</t>
  </si>
  <si>
    <t>The works contract is of the value equal to or exceeding:</t>
  </si>
  <si>
    <t>CIDB grading:</t>
  </si>
  <si>
    <t>Amount in words:</t>
  </si>
  <si>
    <t xml:space="preserve">THE EPWP CONDITIONS AND SPECIFICATIONS </t>
  </si>
  <si>
    <t>The contractor should ensure that labour rate paid to unskilled local labour is commensurate to the daily task. When determining the rate, consideration should be given to that EPWP beneficiaries are mostly bread winners in their families, as the program intends alleviating poverty. There should also be consideration that the labour rate promotes creation of expanded number of jobs created and person days of work.</t>
  </si>
  <si>
    <t>Contractors should make endeavours to ensure that labourers, particularly unskilled are remunerated on fortnight basis and prior notification be made should there be a shortfall on their wages.</t>
  </si>
  <si>
    <t>The labour rate for local unskilled shall also be determined in consideration of the location of the project, i.e. for projects implemented in urbanized municipalities will not be the same as that for rural municipalities.</t>
  </si>
  <si>
    <t>On site there must a person(s) having competency in managing and implementing LIC methods.</t>
  </si>
  <si>
    <t xml:space="preserve"> *Foreman @ NQF Level 4 the Unit Standard on Implementing LIC methods on site.</t>
  </si>
  <si>
    <t>*Site Agent/ Managers @ NQF level  5 the Unit Standard on Manage Labour-Intensive Skills Programme both must be CETA accredited</t>
  </si>
  <si>
    <t xml:space="preserve">Those parts of the contract to be constructed using Labour Intensive methods will be marked in the BoQ with letter LI (indicating Labour Intensive) against every item so designated. Such works will only be constructed using method so indicated. </t>
  </si>
  <si>
    <t>Contractor &amp; Sub-contractors’ labourers shall be provided with EPWP branded Personal Protective Equipment (PPE), reflector vest with EPWP wording at the back is an ideal and cost effective means of promoting program on site.</t>
  </si>
  <si>
    <t xml:space="preserve">UTILISATION OF A COMMUNITY LIAISON OFFICER </t>
  </si>
  <si>
    <t>The Contractor shall allow for and pay any and all costs necessary for the engagement of the services of a Community Liaison Officer (CLO) for the full duration of this contract</t>
  </si>
  <si>
    <t>A CLO will be identified by the local structures of the ward areas and appointed following fair and transparent interviewing process, to be conducted in the presence of local structures and the contractor representative, in order to assist the Contractor in the procurement of any local labour, etc. required for this project. The Contractor is to liaise with the CLO and afford him any assistance needed in ensuring sound working relations with the local community.</t>
  </si>
  <si>
    <t>Key Responsibilities of the CLO are envisaged to include and not necessary be limited to:</t>
  </si>
  <si>
    <t>2. Assisting in sourcing labour-only domestic sub-contractors and the procurement of materials from local resources, as required by the contractor.</t>
  </si>
  <si>
    <t>3. Assisting the contractor by identifying areas of potential conflict and or threats to the project or to stakeholders in the project and recommend appropriate action to the contractor.</t>
  </si>
  <si>
    <t>4. Assisting contractor and stakeholders in the project in the resolution of any conflict which may arise.</t>
  </si>
  <si>
    <t>5. Establishing and ensuring that sufficient and open communication channels between the contractor and the work force are maintained.</t>
  </si>
  <si>
    <t>6. Establish and ensuring that efficient and open communication channels between the contractor and the community are maintained</t>
  </si>
  <si>
    <t>7. Identifying and reporting to the Contractor regarding issues where communication between stakeholder is necessary, recommend courses of action and facilitate such communications</t>
  </si>
  <si>
    <t>9. Attending to site meetings and project implementation meetings as required by the Contractor and prepare periodic reports as may be required by the Contractor from time to time.</t>
  </si>
  <si>
    <t>Tenderers are to price twice the rate of unskilled local labour rate against this item for any and all costs arising out of compliance with the foregoing and in the event of a Tenderer failing to price against this item or making inadequate financial provision against this item for compliance as aforesaid, then no claim for costs or additional cost incurred will be entertained by the Head: Works</t>
  </si>
  <si>
    <t>Contractor in conforming to the object of EPWP that its beneficiaries need to be capacitated with skills that will render them employable in the future. It is then the responsibility of the contractor that mandatory life skills are provided to 100% of workforce on site and on the job training to labourers from whom the potential for further development has been identified. The latter is not mandatory to all as it covers technical skills.</t>
  </si>
  <si>
    <t>Contractor should also make provision for the possibility that there might be local youth that will need to be placed on the project with an intention to be provided support towards improving their level of competency and productivity.</t>
  </si>
  <si>
    <t>Contractor shall also provide all necessary on-the-job training to targeted labour to enable such labour to master and advance on techniques required to undertake the work in accordance with requirements of the contract in a manner that does not compromise workers health and safety.</t>
  </si>
  <si>
    <t>Tenderer’s are advised that this contract is subject to the Expanded Public Works Programme (EPWP) and the following criteria will apply:</t>
  </si>
  <si>
    <t>African Equity Ownership</t>
  </si>
  <si>
    <t>In so far as possible, the Contractor is encouraged to expand the PPG’s skills, knowledge and performance levels.</t>
  </si>
  <si>
    <t>TENDERER’S TO NOTE CONDITIONS</t>
  </si>
  <si>
    <t>a) The contract to be entered into between the Contractor and the PPG’s will be a LABOUR ONLY sub-contract.</t>
  </si>
  <si>
    <t>b) The Contractor will be responsible for ensuring that all materials for use by the PPG’s in the works are to be on site timeously. The Contractor shall liaise with The Mentor and PPG to determine the nature and extent of materials required and the lead time necessary.</t>
  </si>
  <si>
    <t>c) The Contractor shall be responsible for the overall programming of the Works and he is to allow for monitoring the PPG’s programme and progress.</t>
  </si>
  <si>
    <t>d) In conjunction with the Mentor, he is to allow for the supervision and mentoring (where necessary) of the PPG to ensure quality and adherence to standard building practice</t>
  </si>
  <si>
    <t>e) The Contractor is to allow for extra storage facilities on site for the PPG’s tools and equipment.</t>
  </si>
  <si>
    <t>f) Basic tools shall be provided by the PPG’s and where these are not available; the Contractor will supply him with the necessary tools and equipment and deduct the costs thereof from the interim claims made by the PPG.</t>
  </si>
  <si>
    <t>CO-ORDINATION</t>
  </si>
  <si>
    <t>The Contractor is to co-ordinate the work of all the PPG’s, Sub-Contractors and Nominated Sub- Contractors appointed direct by the Employer in such a manner and at all times as will suit the building programme and he is to allow adequate access, for the PPG’s, where required, to carry out their work in an efficient manner as no claims for extras in this connection will be entertained.</t>
  </si>
  <si>
    <t>ATTENDANCE</t>
  </si>
  <si>
    <t>The Contractor may allow for attendance upon the PPG’s concerned to execute the work. The Contractor is to allow the PPG’s the use of any scaffolding belonging to him while it remains so erected on the site.</t>
  </si>
  <si>
    <t>Where scaffolding is necessary for the use by any PPG and the Contractor has not erected any for his own use or has removed same after his own use, the Contractor shall supply sufficient scaffolding to the PPG to be erected and dismantled by the PPG and returned to the Contractor.</t>
  </si>
  <si>
    <t>This attendance upon PPG’s to execute the work is to include for the scaffolding provisions as aforesaid and, in addition, is to include for co-operating to the fullest extent with all the parties, attending on off-loading materials, providing suitable storage for tools and materials used by the PPG’s, use of general facilities such as latrines, etc., supply and cost of power, lighting, water and the like.</t>
  </si>
  <si>
    <t xml:space="preserve">                                                                                                  </t>
  </si>
  <si>
    <t xml:space="preserve">Note: </t>
  </si>
  <si>
    <t>Contractors are to price any item on the Bill of Quantities having below, bearing in mind that they are regarded as  main sources of job creation, whether sub contracted or undertaken by the main contractor.</t>
  </si>
  <si>
    <t>a)     The Tenderer is to allow for  5% of the total value of works to be undertaken by a Priority Population Group.  This percentage excludes the costs of employing local unskilled labour. The allocation of this percentage from the Project, the screening of people, the selection of skills, will be for the Contractor to adjudicate.</t>
  </si>
  <si>
    <t>b)      The Priority Population Group consists of women, youth and disabled people.</t>
  </si>
  <si>
    <t>c)      The Contractor is to give first option for prospective PPG’s from the surrounding areas of the Project. Should there be insufficient suitable people fitting the criteria of PPG’s, the Contractor may hire people from further afield. This is to be done only after consultation with the Department of Works EPWP Co-ordinator and the Community Liaison Officer (CLO),</t>
  </si>
  <si>
    <t>d)      A Mentor is to be employed by the Contractor, in consultation with the Department of Works for the purposes of quality control and liaison between the Contractor and the selected PPG’s on site. The mentor will be responsible for ensuring an acceptable level of quality workmanship and that such work carried out by the PPG's is executed within the time frames stipulated.</t>
  </si>
  <si>
    <t>Elements on the scope of work where application of Labour Intensive Construction methods as  will indicated with letters (LI) are regarded feasible are as follows;</t>
  </si>
  <si>
    <t>iii)     Painting, Plumbing, Ironmongery; roof cladding; glazing; tilling; carpentry; flooring; waterproofing; etc.</t>
  </si>
  <si>
    <t>iv)    External works such as landscaping; cleaning; paving; fencing; tarmac; etc.</t>
  </si>
  <si>
    <t xml:space="preserve">It is a general requirement of this contract that persons normally resident in the ward of the works (local labour) be given preference for employment on the contract. Provided, however, that should adequate and appropriate labour not be available within the ward, others may be employed subject to satisfactory proof being provided that every reasonable endeavour has been made to employ local labour (Local Sub-contractor(s); Skilled; Semi-Skilled and Unskilled). The contractor shall in consultation with the local community leaders with the purpose of negotiating with them regarding the utilization of local resources in the construction process. In this regard, the contractor shall furthermore give preference, wherever possible to the employment of single heads of households, women and youth as well as families declared as most indigent by War on Poverty/ Sukuma Sakhe program profiling process. The contractor should aim, in general, to maximise the involvement of the local community, however workers from other communities should not exceed 20% of all persons working on the project, where local employees possess skills at level of competency that meet contractors requirements. </t>
  </si>
  <si>
    <t xml:space="preserve">i)       Excavating trenches for foundations and any other civil works with the  depth not more than 1.5 m </t>
  </si>
  <si>
    <t>ii)      All masonry works which include concrete mixing on site; brickwork; plastering; screed works; jointing; etc.</t>
  </si>
  <si>
    <t>SCOPE OF WORKS IN RESPECT OF WORK RELATING TO THE EXTENDEND PUBLIC WORKS PROGRAMME (EPWP)</t>
  </si>
  <si>
    <t>EPWP NO:</t>
  </si>
  <si>
    <t>Introductory notes:</t>
  </si>
  <si>
    <t>Payment for items which are designated to be constructed labour-intensively (either in this schedule or in the Scope of Works) will not be made unless they are constructed using labour-intensive methods. Any unauthorised use of plant to carry out work which was to be done labour-intensively will not be condoned and any works so constructed will not be certified for payment.</t>
  </si>
  <si>
    <t>DESCRIPTION OF THE WORKS</t>
  </si>
  <si>
    <t>Employer's objectives</t>
  </si>
  <si>
    <t>Labour-intensive works</t>
  </si>
  <si>
    <t>LABOUR-INTENSIVE COMPETENCIES OF SUPERVISORY AND MANAGEMENT STAFF</t>
  </si>
  <si>
    <t>Table 1: Skills programme for supervisory and management staff</t>
  </si>
  <si>
    <t>Personnel</t>
  </si>
  <si>
    <t xml:space="preserve"> NQF level</t>
  </si>
  <si>
    <t>Unit standard titles</t>
  </si>
  <si>
    <t>Skills programme description</t>
  </si>
  <si>
    <t>Team leader / supervisor</t>
  </si>
  <si>
    <t>Apply Labour-Intensive Construction Systems and Techniques to Work Activities</t>
  </si>
  <si>
    <t>This unit standard must be completed, and</t>
  </si>
  <si>
    <t>Use Labour-Intensive Construction Methods to Construct and Maintain Water and Sanitation Services</t>
  </si>
  <si>
    <t>any one of these 3 unit standards</t>
  </si>
  <si>
    <t>Use Labour-Intensive Construction Methods to Construct, Repair and Maintain structures</t>
  </si>
  <si>
    <t>Foreman/supervisor</t>
  </si>
  <si>
    <t>Implement Labour-Intensive Construction Systems and Techniques</t>
  </si>
  <si>
    <t>Use Labour-Intensive Construction Methods to Construct and Maintain Water an Sanitation Services</t>
  </si>
  <si>
    <t>Manage Labour-Intensive Construction Processes</t>
  </si>
  <si>
    <t>Skills Programme against this single unit standard</t>
  </si>
  <si>
    <t>EMPLOYMENT OF UNSKILLED AND SEMI-SKILLED WORKERS IN LABOUR­INTENSIVE WORKS</t>
  </si>
  <si>
    <t xml:space="preserve"> Requirements for the sourcing and engagement of labour.</t>
  </si>
  <si>
    <t xml:space="preserve">1.1.1 </t>
  </si>
  <si>
    <t>Unskilled and semi-skilled labour required for the execution of all labour-intensive works shall be engaged strictly in accordance with prevailing legislation and SANS 1914-5, Participation of Targeted Labour.</t>
  </si>
  <si>
    <t xml:space="preserve">1.1.3 </t>
  </si>
  <si>
    <t>Tasks established by the contractor must be such that:</t>
  </si>
  <si>
    <t>the average worker completes 5 tasks per week in 40 hours or less; and</t>
  </si>
  <si>
    <t xml:space="preserve">1.1.4 </t>
  </si>
  <si>
    <t>The contractor must revise the time taken to complete a task whenever it is established that the time taken to complete a weekly task is not within the requirements of 1.1.3.</t>
  </si>
  <si>
    <t xml:space="preserve">1.1.5 </t>
  </si>
  <si>
    <t>The Contractor shall, through all available community structures, inform the local community of the labour-intensive works and the employment opportunities presented thereby. Preference must be given to people with previous practical experience in construction and / or who come from households:</t>
  </si>
  <si>
    <t>where the head of the household has less than a primary school education;</t>
  </si>
  <si>
    <t>that have less than one full time person earning an income;</t>
  </si>
  <si>
    <t>where subsistence-agriculture is the source of income.</t>
  </si>
  <si>
    <t>that who are not in receipt of any social security pension income</t>
  </si>
  <si>
    <t xml:space="preserve">1.1.6 </t>
  </si>
  <si>
    <t>The Contractor shall endeavour to ensure that the expenditure on the employment of unskilled and semi-skilled workers is in the following proportions:</t>
  </si>
  <si>
    <t xml:space="preserve">1.2 </t>
  </si>
  <si>
    <t>Specific provisions pertaining to SANS 1914-5</t>
  </si>
  <si>
    <t>1.2.1</t>
  </si>
  <si>
    <t>Targeted labour: Unemployed persons who are employed as local labour on the project.</t>
  </si>
  <si>
    <t xml:space="preserve">1.2.2 </t>
  </si>
  <si>
    <t>Contract participation goals</t>
  </si>
  <si>
    <t xml:space="preserve">1.2.2.1 </t>
  </si>
  <si>
    <t>There is no specified contract participation goal for the contract. The contract participation goal shall be measured in the performance of the contract to enable the employment provided to targeted labour to be quantified.</t>
  </si>
  <si>
    <t xml:space="preserve">1.2.2.2 </t>
  </si>
  <si>
    <t>The wages and allowances used to calculate the contract participation goal shall, with respect to both time-rated and task rated workers, comprise all wages paid and any training allowance paid in respect of agreed training programmes.</t>
  </si>
  <si>
    <t>1.2.3</t>
  </si>
  <si>
    <t>Further to the provisions of clause 3.3.2 of SANS 1914-5, written contracts shall be entered into with targeted labour.</t>
  </si>
  <si>
    <t>1.2.4</t>
  </si>
  <si>
    <t>Terms and conditions for the engagement of targeted labour</t>
  </si>
  <si>
    <t>1.2.5</t>
  </si>
  <si>
    <t xml:space="preserve"> Variations to SANS 1914-5</t>
  </si>
  <si>
    <t xml:space="preserve">1.2.5.1 </t>
  </si>
  <si>
    <t>The definition for net amount shall be amended as follows:</t>
  </si>
  <si>
    <t>Financial value of the contract upon completion, exclusive of any value added tax or sales tax which the law requires the employer to pay the contractor.</t>
  </si>
  <si>
    <t>1.2.5.2</t>
  </si>
  <si>
    <t xml:space="preserve"> The schedule referred to in 5.2 shall in addition reflect the status of targeted labour as women, youth and persons with disabilities and the number of days of formal training provided to targeted labour.</t>
  </si>
  <si>
    <t xml:space="preserve">1.3 </t>
  </si>
  <si>
    <t>Training of targeted labour</t>
  </si>
  <si>
    <t xml:space="preserve">1.3.1 </t>
  </si>
  <si>
    <t>The contractor shall provide all the necessary on-the-job training to targeted labour to enable such labour to master the basic work techniques required to undertake the work in accordance with the requirements of the contract in a manner that does not compromise worker health and safety.</t>
  </si>
  <si>
    <t xml:space="preserve">1.3.2 </t>
  </si>
  <si>
    <t>The cost of the formal training of targeted labour, will be funded by the local office of the Department of Labour. This training will take place as close to the project site as practically possible. The contractor must access this training by informing the relevant regional office of the Department of Labour in writing, within 14 days of being awarded the contract, of the likely number of persons that will undergo training and when such training is required. The Employer and the Department of Public Works (Fax: 012 3258625/ EPWP Unit, Private Bag X65, Pretoria 0001) must be furnished with a copy of this request.</t>
  </si>
  <si>
    <t>1.3.4</t>
  </si>
  <si>
    <t>1.3.5</t>
  </si>
  <si>
    <t>GENERIC LABOUR-INTENSIVE SPECIFICATION</t>
  </si>
  <si>
    <t>This specification establishes general requirements for activities which are to be executed by hand involving the following:</t>
  </si>
  <si>
    <t>Precedence</t>
  </si>
  <si>
    <t>Where this specification is in conflict with any other standard or specification referred to in the Scope of Works to this Contract, the requirements of this specification shall prevail.</t>
  </si>
  <si>
    <t>Hand excavateable material</t>
  </si>
  <si>
    <t>Hand excavateable material is material:</t>
  </si>
  <si>
    <t>1) A boulder, a cobble and gravel is material with a particle size greater than 200mm, between 60 and 200mm.</t>
  </si>
  <si>
    <t>GRANULAR MATERIALS</t>
  </si>
  <si>
    <t>COHESIVE MATERIALS</t>
  </si>
  <si>
    <t>CONSISTENCY</t>
  </si>
  <si>
    <t>Very loose</t>
  </si>
  <si>
    <t>Crumbles very easily when scraped with a geological pick.</t>
  </si>
  <si>
    <t>Very soft</t>
  </si>
  <si>
    <t>Geological pick head can easily be pushed in as far as the shaft of the handle.</t>
  </si>
  <si>
    <t>Loose</t>
  </si>
  <si>
    <t>Small resistance to penetration by sharp end of a geological pick.</t>
  </si>
  <si>
    <t>Soft</t>
  </si>
  <si>
    <t>Easily dented by thumb; sharp end of a geological pick can be pushed in 30-40 mm; can be moulded by fingers with some pressure.</t>
  </si>
  <si>
    <t>Medium dense</t>
  </si>
  <si>
    <t>Considerable resistance to penetration by sharp end of a geological pick.</t>
  </si>
  <si>
    <t>Firm</t>
  </si>
  <si>
    <t>Indented by thumb with effort; sharp end of geological pick can be pushed in upto 10 mm; very difficult to mould with fingers; can just be penetrated with an ordinary hand spade.</t>
  </si>
  <si>
    <t>Dense</t>
  </si>
  <si>
    <t>Very high resistance to penetration by the sharp end of a geological pick; requires many blows for excavation.</t>
  </si>
  <si>
    <t>stiff</t>
  </si>
  <si>
    <t>Can be indented by thumb-nail; slight indentation produced by pushing geological pick point into soil; cannot be moulded by fingers.</t>
  </si>
  <si>
    <t>Very dense</t>
  </si>
  <si>
    <t>High resistance to repeated blows of a geological pick.</t>
  </si>
  <si>
    <t>Very stiff</t>
  </si>
  <si>
    <t>Indented by thumb-nail' with difficulty; slight indentation produced by blow of a geological pick point.</t>
  </si>
  <si>
    <t>Trench excavation</t>
  </si>
  <si>
    <t>All hand excavateable material in trenches having a depth of less than 1,5 metres shall be excavated by hand.</t>
  </si>
  <si>
    <t>Compaction of backfilling to trenches (areas not subject to traffic)</t>
  </si>
  <si>
    <t>Backfilling to trenches shall be placed in layers of thickness (before compaction) not exceeding 100mm. Each layer shall be compacted using hand stampers</t>
  </si>
  <si>
    <t>Excavation</t>
  </si>
  <si>
    <t>All hand excavateable material including topsoil classified as hand excavateable shall be excavated by hand. Harder material may be loosened by mechanical means prior to excavation by hand.</t>
  </si>
  <si>
    <t>The excavation of any material which presents the possibility of danger or injury to workers shall not be excavated by hand.</t>
  </si>
  <si>
    <t>Clearing and grubbing</t>
  </si>
  <si>
    <t>Grass and small bushes shall be cleared by hand.</t>
  </si>
  <si>
    <t>Shaping</t>
  </si>
  <si>
    <t>All shaping shall be undertaken by hand.</t>
  </si>
  <si>
    <t>Loading</t>
  </si>
  <si>
    <t>All loading shall be done by hand, regardless of the method of haulage.</t>
  </si>
  <si>
    <t>Haul</t>
  </si>
  <si>
    <t>Excavation material shall be hauled to its point of placement by means of wheelbarrows where the haul distance is not greater than 150 m.</t>
  </si>
  <si>
    <t>Offloading</t>
  </si>
  <si>
    <t>All material, however transported, is to be off-loaded by hand, unless tipper-trucks are utilised for haulage.</t>
  </si>
  <si>
    <t>Spreading</t>
  </si>
  <si>
    <t>All material shall be spread by hand.</t>
  </si>
  <si>
    <t>Compaction</t>
  </si>
  <si>
    <t>Small areas may be compacted by hand provided that the specified compaction is achieved.</t>
  </si>
  <si>
    <t>Grassing</t>
  </si>
  <si>
    <t>All grassing shall be undertaking by sprigging, sodding, or seeding by hand.</t>
  </si>
  <si>
    <t>15</t>
  </si>
  <si>
    <t>Stone pitching and rubble concrete masonry</t>
  </si>
  <si>
    <t>All stone required for stone pitching and rubble concrete masonry, whether grouted or dry, must be collected, loaded, off loaded and placed by hand.</t>
  </si>
  <si>
    <t>Sand and stone shall be hauled to its point of placement by means of wheelbarrows where the haul distance is not greater than 150m.</t>
  </si>
  <si>
    <t>Grout shall be mixed and placed by hand.</t>
  </si>
  <si>
    <t>16</t>
  </si>
  <si>
    <t>Manufactured Elements</t>
  </si>
  <si>
    <t>Elements manufactured or designed by the Contractor, such as manhole rings and cover slabs, precast concrete planks and pipes, masonry units and edge beams shall not individually, have a mass of more than 320kg. In addition, the items shall be large enough so that four workers can conveniently and simultaneously acquire a proper handhold on them.</t>
  </si>
  <si>
    <t>trenches having a depth of less than 1.5 metres</t>
  </si>
  <si>
    <t>low-volume roads and sidewalks</t>
  </si>
  <si>
    <t>Granular materials:</t>
  </si>
  <si>
    <t>whose consistency when profiled may in terms of table 1 be classified as very loose, loose, medium dense, or dense; or</t>
  </si>
  <si>
    <t>where the material is a gravel having a maximum particle size of 10mm and contains no cobbles or isolated boulders, no more than 15 blows of a dynamic cone penetrometer is required to penetrate 100mm;</t>
  </si>
  <si>
    <t>Cohesive materials:</t>
  </si>
  <si>
    <t>whose consistency when profiled may in terms of table 1 be classified as very soft, soft, firm, stiff and stiff / very stiff; or</t>
  </si>
  <si>
    <t>where the material is a gravel having a maximum particle size of 10mm and contains no cobbles or isolated boulders, no more than 8 blows of a dynamic cone penetrometer is required to penetrate 100mm;</t>
  </si>
  <si>
    <t>to 90% Proctor density;</t>
  </si>
  <si>
    <t>such that in excess of 5 blows of a dynamic cone penetrometer (DCP) is required to penetrate 100 mm of the backfill, provided that backfill does not comprise more than 10% gravel of size less than 10mm and contains no isolated boulders, or</t>
  </si>
  <si>
    <t>such that the density of the compacted trench backfill is not less than that of the surrounding undisturbed soil when tested comparatively with a DCP.</t>
  </si>
  <si>
    <r>
      <t xml:space="preserve">The works, or parts of the works will be constructed using labour-intensive methods only in terms of this specification. The use of plant to provide such works, other than plant specifically provided for in the scope of work, is a variation to the contract. The items marked with the letters </t>
    </r>
    <r>
      <rPr>
        <b/>
        <sz val="9"/>
        <color indexed="8"/>
        <rFont val="Arial"/>
        <family val="2"/>
      </rPr>
      <t>LI</t>
    </r>
    <r>
      <rPr>
        <sz val="9"/>
        <color indexed="8"/>
        <rFont val="Arial"/>
        <family val="2"/>
      </rPr>
      <t xml:space="preserve"> are not necessarily an exhaustive list of all the activities which must be done by hand, and this clause does not over-ride any of the requirements in the generic labour intensive specification in the Scope of Works.</t>
    </r>
  </si>
  <si>
    <t>Details of these skills programmes may be obtained from the CETA ETQA manager (e-mail :gerard@ceta.co.za , 
tel: 011-265 5900)</t>
  </si>
  <si>
    <t>1.Assisting local leadership in conducting skills and resources audit which facilitates sourcing labour from within the ward or targeted areas for employment, as required by contractor</t>
  </si>
  <si>
    <t>9. Attending site meetings and project implementation meetings as required by the Contractor and prepare periodic reports as may be required by the Contractor from time to time.</t>
  </si>
  <si>
    <t>Reference to be made to Guidelines for the implementation of Labour Intensive Infrastructure projects under EPWP. "Scope of Work in Respect of Work Relating to the Expanded Public Works Programme (EPWP)"</t>
  </si>
  <si>
    <t>E21</t>
  </si>
  <si>
    <t>SKILLS DEVELOPMENT ON SITE</t>
  </si>
  <si>
    <t>E22</t>
  </si>
  <si>
    <t>LABOUR ONLY SUB-CONTRACTING FOR LOCAL EMERGING ENTERPRISES</t>
  </si>
  <si>
    <t xml:space="preserve">Payment for the labour-intensive component of the works </t>
  </si>
  <si>
    <t>Linkage of payment for labour-intensive component of works to submission of project data</t>
  </si>
  <si>
    <t>The Contractor’s payment invoices shall be accompanied by labour information for the corresponding period in a format specified by the employer. If the contractor chooses to delay submitting payment invoices, labour returns shall still be submitted as per frequency and timeframe stipulated by the Employer. The contractor’s invoices shall not be paid until all pending labour information has been submitted.</t>
  </si>
  <si>
    <t>Applicable labour laws</t>
  </si>
  <si>
    <t>The employer’s objectives are to deliver public infrastructure using labour-intensive methods in accordance with EPWP Guidelines.</t>
  </si>
  <si>
    <t>3. Labour-intensive competencies of supervisory and management staff</t>
  </si>
  <si>
    <t>1. Employer’s objectives</t>
  </si>
  <si>
    <t>2. Labour-intensive works</t>
  </si>
  <si>
    <t xml:space="preserve">Contractors shall only engage supervisory and management staff in labour-intensive works that have completed the skills programme including Foremen/ Supervisors at NQF level 4 “National Certificate: Supervision of Civil Engineering Construction Processes” and Site Agent/ Manager at NQF level 5  "Manage Labour-Intensive Construction Processes" or equivalent QCTO qualifications (See Appendix C). at NQF outlined in Table 1. (See GUIDELINES FOR THE IMPLEMENTATION OF LABOUR-INTENSIVE INFRASTRUCTURE PROJECTS UNDER THE EXPANDED PUBLIC WORKS PROGRAMME (EPWP) -THIRD EDITION 2015)
</t>
  </si>
  <si>
    <t>Table 2: Consistency of materials when profiled</t>
  </si>
  <si>
    <t>Labour-intensive works comprise the activities described in the Labour-Intensive Specification. Labour-intensive works shall be constructed/maintained using local workers who are temporarily employed in terms of the scope of work.</t>
  </si>
  <si>
    <t>Emerging contractors shall have personally completed, or be registered on a skills programme for the NQF level 2 unit standard. All other site supervisory staff in the employ of emerging contractors must have completed, or be registered on a skills programme for the NQF level 2 unit standards or NQF level 4 unit standards. Table 1: Skills programme for supervisory and management staff.</t>
  </si>
  <si>
    <t>4. Tasks established by the contractor must be such that:</t>
  </si>
  <si>
    <t>An allowance equal to 100% of the task rate or daily rate shall be paid by the contractor to workers who attend formal training, in terms of the above.</t>
  </si>
  <si>
    <r>
      <t xml:space="preserve">No of jobs to be created = ………. </t>
    </r>
    <r>
      <rPr>
        <i/>
        <sz val="8"/>
        <rFont val="Arial"/>
        <family val="2"/>
      </rPr>
      <t>[Contractor to fill in an estimated number]</t>
    </r>
  </si>
  <si>
    <t>hours</t>
  </si>
  <si>
    <t>per day</t>
  </si>
  <si>
    <t>5. Training of targeted labour</t>
  </si>
  <si>
    <t>Please complete the areas in blue if this is a EPWP project :</t>
  </si>
  <si>
    <t>The data is automatically transferred to the EPWP Bill No. 1</t>
  </si>
  <si>
    <t>F:............................. V:............................ T:.....................................</t>
  </si>
  <si>
    <t>Tenderers must allow for any costs for the employement of unskilled labour as per the requirements of the EPWP program;</t>
  </si>
  <si>
    <t>8. Assisting the Contractor and the work force in the establishment of grievance procedures and necessary recommenda-tion to the Contractor regarding the grievances and solution thereto.</t>
  </si>
  <si>
    <t>g) Work requiring specialized tools will be provided free of chargeby the Contractor with the provision that these be returned upon completion of the Work.</t>
  </si>
  <si>
    <t>OHS</t>
  </si>
  <si>
    <t>the weakest worker completes 5 tasks per week in 55 hours or less.</t>
  </si>
  <si>
    <t>Please do a print preview 
before printing</t>
  </si>
  <si>
    <r>
      <rPr>
        <sz val="10"/>
        <color rgb="FFFFFF00"/>
        <rFont val="Arial"/>
        <family val="2"/>
      </rPr>
      <t xml:space="preserve">The DATA CAPTURER is reminded that for DOH projects ALL SPECIFICATIONS AND BILLS OF QUANTITIES MUST BE ALIGNED TO THE MOST CURRENT DEPARTMENT OF HEALTH POLICY DOCUMENTS THAT ARE AVAILABLE OFF THEIR WEBSITE. 
To access all DOH updated specifications and Policy Documents for all building, electrical and mechanical services access. </t>
    </r>
    <r>
      <rPr>
        <u/>
        <sz val="10"/>
        <color theme="0"/>
        <rFont val="Arial"/>
        <family val="2"/>
      </rPr>
      <t>www.kznhealth.gov.za</t>
    </r>
    <r>
      <rPr>
        <sz val="10"/>
        <color rgb="FFFFFF00"/>
        <rFont val="Arial"/>
        <family val="2"/>
      </rPr>
      <t xml:space="preserve"> under "Internal departments/Infrastructure Development" </t>
    </r>
    <r>
      <rPr>
        <sz val="10"/>
        <color rgb="FFFF0000"/>
        <rFont val="Arial"/>
        <family val="2"/>
      </rPr>
      <t xml:space="preserve">or </t>
    </r>
    <r>
      <rPr>
        <u/>
        <sz val="10"/>
        <color rgb="FFFF0000"/>
        <rFont val="Arial"/>
        <family val="2"/>
      </rPr>
      <t>www.iussonline.co.za</t>
    </r>
    <r>
      <rPr>
        <sz val="10"/>
        <color rgb="FFFFFF00"/>
        <rFont val="Arial"/>
        <family val="2"/>
      </rPr>
      <t xml:space="preserve">. Quantity Surveyors are referred to Government Notice No R.116, dated 17 February 2014 that require that all DOH projects are </t>
    </r>
    <r>
      <rPr>
        <u/>
        <sz val="10"/>
        <color rgb="FFFFFF00"/>
        <rFont val="Arial"/>
        <family val="2"/>
      </rPr>
      <t>measured in locations</t>
    </r>
    <r>
      <rPr>
        <sz val="10"/>
        <color rgb="FFFFFF00"/>
        <rFont val="Arial"/>
        <family val="2"/>
      </rPr>
      <t>.</t>
    </r>
    <r>
      <rPr>
        <sz val="14"/>
        <color rgb="FFFFFF00"/>
        <rFont val="Arial"/>
        <family val="2"/>
      </rPr>
      <t xml:space="preserve">
</t>
    </r>
  </si>
  <si>
    <r>
      <t xml:space="preserve">Proof of compliance with the above requirements must be provided by the Contractor to the Employer prior to submission of the final </t>
    </r>
    <r>
      <rPr>
        <u/>
        <sz val="9"/>
        <rFont val="Arial"/>
        <family val="2"/>
      </rPr>
      <t>payment certificate.</t>
    </r>
  </si>
  <si>
    <t>Contracting Party: _____________________________________________________________________________</t>
  </si>
  <si>
    <t>Breakdown of contractor's General Items/preliminaries needs to be submitted within;</t>
  </si>
  <si>
    <t>Rainfall exceeds(mm/day):</t>
  </si>
  <si>
    <t xml:space="preserve">General (clause 1) </t>
  </si>
  <si>
    <t xml:space="preserve">Basis of Contract (clause 2) </t>
  </si>
  <si>
    <t xml:space="preserve">Engineer (clause 3) </t>
  </si>
  <si>
    <t xml:space="preserve">Contractor's General Obligation (clause 4) </t>
  </si>
  <si>
    <t xml:space="preserve">Payment and Related Matters (clause 6) </t>
  </si>
  <si>
    <t xml:space="preserve">Quality and Related Matters (clause 7) </t>
  </si>
  <si>
    <t xml:space="preserve">Risk and Related Matters (clause 8) </t>
  </si>
  <si>
    <t xml:space="preserve">Termination of Contract (clause 9) </t>
  </si>
  <si>
    <t xml:space="preserve">Claims and Disputes (clause 10) </t>
  </si>
  <si>
    <r>
      <t xml:space="preserve">Notwithstanding anything to the contrary contained in the  GCC for Construction Works 2010 2nd Edition, this Contract shall only when the Construction Period exceeds 6 months and the Contract sum exceeds R1,000,000,00  be subject to the Contract Price Adjustment Provisions Indices Application Manual for use with P0151 indices (CPAP) (Revised 1 January 2013) as published by Statistics South Africa. Tenderers are advised that with reference to Clause 3.4.6 of the Contract Price Adjustment Provisions (CPAP) Indices Applications Manual, the Head: Public Works </t>
    </r>
    <r>
      <rPr>
        <b/>
        <i/>
        <u/>
        <sz val="10"/>
        <color theme="1"/>
        <rFont val="Arial"/>
        <family val="2"/>
      </rPr>
      <t>will not accept the submission by Tenderers of lists of  additional items.</t>
    </r>
  </si>
  <si>
    <r>
      <t xml:space="preserve">Replace the last part of the clause with the following: </t>
    </r>
    <r>
      <rPr>
        <i/>
        <sz val="11"/>
        <color theme="1"/>
        <rFont val="Arial"/>
        <family val="2"/>
      </rPr>
      <t>"..on the application of either party, by the Chairman, or his nominee of the Association of Arbitrators."</t>
    </r>
  </si>
  <si>
    <r>
      <rPr>
        <b/>
        <sz val="11"/>
        <color theme="1"/>
        <rFont val="Arial"/>
        <family val="2"/>
      </rPr>
      <t>ABNORMAL CLIMATIC CONDITIONS</t>
    </r>
    <r>
      <rPr>
        <sz val="11"/>
        <color theme="1"/>
        <rFont val="Arial"/>
        <family val="2"/>
      </rPr>
      <t xml:space="preserve"> - means conditions over and above what could reasonably be expected for the specific locality where the Works are being executed and include inter alia exessive rain, heat, cold, wind and any other climatic condition that would not normally be experienced during the season that the Works are executed in that area. The South African Weather Service's (http://www.weathersa.co.za) 10 year average climatic conditions statistics would be what could be reasonably expected for the specific locality where the Works are executed.</t>
    </r>
  </si>
  <si>
    <r>
      <t xml:space="preserve">GENERAL ITEMS - </t>
    </r>
    <r>
      <rPr>
        <sz val="11"/>
        <color theme="1"/>
        <rFont val="Arial"/>
        <family val="2"/>
      </rPr>
      <t xml:space="preserve">or preliminaries means items stipulated in the Pricing Data relating to general obligations, site services, facilities and/or items that cover elements of the cost of the work which are not considered as proportional to the quantities of the Permanent Works. </t>
    </r>
  </si>
  <si>
    <r>
      <t>Replace</t>
    </r>
    <r>
      <rPr>
        <i/>
        <sz val="11"/>
        <color theme="1"/>
        <rFont val="Arial"/>
        <family val="2"/>
      </rPr>
      <t xml:space="preserve"> "at the prime overdraft rate, as charged by the Contractor's Bank,"</t>
    </r>
    <r>
      <rPr>
        <sz val="11"/>
        <color theme="1"/>
        <rFont val="Arial"/>
        <family val="2"/>
      </rPr>
      <t xml:space="preserve"> with </t>
    </r>
    <r>
      <rPr>
        <i/>
        <sz val="11"/>
        <color theme="1"/>
        <rFont val="Arial"/>
        <family val="2"/>
      </rPr>
      <t>"..at the interest rate as determined by the Minister of Justice and Constitutional Development from time to time, in terms of section 1(2) of the Prescribed Rate of Interest Act, 1975 (Act No. 55 of 1975).</t>
    </r>
    <r>
      <rPr>
        <sz val="11"/>
        <color theme="1"/>
        <rFont val="Arial"/>
        <family val="2"/>
      </rPr>
      <t xml:space="preserve">"
Omit </t>
    </r>
    <r>
      <rPr>
        <i/>
        <sz val="11"/>
        <color theme="1"/>
        <rFont val="Arial"/>
        <family val="2"/>
      </rPr>
      <t xml:space="preserve">",on all overdue payments from the date on which the same should have been paid..." and replace with " only after 30 calendar days from receiving written notice from the Contractor that the amount is overdue,.."
</t>
    </r>
  </si>
  <si>
    <t>"5.12.3. If an extension of time is granted, the Contractor shall be paid such additional time-related General Items, including for special non-working days, if applicable as are appropriate regarding to any other compensation which may already have been granted in respect of the circumstances concerned.The reasons for extension of time that would invoke payment of time related General Items are inter alia;</t>
  </si>
  <si>
    <r>
      <t xml:space="preserve">Add the following new clause </t>
    </r>
    <r>
      <rPr>
        <i/>
        <sz val="11"/>
        <color theme="1"/>
        <rFont val="Arial"/>
        <family val="2"/>
      </rPr>
      <t>"5.16.4. Upon the issue of a Final Approval Certificate, unless otherwise provided in the Contract:
5.16.4.1. The performance Guarantee (if any) shall be returned within 14 days to the guarantor in terms of Clause 7."</t>
    </r>
    <r>
      <rPr>
        <sz val="11"/>
        <color theme="1"/>
        <rFont val="Arial"/>
        <family val="2"/>
      </rPr>
      <t xml:space="preserve">
</t>
    </r>
  </si>
  <si>
    <r>
      <t>Add to clause 6.2.3 the following "</t>
    </r>
    <r>
      <rPr>
        <i/>
        <sz val="11"/>
        <color theme="1"/>
        <rFont val="Arial"/>
        <family val="2"/>
      </rPr>
      <t>The Contractor shall provide proof of paid-up premium payments to accompany his payment certificate as proof that his performance guarantee has not expired yet. The Contractor will not receive payment without proof of the validity of their performance guarantee.</t>
    </r>
  </si>
  <si>
    <r>
      <t xml:space="preserve">Omit </t>
    </r>
    <r>
      <rPr>
        <i/>
        <sz val="11"/>
        <color theme="1"/>
        <rFont val="Arial"/>
        <family val="2"/>
      </rPr>
      <t>"without prejudice to the exercise of any lien the Contractor may have acquired over the Employer’s property."</t>
    </r>
  </si>
  <si>
    <t>HEAD OFFICE - PIETERMARITZBURG</t>
  </si>
  <si>
    <t>DESCRIPTION OF SERVICE:</t>
  </si>
  <si>
    <t>WIMS NUMBER:</t>
  </si>
  <si>
    <t>CONSTRUCTION PERIOD:</t>
  </si>
  <si>
    <t>CLOSING DATE:</t>
  </si>
  <si>
    <t>TIME:</t>
  </si>
  <si>
    <t>TENDER VALIDITY PERIOD:</t>
  </si>
  <si>
    <t>DOCUMENTS AVAILABLE FORM:</t>
  </si>
  <si>
    <t>TENDER CLOSE AT:</t>
  </si>
  <si>
    <t>COMPULSORY SITE BRIEFING:</t>
  </si>
  <si>
    <t>VENUE:</t>
  </si>
  <si>
    <t>TECHNICAL ENQUIRIES:</t>
  </si>
  <si>
    <t xml:space="preserve"> Calendar Days</t>
  </si>
  <si>
    <t>Site Inspection Time</t>
  </si>
  <si>
    <t>EVALUATION CRITERIA</t>
  </si>
  <si>
    <t>Price; and</t>
  </si>
  <si>
    <t>Points Awarded for B-BBEE Status Level of Contribution</t>
  </si>
  <si>
    <t>Bank:</t>
  </si>
  <si>
    <t>Account No:</t>
  </si>
  <si>
    <t>Account Type:</t>
  </si>
  <si>
    <t>Branch:</t>
  </si>
  <si>
    <t>Reference Number:</t>
  </si>
  <si>
    <t>Please note no payment will be accepted at the site isnpection / briefing meeting.</t>
  </si>
  <si>
    <t>Late submissions will not be accepted.</t>
  </si>
  <si>
    <t>Submission to BSC:</t>
  </si>
  <si>
    <t>BSC Meeting:</t>
  </si>
  <si>
    <t>Compulsory Site Meeting Briefing:</t>
  </si>
  <si>
    <t>Closing:</t>
  </si>
  <si>
    <t>to</t>
  </si>
  <si>
    <t>For Planning Purposes only</t>
  </si>
  <si>
    <t>PROPOSED PROCUREMENT PROGRAMME</t>
  </si>
  <si>
    <r>
      <t xml:space="preserve">3.   </t>
    </r>
    <r>
      <rPr>
        <b/>
        <sz val="12"/>
        <color theme="1"/>
        <rFont val="Arial"/>
        <family val="2"/>
      </rPr>
      <t>RETURNABLE SCHEDULES THAT WILL BE INCORPORATED INTO THE
     CONTRACT</t>
    </r>
  </si>
  <si>
    <r>
      <t xml:space="preserve">4.   </t>
    </r>
    <r>
      <rPr>
        <b/>
        <sz val="12"/>
        <color theme="1"/>
        <rFont val="Arial"/>
        <family val="2"/>
      </rPr>
      <t>OTHER DOCUMENTS THAT WILL BE INCORPORATED INTO THE CONTRACT</t>
    </r>
  </si>
  <si>
    <r>
      <t xml:space="preserve">5.   </t>
    </r>
    <r>
      <rPr>
        <b/>
        <sz val="12"/>
        <color theme="1"/>
        <rFont val="Arial"/>
        <family val="2"/>
      </rPr>
      <t>DOCUMENTS REQUIRED FOR THE EVALUATION OF FUNCTIONALITY</t>
    </r>
  </si>
  <si>
    <t>We notify you that it is our intention to employ the following Subcontractors for work in this contract. The Subcontractors will all be CIDB registered and their CIDB Registration number shall be submitted below.</t>
  </si>
  <si>
    <r>
      <t xml:space="preserve">I declare that the representative, named above, is my authorised representative and </t>
    </r>
    <r>
      <rPr>
        <b/>
        <u/>
        <sz val="12"/>
        <color theme="1"/>
        <rFont val="Arial"/>
        <family val="2"/>
      </rPr>
      <t>not</t>
    </r>
    <r>
      <rPr>
        <sz val="12"/>
        <color theme="1"/>
        <rFont val="Arial"/>
        <family val="2"/>
      </rPr>
      <t xml:space="preserve"> a third party agent and that my representative's attending of this site meeting, shall be deemed conclusive proof that my Enterprise are fully aware of what was said and discussed at this meeting.</t>
    </r>
  </si>
  <si>
    <t>Applicable (A)/
Not Applicable(N/A)</t>
  </si>
  <si>
    <t>Rates</t>
  </si>
  <si>
    <t>Don’t enter any rates</t>
  </si>
  <si>
    <t>at tender stage.</t>
  </si>
  <si>
    <r>
      <rPr>
        <b/>
        <u/>
        <sz val="10"/>
        <rFont val="Arial"/>
        <family val="2"/>
      </rPr>
      <t>Project Specific OHS Specification NOTICE</t>
    </r>
    <r>
      <rPr>
        <sz val="10"/>
        <rFont val="Arial"/>
        <family val="2"/>
      </rPr>
      <t xml:space="preserve">
In terms of Section 5(1)(b) of the CONSTRUCTION REGULATIONS 2014 as promulgated on the 7th of February 2014 in the Government Gazette No. 37305, a site specific health &amp; safety specification is to be developed for the intended construction. This then prohibits the use of GENERIC HEALTH &amp; SAFETY SPECIFICATIONS.
The new regulations calls for inclusion of an OHS Agent during planning stages of the project so as to enable the development of the document mentioned above for it to be considered during design stage and finally incorporated into the tender document as stated under Sections 5(1)(d) &amp; (f) of the Construction Regulations 2014.
</t>
    </r>
  </si>
  <si>
    <r>
      <t xml:space="preserve">0 </t>
    </r>
    <r>
      <rPr>
        <b/>
        <sz val="9"/>
        <color theme="1"/>
        <rFont val="Calibri"/>
        <family val="2"/>
      </rPr>
      <t>≤</t>
    </r>
    <r>
      <rPr>
        <b/>
        <sz val="9"/>
        <color theme="1"/>
        <rFont val="Arial"/>
        <family val="2"/>
      </rPr>
      <t xml:space="preserve"> 5</t>
    </r>
  </si>
  <si>
    <r>
      <rPr>
        <b/>
        <sz val="9"/>
        <color theme="1"/>
        <rFont val="Calibri"/>
        <family val="2"/>
      </rPr>
      <t>≥</t>
    </r>
    <r>
      <rPr>
        <b/>
        <sz val="9"/>
        <color theme="1"/>
        <rFont val="Arial"/>
        <family val="2"/>
      </rPr>
      <t xml:space="preserve"> 5 </t>
    </r>
    <r>
      <rPr>
        <b/>
        <sz val="9"/>
        <color theme="1"/>
        <rFont val="Calibri"/>
        <family val="2"/>
      </rPr>
      <t>≥</t>
    </r>
    <r>
      <rPr>
        <b/>
        <sz val="9"/>
        <color theme="1"/>
        <rFont val="Arial"/>
        <family val="2"/>
      </rPr>
      <t xml:space="preserve"> 10</t>
    </r>
  </si>
  <si>
    <t>The Value of material, supplied by the Employer, and not included in the Contract Price, is: (cl 8.6.1.1.2)</t>
  </si>
  <si>
    <t>The amount to cover Professional Fees, not included in the Contract Price, for repairing damage and loss to be included in the insurance: (cl 8.6.1.1.3)</t>
  </si>
  <si>
    <t>- Tile sample.
- Brick sample.
- Light fitting sample.
- Screed panel 2m x 2m impact test.
- Tested trial mix to be approved by the Engineer.</t>
  </si>
  <si>
    <r>
      <t xml:space="preserve">The contractor shall do nothing to dissuade targeted labour from participating in training programmes and shall take all reasonable steps to ensure that each beneficiary is provided with </t>
    </r>
    <r>
      <rPr>
        <u/>
        <sz val="9"/>
        <rFont val="Arial"/>
        <family val="2"/>
      </rPr>
      <t>two days</t>
    </r>
    <r>
      <rPr>
        <sz val="9"/>
        <rFont val="Arial"/>
        <family val="2"/>
      </rPr>
      <t xml:space="preserve"> of formal training for every </t>
    </r>
    <r>
      <rPr>
        <u/>
        <sz val="9"/>
        <rFont val="Arial"/>
        <family val="2"/>
      </rPr>
      <t>22 days worked</t>
    </r>
    <r>
      <rPr>
        <sz val="9"/>
        <rFont val="Arial"/>
        <family val="2"/>
      </rPr>
      <t>.</t>
    </r>
  </si>
  <si>
    <t>Any additional site information such as location, improvements on site, adjacent buildings, environmental issues, etc. must be described in detail herein. If project is phased, indicate the phased work procedure with a colour coded site plan or graphical key or sorts.</t>
  </si>
  <si>
    <t>Revision</t>
  </si>
  <si>
    <t>Rev 0</t>
  </si>
  <si>
    <t xml:space="preserve">Drawings Number </t>
  </si>
  <si>
    <t>Signed - Party No. 2</t>
  </si>
  <si>
    <t>Signed - Party No. 3</t>
  </si>
  <si>
    <t>C5.10</t>
  </si>
  <si>
    <t>C5.11</t>
  </si>
  <si>
    <t>1. Assisting local leadership in conducting skills and resources audit which facilitates sourcing labour from within the ward or targeted areas for employment, as required by contractor.</t>
  </si>
  <si>
    <t>c)      The Contractor is to give first option for prospective PPG’s from the surrounding areas of the Project. Should there be insufficient suitable people fitting the criteria of PPG’s, the Contractor may hire people from further afield. This is to be done only after consultation with the Department of Works EPWP Co-ordinator and the Community Liaison Officer (CLO).</t>
  </si>
  <si>
    <t>55% of unskilled labour to be women</t>
  </si>
  <si>
    <t xml:space="preserve">2% of unskilled labour to be people living with disability </t>
  </si>
  <si>
    <t>The contractor is then advised to price for both item 17.5.1 and 17.5.2</t>
  </si>
  <si>
    <t>Payment for works identified in the Scope of Work as being labour-intensive shall only be made in accordance with the provisions of the Contract if the works are constructed strictly in accordance with the provisions of the Scope of Work. Any non-payment for such works shall not relieve the Contractor in any way from his obligations either in contract or in delict.</t>
  </si>
  <si>
    <t>CIDB GRADING</t>
  </si>
  <si>
    <t>ENQUIRIES:</t>
  </si>
  <si>
    <t>Requirements for sealing, addressing, delivery, opening and assessment of the tender are contained in the  tender document.</t>
  </si>
  <si>
    <t>No late arrivals will be admitted to the pre tender briefing meeting.</t>
  </si>
  <si>
    <t xml:space="preserve"> documents must be submitted on a readable compact disc together with the bid at close of tender.</t>
  </si>
  <si>
    <t xml:space="preserve">Tender documents must be purchased prior to the starting time of pre tender briefing meeting. No tender documents will be issued at the pre tender briefing meeting and no site inspection meeting certificates will be issued at the pre tender briefing meeting.
</t>
  </si>
  <si>
    <t>Mr. Khumalo</t>
  </si>
  <si>
    <t>I undertake to make payment for the goods/works delivered in accordance with the terms and conditions of the contract, within 30 (thirty) days after receipt of an invoice accompanied by the delivery note.</t>
  </si>
  <si>
    <t>As per Tender Advertisement</t>
  </si>
  <si>
    <t>Departmental Stamp:</t>
  </si>
  <si>
    <t>The contractor needs to provide a realistic estimate on the number of jobs that the project has the potential to create throughout the project duration as the project will be implemented using labour intensive construction methods on elements where it is economical and feasible for this construction method.</t>
  </si>
  <si>
    <t>For the purposes of these conditions of tender, the following definitions apply:</t>
  </si>
  <si>
    <t xml:space="preserve">Part C1: Agreements and Contract Data </t>
  </si>
  <si>
    <t>Cancellation and Re-Invitation of Tenders</t>
  </si>
  <si>
    <t>funds are no longer available to cover the total envisaged expenditure; or</t>
  </si>
  <si>
    <t>no acceptable tenders are received.</t>
  </si>
  <si>
    <t>The cost of the tender documents charged by the employer shall be limited to the actual cost incurred by the employer for printing the documents. Employers must attempt to make available the tender documents on its website so as not to incur any costs pertaining to the printing of the tender documents.</t>
  </si>
  <si>
    <t xml:space="preserve">Do not make any alterations or additions to the tender documents, except to comply with instructions issued by the employer, or necessary to correct errors made by the tenderer. All signatories to the tender offer shall initial all such alterations. </t>
  </si>
  <si>
    <r>
      <t>The NIP obligation applicable to suppliers in respect of sub-paragraphs 1.1 (a) to 1.1</t>
    </r>
    <r>
      <rPr>
        <sz val="10"/>
        <color rgb="FFFF0000"/>
        <rFont val="Arial"/>
        <family val="2"/>
      </rPr>
      <t xml:space="preserve"> (c) </t>
    </r>
    <r>
      <rPr>
        <sz val="10"/>
        <rFont val="Arial"/>
        <family val="2"/>
      </rPr>
      <t>above will amount to 30 % of the imported content whilst suppliers in respect of paragraph 1.1 (d) shall incur 30% of the total NIP obligation on a pro-rata basis.</t>
    </r>
  </si>
  <si>
    <t>Documentation required before Commencement of the Works:</t>
  </si>
  <si>
    <t>The latest Standard for Uniformity in Construction Procurement published in terms of the Construction Industry Development Board (CIDB) Act, 2000 (Act no. 38 of 2000), the Standardized Construction Procurement Documents for Engineering and Construction Works as issued by the CIDB and any other relevant documentation pertaining thereto must be studied and all principles in this regard must be applied to all procurement documentation, practices and procedures.</t>
  </si>
  <si>
    <t>SECTION E: SPECIFIC PRELIMINARIES</t>
  </si>
  <si>
    <t>Section E contains Specific Preliminary items which apply to this contract except where "N/A" (Not Applicable) appears against the item.</t>
  </si>
  <si>
    <t xml:space="preserve"> EPWP CONDITIONS AND SPECIFICATIONS</t>
  </si>
  <si>
    <t>To be determined</t>
  </si>
  <si>
    <t>Estimated Site Hand Over:</t>
  </si>
  <si>
    <t>Estimated Completion:</t>
  </si>
  <si>
    <t>T2.35</t>
  </si>
  <si>
    <t>EPWP Employment Contract</t>
  </si>
  <si>
    <t>Annexure 11</t>
  </si>
  <si>
    <t>Type of Guarantee required by Employer</t>
  </si>
  <si>
    <r>
      <t>Standard System of Measuring Builders Work (7</t>
    </r>
    <r>
      <rPr>
        <vertAlign val="superscript"/>
        <sz val="10"/>
        <rFont val="Arial"/>
        <family val="2"/>
      </rPr>
      <t>th</t>
    </r>
    <r>
      <rPr>
        <sz val="10"/>
        <rFont val="Arial"/>
        <family val="2"/>
      </rPr>
      <t xml:space="preserve"> Edition)</t>
    </r>
  </si>
  <si>
    <t xml:space="preserve">This should be safely kept for job creation data verifications and periodical audits on projects conducted by National and Provincial  Department of Public Works  after one (1) or two (2) quarters of submitting captured EPWP Data to the National EPWP coordinating Department.  </t>
  </si>
  <si>
    <t>General Conditions of Contract for Construction Works - 2nd Edition (2010)</t>
  </si>
  <si>
    <t>E12.1 a Employment Targets</t>
  </si>
  <si>
    <t>E12.1 b Employment requirements</t>
  </si>
  <si>
    <t>E12.1 c Labour rate and payment intervals</t>
  </si>
  <si>
    <t>E12.2 a Labour Intensive Construction (LIC) method</t>
  </si>
  <si>
    <t>E12.2 b Labour Intensive Construction Method</t>
  </si>
  <si>
    <t>12.3.1 Every employer must keep in the project site office the following  minutes of site progress minutes; contractors’ monthly site progress reports; accurately recorded attendance register; proof of payment as means to verify authenticity of data in the EPWP Beneficiary form submitted with payment certificates. Copies of submitted EPWP beneficiary data forms should also be kept in the site office.</t>
  </si>
  <si>
    <t>12.3.2 The employer must keep this record for a period of at least three (3) years after the completion of the project in his/her office as the project site office would have been relocated.</t>
  </si>
  <si>
    <t>12.5.1 EPWP signage board</t>
  </si>
  <si>
    <t>12.5.2 Branding of labour apparel</t>
  </si>
  <si>
    <t>E12.6 COMMUNITY LIAISON OFFICER (CLO)</t>
  </si>
  <si>
    <t>E13.1</t>
  </si>
  <si>
    <t>E13.2</t>
  </si>
  <si>
    <t>E13.3</t>
  </si>
  <si>
    <t>NOTICE BOARD, SITE OFFICE, ETC.</t>
  </si>
  <si>
    <t>E16</t>
  </si>
  <si>
    <t xml:space="preserve">In addition to the requirements of Clause E9, contained in this document; </t>
  </si>
  <si>
    <t>In the interest of providing a sound service to both the community and the Contractor, a CLO may only manage one project at a given time.</t>
  </si>
  <si>
    <t>12.1 EMPLOYMENT TARGETS</t>
  </si>
  <si>
    <t>12.2 LABOUR INTENSIVE CONSTRUCTION METHOD</t>
  </si>
  <si>
    <t>E12.3 RECORD KEEPING</t>
  </si>
  <si>
    <t>E12.5 EPWP PROMOTION</t>
  </si>
  <si>
    <t>E12.7 SKILLS DEVELOPMENT ON SITE</t>
  </si>
  <si>
    <t>E12.8 LABOUR ONLY Sub Contracting for local emerging enterprises</t>
  </si>
  <si>
    <t>E12.9 EPWP CONTRACT FOR LABOUR</t>
  </si>
  <si>
    <t>E12.10 EPWP SCOPE of WORK</t>
  </si>
  <si>
    <t>E13.4</t>
  </si>
  <si>
    <t xml:space="preserve">HIV /Aids Awareness Programme on Site for not less than 90% of workers inclusive of all direct and indirect costs; </t>
  </si>
  <si>
    <t>E13.5</t>
  </si>
  <si>
    <t>E17</t>
  </si>
  <si>
    <t>CONTRACT DOCUMENTS</t>
  </si>
  <si>
    <t>E18</t>
  </si>
  <si>
    <t>GENERAL PREAMBLES</t>
  </si>
  <si>
    <t>The Document Preambles will be the “ASAQS Model Preambles for Trades – 2008” and is obtainable from the various Regional Office’s of the Department of Public Works and shall be read in conjunction with the Bills of Quantities and be referred to for the full descriptions of work to be done and materials to be used.</t>
  </si>
  <si>
    <t>E19</t>
  </si>
  <si>
    <t>TRADE NAMES</t>
  </si>
  <si>
    <t>EXISTING PREMISES OCCUPIED</t>
  </si>
  <si>
    <t>INACCURATE AND DEFECTIVE WORK EXECUTED UNDER PREVIOUS CONTRACT</t>
  </si>
  <si>
    <t>The contractor shall, after taking possession of the site and before commencing the work, check all levels, liners, profiles and the like and satisfy himself as to the dimensional accuracy of all work executed under the previous contract which may affect his work.</t>
  </si>
  <si>
    <t>Should any inaccurate or defective work be found, the contractor shall immediately notify the principal agent in writing requesting his instructions with regard thereto and afford every facility to those rectifying such inaccurate or defective work.</t>
  </si>
  <si>
    <t>VIEWING THE SITE IN SECURITY AREAS</t>
  </si>
  <si>
    <t>E23</t>
  </si>
  <si>
    <t>COMMENCEMENT OF WORKS IN SECURITY AREAS</t>
  </si>
  <si>
    <t>If the works falls within a security area, the contractor must arrange with the Authorities and give the necessary notices before commencement of the works. Should the contractor fail to make such arrangements, admission to the site may be refused and any additional costs will be for the contractor's account.</t>
  </si>
  <si>
    <t>E24</t>
  </si>
  <si>
    <t>ENTRANCE PERMITS TO SECURITY AREAS</t>
  </si>
  <si>
    <t>If the works fall within a security area, the contractor shall obtain entrance permits for his personnel and workmen entering the area and shall comply with all regulations and instructions which may be issued from time to time regarding the protection of persons and property under control of the Authority.</t>
  </si>
  <si>
    <t>E25</t>
  </si>
  <si>
    <t>SECURITY CHECK OF PERSONNEL</t>
  </si>
  <si>
    <t>The principal agent may require the contractor to have his personnel and workmen, or a certain number of them, security classified.</t>
  </si>
  <si>
    <t>In the event of the principal agent requesting the removal of a person or persons from the works for security reasons, the contractor shall do so forthwith and shall thereafter ensure that such person or persons are denied access to the works and the site and/or to any document or information relating to the works.</t>
  </si>
  <si>
    <t>E26</t>
  </si>
  <si>
    <t>PROHIBITION ON TAKING PHOTOGRAPHS</t>
  </si>
  <si>
    <t>In terms of article 119 of the Defence Act, 44 of 1957, it is prohibited to sketch or to take photographs of any military site or installation or any building or civil works thereon or to be in possession of a camera or other apparatus used for taking photographs, except when authorised thereto by or on behalf of the Minister.</t>
  </si>
  <si>
    <t>The same prohibition is also applicable to all Correctional Institutions in terms of article 44.1(e) of the Correctional Services Act 8 of 1959.</t>
  </si>
  <si>
    <r>
      <t xml:space="preserve">* A bill of lading (sometimes abbreviated as B/L or BoL) is a document issued by a carrier which details a shipment of merchandise and gives title of that shipment to a specified party. Bills of lading are one of three important documents used in international trade to help guarantee that exporters receive payment and importers receive merchandise. A straight bill of lading, which is referred to above, is used when payment has been made in advance of shipment and requires a carrier to deliver the merchandise to the appropriate party. It is therefore the date of the paid up invoice when the shipment leaves the exporter's location. </t>
    </r>
    <r>
      <rPr>
        <i/>
        <sz val="6"/>
        <rFont val="Arial"/>
        <family val="2"/>
      </rPr>
      <t>[http://en.wikipedia.org/wiki/Bill_of_lading]</t>
    </r>
  </si>
  <si>
    <r>
      <t xml:space="preserve">* </t>
    </r>
    <r>
      <rPr>
        <i/>
        <sz val="6"/>
        <rFont val="Arial"/>
        <family val="2"/>
      </rPr>
      <t>Complete only if sole proprietor or partnership and attach separate page if more than 6 partners</t>
    </r>
  </si>
  <si>
    <t>Attendance Register - Infrastructure and Other projects</t>
  </si>
  <si>
    <t>EPWP Data Collection tool for Phase 3 system</t>
  </si>
  <si>
    <t>Annexure 12</t>
  </si>
  <si>
    <t>Annexure 13</t>
  </si>
  <si>
    <t>(Insert Your Company Logo)</t>
  </si>
  <si>
    <t>EMPLOYMENT AGREEMENT</t>
  </si>
  <si>
    <t>BETWEEN</t>
  </si>
  <si>
    <t>PARTIES</t>
  </si>
  <si>
    <t>The Parties to this Agreement are -</t>
  </si>
  <si>
    <t>And</t>
  </si>
  <si>
    <t xml:space="preserve">    </t>
  </si>
  <si>
    <t>In this Agreement and any Annexure thereto, unless inconsistent with or otherwise indicated by the context-</t>
  </si>
  <si>
    <t>means the contents of this Agreement.</t>
  </si>
  <si>
    <t>means the company that employs the worker</t>
  </si>
  <si>
    <t>“Department”</t>
  </si>
  <si>
    <t>means the Department of Public Works</t>
  </si>
  <si>
    <t>is a person that performs a specific or necessary task or who completes tasks in a certain way</t>
  </si>
  <si>
    <t>PURPOSE</t>
  </si>
  <si>
    <t>The purpose of this agreement is to:-</t>
  </si>
  <si>
    <t>TERMS AND CONDITIONS</t>
  </si>
  <si>
    <t>REMUNERATION</t>
  </si>
  <si>
    <t xml:space="preserve">ROLES AND RESPONSIBILITIES </t>
  </si>
  <si>
    <t xml:space="preserve">If either party commits any breach of the terms of this contract (and fails to rectify it within 30 days of receipt of a written notice calling it to do so, then) the other party shall be entitled to terminate the contract or to claim specific performance without prejudice to any of its other legal rights, including its rights to claim damages. </t>
  </si>
  <si>
    <t>CONDITIONS OF EMPLOYMENT</t>
  </si>
  <si>
    <t>9.1.</t>
  </si>
  <si>
    <t xml:space="preserve">Meal Breaks </t>
  </si>
  <si>
    <t>9.3.</t>
  </si>
  <si>
    <t xml:space="preserve">Weekly Rest Period </t>
  </si>
  <si>
    <t xml:space="preserve">Every worker must have two days off every week. A worker may only work on their day off to perform work which must be done without delay and cannot be performed by workers during their ordinary hours of work ("emergency work''). </t>
  </si>
  <si>
    <t xml:space="preserve">Work on Sundays and Public Holidays </t>
  </si>
  <si>
    <t xml:space="preserve">Sick leave </t>
  </si>
  <si>
    <t xml:space="preserve">Maternity Leave </t>
  </si>
  <si>
    <t xml:space="preserve">(i) if a medical practitioner, midwife or certified nurse certifies that it is necessary for the health of the worker or that of her unborn child; or </t>
  </si>
  <si>
    <t xml:space="preserve">(ii) if agreed to between employer and worker; or </t>
  </si>
  <si>
    <t xml:space="preserve">9.7. </t>
  </si>
  <si>
    <t xml:space="preserve">Family responsibility leave </t>
  </si>
  <si>
    <t xml:space="preserve">(i) the employee's spouse or life partner; </t>
  </si>
  <si>
    <t xml:space="preserve">(ii) the employee's parent, adoptive parent, grandparent, child, adopted child, grandchild or sibling. </t>
  </si>
  <si>
    <t xml:space="preserve">Keeping Records </t>
  </si>
  <si>
    <t xml:space="preserve">9.9. </t>
  </si>
  <si>
    <t xml:space="preserve">Payment </t>
  </si>
  <si>
    <t>9.10.</t>
  </si>
  <si>
    <t>Inclement weather</t>
  </si>
  <si>
    <t xml:space="preserve">If no work has begun on site, and if an employee has reported for work, the employee will be paid for four hours. Should work be stopped after the first four hours, the employee will be paid for the hours worked. Where the employer has given employees notice on the previous working day that no work will be available due to inclement weather, then no payment will be made. </t>
  </si>
  <si>
    <t>9.11.</t>
  </si>
  <si>
    <t xml:space="preserve">Deductions </t>
  </si>
  <si>
    <t>9.12.</t>
  </si>
  <si>
    <t xml:space="preserve">Health and Safety </t>
  </si>
  <si>
    <t xml:space="preserve">Compensation for Injuries and Diseases </t>
  </si>
  <si>
    <t xml:space="preserve">Termination </t>
  </si>
  <si>
    <t>9.16.   DOMICILE</t>
  </si>
  <si>
    <t>The address to which notices and all legal documents may be delivered or served are as follows:</t>
  </si>
  <si>
    <t>Employee Details</t>
  </si>
  <si>
    <t>Employer Details</t>
  </si>
  <si>
    <t xml:space="preserve">“Agreement” </t>
  </si>
  <si>
    <t>“Company”</t>
  </si>
  <si>
    <t>“Worker”</t>
  </si>
  <si>
    <t xml:space="preserve">“EPWP” </t>
  </si>
  <si>
    <t xml:space="preserve">9.4. </t>
  </si>
  <si>
    <t xml:space="preserve">9.6. </t>
  </si>
  <si>
    <t xml:space="preserve">9.8. </t>
  </si>
  <si>
    <t xml:space="preserve">9.13. </t>
  </si>
  <si>
    <t xml:space="preserve">9.14. </t>
  </si>
  <si>
    <t xml:space="preserve">9.15. Certificate of Service </t>
  </si>
  <si>
    <t>Period of employment: Fixed for until when your services are still required on site</t>
  </si>
  <si>
    <t xml:space="preserve">1.1. </t>
  </si>
  <si>
    <t xml:space="preserve">Contractor:  </t>
  </si>
  <si>
    <t>herein represented by:</t>
  </si>
  <si>
    <t xml:space="preserve">duly authorised thereto </t>
  </si>
  <si>
    <t xml:space="preserve">1.2. </t>
  </si>
  <si>
    <t>[worker's name]</t>
  </si>
  <si>
    <t>2.1.</t>
  </si>
  <si>
    <t>The Expanded Public Works Programme is a government programme aimed at the alleviation of poverty and unemployment. The programme ensures the full engagement on Labour Intensive Methods of Construction (LIC) to contractors for skills development. The EPWP focuses at reducing unemployment by increasing economic growth by means of improving skills levels through education and training and improving the enabling environment for the industry to flourish.</t>
  </si>
  <si>
    <t>◦</t>
  </si>
  <si>
    <t>The worker should not have the expectation that this contract will be renewed or extended.</t>
  </si>
  <si>
    <t>The worker must meet the standards and requirements of the contractor</t>
  </si>
  <si>
    <t>The worker must render his/her services during normal working hours of minimum of forty to fifty five hours in any week; which comprise of an eight-hour working day in a five-day week.</t>
  </si>
  <si>
    <t>The worker will have no entitlement to the benefits of a full time employee, namely;</t>
  </si>
  <si>
    <t>The worker will be subject to all laws, rules, policies, codes and procedures applicable to the;</t>
  </si>
  <si>
    <t xml:space="preserve">6.1            </t>
  </si>
  <si>
    <t>Employer / Worker</t>
  </si>
  <si>
    <t xml:space="preserve">6.2            </t>
  </si>
  <si>
    <t>Be available for and participate in all learning and work experience required by the company.</t>
  </si>
  <si>
    <t>Comply with workplace policies and procedures.</t>
  </si>
  <si>
    <t>Complete any attendance or any written assessment tools supplied by the contractor to record relevant workplace experience.</t>
  </si>
  <si>
    <t>Demonstrate willingness to grow and learn through work experience.</t>
  </si>
  <si>
    <t xml:space="preserve">Provide the following documentation to the employer, </t>
  </si>
  <si>
    <t>Certified  identity document not longer than 3 months</t>
  </si>
  <si>
    <t>ID size photos</t>
  </si>
  <si>
    <t>Sign employment contract</t>
  </si>
  <si>
    <t xml:space="preserve">Work for ________________________ in terms of the period as specified in the employment agreement contract. </t>
  </si>
  <si>
    <t>▪</t>
  </si>
  <si>
    <t>Employ the worker for a period specified in the agreement.</t>
  </si>
  <si>
    <t xml:space="preserve">Provide the worker with appropriate work based experience in the work environment. </t>
  </si>
  <si>
    <t>Facilitate payments of wages / stipends.</t>
  </si>
  <si>
    <t>Keep accurate records of workers.</t>
  </si>
  <si>
    <t>Where a worker/  learner is disabled, the employer will have to provide in the additional needs e.g. special materials, learning aids and in some cases physical or professional support (such aids remain the property of the employer).</t>
  </si>
  <si>
    <t xml:space="preserve">Keep up to date records of learning and discuss progress with the intern on a regular basis.  </t>
  </si>
  <si>
    <t xml:space="preserve">Apply fair disciplinary, grievance and dispute resolution procedures to the worker. </t>
  </si>
  <si>
    <t>Prepare an orientation/ induction course to introduce worker/ learner to the workplace and specific workplace requirements.</t>
  </si>
  <si>
    <t>Ensure the daily attendance register is signed by the worker.</t>
  </si>
  <si>
    <t>7.   DURATION.</t>
  </si>
  <si>
    <t>8.    BREACH.</t>
  </si>
  <si>
    <t xml:space="preserve">and </t>
  </si>
  <si>
    <t>This agreement commences on:</t>
  </si>
  <si>
    <t>expires on:</t>
  </si>
  <si>
    <t xml:space="preserve">9.2. </t>
  </si>
  <si>
    <t>Special Conditions for Security Guards (Only applicable to security Guards)</t>
  </si>
  <si>
    <t xml:space="preserve">A worker may not work for more than five hours without taking a meal break of at least thirty minutes duration. </t>
  </si>
  <si>
    <t xml:space="preserve">An employer and worker may agree on longer meal breaks. </t>
  </si>
  <si>
    <t xml:space="preserve"> A worker may not work during a meal break. However, an employer may require a worker to perform duties during a meal break if those duties cannot be left unattended and cannot be performed by another worker. An employer must take reasonable steps to ensure that a worker is relieved of his or her duties during the meal break. </t>
  </si>
  <si>
    <t xml:space="preserve">A worker is not entitled to payment for the period of a meal break. However, a worker who is paid on the basis of time worked must be paid if the worker is required to work or to be available for work during the meal break. </t>
  </si>
  <si>
    <t>9.1.1</t>
  </si>
  <si>
    <t>9.1.2</t>
  </si>
  <si>
    <t>9.1.3</t>
  </si>
  <si>
    <t>9.1.4</t>
  </si>
  <si>
    <t xml:space="preserve">A security guard may work up to 55 hours per week and up to eleven hours per day. </t>
  </si>
  <si>
    <t>A security guard who works more than ten hours per day must have a meal break of at least one hour or two breaks of at least 30 minutes each.</t>
  </si>
  <si>
    <t>9.2.1</t>
  </si>
  <si>
    <t>9.2.2</t>
  </si>
  <si>
    <t xml:space="preserve">A worker may only work on a Sunday or public holiday to perform emergency or security work. </t>
  </si>
  <si>
    <t xml:space="preserve">Work on Sundays is paid at the ordinary rate of pay. </t>
  </si>
  <si>
    <t>A task-rated worker who works on a public holiday must be paid;</t>
  </si>
  <si>
    <t>9.4.1</t>
  </si>
  <si>
    <t>9.4.2</t>
  </si>
  <si>
    <t>9.4.3</t>
  </si>
  <si>
    <t xml:space="preserve">the worker's daily task rate, if the worker works for less than four hours; </t>
  </si>
  <si>
    <t xml:space="preserve">double the worker's daily task rate, if the worker works for more than four hours. </t>
  </si>
  <si>
    <t xml:space="preserve">9.4.4 </t>
  </si>
  <si>
    <t xml:space="preserve">A time-rated worker who works on a public holiday must be paid </t>
  </si>
  <si>
    <t>the worker's daily rate of pay, if the worker works for less than four hours on the public holiday;</t>
  </si>
  <si>
    <t xml:space="preserve">double the worker's daily rate of pay, if the worker works for more than four hours on the public holiday. </t>
  </si>
  <si>
    <t xml:space="preserve">9.5.1 </t>
  </si>
  <si>
    <t xml:space="preserve">Only workers who work more than 24 hours per month have the right to claim sick-pay in terms of this clause. </t>
  </si>
  <si>
    <t xml:space="preserve">9.5.2 </t>
  </si>
  <si>
    <t xml:space="preserve">A worker who is unable to work on account of illness or injury is entitled to claim one day's paid sick leave for every full month that the worker has worked in terms of a contract. </t>
  </si>
  <si>
    <t xml:space="preserve">9.5.3 </t>
  </si>
  <si>
    <t xml:space="preserve">9.5.4 </t>
  </si>
  <si>
    <t xml:space="preserve">Accumulated sick-leave may not be transferred from one contract to another contract. </t>
  </si>
  <si>
    <t xml:space="preserve">9.5.5 </t>
  </si>
  <si>
    <t xml:space="preserve">An employer must pay a task-rated worker the worker's daily task rate for a day's sick leave. </t>
  </si>
  <si>
    <t xml:space="preserve">9.5.6 </t>
  </si>
  <si>
    <t xml:space="preserve">An employer must pay a time-rated worker the worker's daily rate of pay for a day's sick leave. </t>
  </si>
  <si>
    <t xml:space="preserve">9.5.7 </t>
  </si>
  <si>
    <t xml:space="preserve">An employer must pay a worker sick pay on the worker's usual payday. </t>
  </si>
  <si>
    <t>9.5.8</t>
  </si>
  <si>
    <t>Before paying sick-pay, an employer may require a worker to produce a certificate stating that the worker was unable to work on account of sickness or injury if the worker is</t>
  </si>
  <si>
    <t xml:space="preserve">absent from work for more than two consecutive days; or </t>
  </si>
  <si>
    <t xml:space="preserve">absent from work on more than two occasions in any eight-week period. </t>
  </si>
  <si>
    <t xml:space="preserve">9.5.9 </t>
  </si>
  <si>
    <t xml:space="preserve">A medical certificate must be issued and signed by a medical practitioner, a qualified nurse or a clinic staff member authorised to issue medical certificates indicating the duration and reason for incapacity. </t>
  </si>
  <si>
    <t xml:space="preserve">9.5.10 </t>
  </si>
  <si>
    <t xml:space="preserve">A worker is not entitled to paid sick-leave for a work-related injury or occupational disease for which the worker can claim compensation under the Compensation for Occupational Injuries and Diseases Act. </t>
  </si>
  <si>
    <t xml:space="preserve">9.6.1 </t>
  </si>
  <si>
    <t xml:space="preserve">A worker may take up to four consecutive months' unpaid maternity leave. </t>
  </si>
  <si>
    <t xml:space="preserve">9.6.2 </t>
  </si>
  <si>
    <t xml:space="preserve">A worker is not entitled to any payment or employment-related benefits during maternity leave. </t>
  </si>
  <si>
    <t xml:space="preserve">9.6.3 </t>
  </si>
  <si>
    <t xml:space="preserve">A worker must give her employer reasonable notice of when she will start maternity leave and when she will return to work. </t>
  </si>
  <si>
    <t xml:space="preserve">9.6.4 </t>
  </si>
  <si>
    <t xml:space="preserve">A worker is not required to take the full period of maternity leave. However, a worker may not work for four weeks before the expected date of birth of her child or for six weeks after the birth of her child, unless a medical practitioner, midwife or qualified nurse certifies that she is fit to do so. </t>
  </si>
  <si>
    <t xml:space="preserve">9.6.5 </t>
  </si>
  <si>
    <t>A worker may begin maternity leave as follows;</t>
  </si>
  <si>
    <t xml:space="preserve">four weeks before the expected date of birth; or </t>
  </si>
  <si>
    <t xml:space="preserve">on an earlier date </t>
  </si>
  <si>
    <t xml:space="preserve">on a later date, if a medical practitioner, midwife or certified nurse has certified that the worker is able to continue to work without endangering her health. </t>
  </si>
  <si>
    <t xml:space="preserve">A worker who has a miscarriage during the third trimester of pregnancy or bears a stillborn child may take maternity leave for up to six weeks after the miscarriage or stillbirth. </t>
  </si>
  <si>
    <t xml:space="preserve">9.7.1 </t>
  </si>
  <si>
    <t xml:space="preserve">when the employee's child is born; </t>
  </si>
  <si>
    <t xml:space="preserve">when the employee's child is sick; </t>
  </si>
  <si>
    <t xml:space="preserve">in the event of a death of </t>
  </si>
  <si>
    <t xml:space="preserve">Workers, who work for at least four days per week, are entitled to three days paid family responsibility leave each year in the following circumstances; </t>
  </si>
  <si>
    <t xml:space="preserve">9.8.1 </t>
  </si>
  <si>
    <t xml:space="preserve">(e) </t>
  </si>
  <si>
    <t xml:space="preserve">the worker's name and position; </t>
  </si>
  <si>
    <t xml:space="preserve">in the case of a task-rated worker  the number of tasks completed by the worker; </t>
  </si>
  <si>
    <t xml:space="preserve">copy of an acceptable worker identification </t>
  </si>
  <si>
    <t>payments made to each worker in a form of Proof of Payment, Payroll registers and the acknowledgement of payment receipt signed by the worker.</t>
  </si>
  <si>
    <t xml:space="preserve">in the case of a time-rated worker, the time worked by the worker; </t>
  </si>
  <si>
    <t xml:space="preserve">Every employer must keep a written record on site for the duration of the project and three (3) year after completion records should consists of at least the following; </t>
  </si>
  <si>
    <t xml:space="preserve">9.8.2 </t>
  </si>
  <si>
    <t xml:space="preserve">The employer must keep this record for a period of at least three years after the completion of the EPWP. </t>
  </si>
  <si>
    <t xml:space="preserve">9.9.1 </t>
  </si>
  <si>
    <t xml:space="preserve">An employer must pay all wages at least monthly in cash or by cheque or into a bank account. </t>
  </si>
  <si>
    <t xml:space="preserve">9.9.2 </t>
  </si>
  <si>
    <t>A worker may not be paid less than the Ministerial Determination wage rate.</t>
  </si>
  <si>
    <t xml:space="preserve">9.9.3 </t>
  </si>
  <si>
    <t xml:space="preserve">A task-rated worker will only be paid for tasks that have been completed. </t>
  </si>
  <si>
    <t xml:space="preserve">9.9.4 </t>
  </si>
  <si>
    <t xml:space="preserve">An employer must pay a task-rated worker within five weeks of the work being completed and the work having been approved by the manager or the contractor having submitted an invoice to the employer. </t>
  </si>
  <si>
    <t xml:space="preserve">9.9.5 </t>
  </si>
  <si>
    <t xml:space="preserve">A time-rated worker will be paid at the end of each month. </t>
  </si>
  <si>
    <t xml:space="preserve">9.9.6 </t>
  </si>
  <si>
    <t xml:space="preserve">Payment must be made in cash, by cheque or by direct deposit into a bank account designated by the worker. </t>
  </si>
  <si>
    <t xml:space="preserve">9.9.7 </t>
  </si>
  <si>
    <t>Payment in cash or by cheque must take place</t>
  </si>
  <si>
    <t xml:space="preserve">9.9.8 </t>
  </si>
  <si>
    <t xml:space="preserve">An employer must give a worker the following information in writing </t>
  </si>
  <si>
    <t xml:space="preserve">9.9.9 </t>
  </si>
  <si>
    <t xml:space="preserve">If the worker is paid in cash or by cheque, this information must be recorded on the envelope and the worker must acknowledge receipt of payment by signing for it. </t>
  </si>
  <si>
    <t xml:space="preserve">9.9.10 </t>
  </si>
  <si>
    <t xml:space="preserve">If a worker's employment is terminated, the employer must pay all monies owing to that worker within one month of the termination of employment. </t>
  </si>
  <si>
    <t xml:space="preserve">at the workplace or at a place agreed to by the worker; </t>
  </si>
  <si>
    <t xml:space="preserve">during the worker's working hours or within fifteen minutes of the start or finish of work; </t>
  </si>
  <si>
    <t xml:space="preserve">in a sealed envelope which becomes the property of the worker. </t>
  </si>
  <si>
    <t xml:space="preserve">the period for which payment is made; </t>
  </si>
  <si>
    <t xml:space="preserve">the numbers of tasks completed or hours worked; </t>
  </si>
  <si>
    <t xml:space="preserve">the worker's earnings; </t>
  </si>
  <si>
    <t xml:space="preserve">any money deducted from the payment; </t>
  </si>
  <si>
    <t xml:space="preserve">the actual amount paid to the worker. </t>
  </si>
  <si>
    <t xml:space="preserve">9.11.1 </t>
  </si>
  <si>
    <t xml:space="preserve">An employer may not deduct money from a worker's payment unless the deduction is required in terms of a law. </t>
  </si>
  <si>
    <t xml:space="preserve">9.11.2 </t>
  </si>
  <si>
    <t xml:space="preserve">An employer must deduct and pay to the SA Revenue Services any income tax that the worker is required to pay. </t>
  </si>
  <si>
    <t xml:space="preserve">9.11.3 </t>
  </si>
  <si>
    <t xml:space="preserve">An employer who deducts money from a worker's pay for payment to another person must pay the money to that person within the time period and other requirements specified in the agreement of Law; court order or arbitration </t>
  </si>
  <si>
    <t xml:space="preserve">9.11.4 </t>
  </si>
  <si>
    <t>It is the responsibility of the employers to arrange for all persons employed on a Project to be covered in terms of the Unemployment Insurance Fund Contributions Act, 2002 (Act No. 4 of 2002)</t>
  </si>
  <si>
    <t xml:space="preserve">9.11.5 </t>
  </si>
  <si>
    <t xml:space="preserve">An employer may not require or allow a worker to </t>
  </si>
  <si>
    <t xml:space="preserve">repay any payment except an overpayment previously made by the employer by mistake; </t>
  </si>
  <si>
    <t xml:space="preserve">state that the worker received a greater amount of money than the employer actually paid to the worker; or </t>
  </si>
  <si>
    <t xml:space="preserve">pay the employer or any other person for having been employed. </t>
  </si>
  <si>
    <t xml:space="preserve">9.12.1 </t>
  </si>
  <si>
    <t xml:space="preserve">Employers must take all reasonable steps to ensure that the working environment is healthy and safe. </t>
  </si>
  <si>
    <t xml:space="preserve">9.12.2 </t>
  </si>
  <si>
    <t xml:space="preserve">work in a way that does not endanger his/her health and safety or that of any other person; </t>
  </si>
  <si>
    <t xml:space="preserve">obey any health and safety instruction; </t>
  </si>
  <si>
    <t xml:space="preserve">use any personal protective equipment or clothing issued by the employer; </t>
  </si>
  <si>
    <t xml:space="preserve">report any accident, near-miss incident or dangerous behaviour by another person to their employer or manager. </t>
  </si>
  <si>
    <t>A worker must;</t>
  </si>
  <si>
    <t>9.13.1</t>
  </si>
  <si>
    <t xml:space="preserve"> It is the responsibility of the employers to arrange for all persons employed on a Project to be covered in terms of the Compensation for Occupational Injuries and Diseases Act, 130 of 1993 as amended by COIDA Act 61, 1997. </t>
  </si>
  <si>
    <t>9.13.2</t>
  </si>
  <si>
    <t xml:space="preserve"> A worker must report any work-related injury or occupational disease to their employer or manager. </t>
  </si>
  <si>
    <t xml:space="preserve">9.13.3 </t>
  </si>
  <si>
    <t xml:space="preserve">The employer must report the accident or disease to the Compensation Commissioner. </t>
  </si>
  <si>
    <t xml:space="preserve">9.13.4 </t>
  </si>
  <si>
    <t xml:space="preserve">An employer must pay a worker who is unable to work because of an injury caused by an accident at work 75% of their earnings for up to three months. The employer will be refunded this amount by the Compensation Commissioner. This does NOT apply to injuries caused by accidents outside the workplace such as road accidents or accidents at home. </t>
  </si>
  <si>
    <t xml:space="preserve">9.14.1 </t>
  </si>
  <si>
    <t xml:space="preserve">The employer may terminate the employment of a worker for good cause after following a fair procedure. </t>
  </si>
  <si>
    <t xml:space="preserve">9.14.2 </t>
  </si>
  <si>
    <t xml:space="preserve">A worker will not receive severance pay on termination. </t>
  </si>
  <si>
    <t xml:space="preserve">9.14.3 </t>
  </si>
  <si>
    <t xml:space="preserve">A worker is not required to give notice to terminate employment. However, a worker who wishes to resign should advise the employer in advance to allow the employer to find a replacement. </t>
  </si>
  <si>
    <t xml:space="preserve">9.14.4 </t>
  </si>
  <si>
    <t xml:space="preserve">9.14.5 </t>
  </si>
  <si>
    <t xml:space="preserve">A worker who does not attend required training events, without good reason, will have terminated the contract. However, the worker may be re-engaged if a position becomes available. </t>
  </si>
  <si>
    <t>One week if employed for four weeks or less</t>
  </si>
  <si>
    <t>Two weeks if employed for more than four weeks but not more than a year</t>
  </si>
  <si>
    <t>Four weeks of employed for one (1) year or more</t>
  </si>
  <si>
    <t>Notice procedure is as follows;</t>
  </si>
  <si>
    <t xml:space="preserve">9.15.1 </t>
  </si>
  <si>
    <t xml:space="preserve">(f) </t>
  </si>
  <si>
    <t xml:space="preserve">the worker's full name; </t>
  </si>
  <si>
    <t xml:space="preserve">the name and address of the employer; </t>
  </si>
  <si>
    <t xml:space="preserve">the Project on which the worker worked; the work performed by the worker; </t>
  </si>
  <si>
    <t xml:space="preserve">any training received by the worker; </t>
  </si>
  <si>
    <t xml:space="preserve">the period for which the worker worked on the Project; and </t>
  </si>
  <si>
    <t xml:space="preserve">any other information agreed on by the employer and worker. </t>
  </si>
  <si>
    <t xml:space="preserve">On termination of employment, a worker is entitled to a certificate stating; </t>
  </si>
  <si>
    <t>Name &amp; Surname:</t>
  </si>
  <si>
    <t>ID No:</t>
  </si>
  <si>
    <t>Residential Address:</t>
  </si>
  <si>
    <t>Contact No:</t>
  </si>
  <si>
    <t>Date of Employment:</t>
  </si>
  <si>
    <t xml:space="preserve">To be supervised by: </t>
  </si>
  <si>
    <t xml:space="preserve">or </t>
  </si>
  <si>
    <t>Sub Contractor:</t>
  </si>
  <si>
    <t>Main Contractor:</t>
  </si>
  <si>
    <t xml:space="preserve">Category of employment:  </t>
  </si>
  <si>
    <t>Unskilled:</t>
  </si>
  <si>
    <t>Skilled:</t>
  </si>
  <si>
    <t>For Skilled &amp; Semi-skilled state the trade:</t>
  </si>
  <si>
    <t>Employee Signature:</t>
  </si>
  <si>
    <t>Witness by SGB/CLO:</t>
  </si>
  <si>
    <t>Signature by Witness:</t>
  </si>
  <si>
    <t>I confirm that I have been inducted and fully understand the condition of my appointment.</t>
  </si>
  <si>
    <t>Designation:</t>
  </si>
  <si>
    <t>Mr / Me:</t>
  </si>
  <si>
    <t xml:space="preserve">The Attendance Register for on-site Workers </t>
  </si>
  <si>
    <t xml:space="preserve">IDENTITY NUMBER: </t>
  </si>
  <si>
    <t xml:space="preserve">Day </t>
  </si>
  <si>
    <t xml:space="preserve">Date </t>
  </si>
  <si>
    <t xml:space="preserve">Time In </t>
  </si>
  <si>
    <t>Time Out</t>
  </si>
  <si>
    <t>Report On Any Formal Training Provided In The Reporting Month</t>
  </si>
  <si>
    <t>WEEK 1</t>
  </si>
  <si>
    <t>MONDAY</t>
  </si>
  <si>
    <t>TUESDAY</t>
  </si>
  <si>
    <t>WEDNESDAY</t>
  </si>
  <si>
    <t>THURSDAY</t>
  </si>
  <si>
    <t>FRIDAY</t>
  </si>
  <si>
    <t xml:space="preserve">WEEK 2 </t>
  </si>
  <si>
    <t>WEEK 3</t>
  </si>
  <si>
    <t>WEEK 4</t>
  </si>
  <si>
    <t>Total Days worked</t>
  </si>
  <si>
    <t xml:space="preserve">Cell No: </t>
  </si>
  <si>
    <t xml:space="preserve">Surname:          </t>
  </si>
  <si>
    <t xml:space="preserve"> First Name:</t>
  </si>
  <si>
    <t xml:space="preserve">Reporting month: </t>
  </si>
  <si>
    <t>Project Name:</t>
  </si>
  <si>
    <t>Reference No</t>
  </si>
  <si>
    <t>Profile ID</t>
  </si>
  <si>
    <t>Project Details</t>
  </si>
  <si>
    <t>Project Reference Number</t>
  </si>
  <si>
    <t>Project description</t>
  </si>
  <si>
    <t>Project Start Date</t>
  </si>
  <si>
    <t>Project End Date</t>
  </si>
  <si>
    <t xml:space="preserve">Estimated Budget </t>
  </si>
  <si>
    <t>Project Location</t>
  </si>
  <si>
    <t>Province</t>
  </si>
  <si>
    <t>District/Metro Municipality</t>
  </si>
  <si>
    <t>Local Municipality/Metro Region</t>
  </si>
  <si>
    <t>Latitude (in decimal format)</t>
  </si>
  <si>
    <t>Longitude (in decimal format)</t>
  </si>
  <si>
    <t>Public Body Details</t>
  </si>
  <si>
    <t>Public body sphere</t>
  </si>
  <si>
    <t>Reporting public body that is the project owner (and will report on the project)</t>
  </si>
  <si>
    <t>Implementing public body type</t>
  </si>
  <si>
    <t>Public body that will implement the project</t>
  </si>
  <si>
    <t>IDP reference number allocated to the project</t>
  </si>
  <si>
    <t>EPWP Details</t>
  </si>
  <si>
    <t>EPWP Sector</t>
  </si>
  <si>
    <t>EPWP Program</t>
  </si>
  <si>
    <t xml:space="preserve">EPWP Sub programme </t>
  </si>
  <si>
    <t>Budget Amount</t>
  </si>
  <si>
    <t>April 2014/March 2015</t>
  </si>
  <si>
    <t>April 2015/March 2016</t>
  </si>
  <si>
    <t>Total Budget Amount</t>
  </si>
  <si>
    <t>Wages</t>
  </si>
  <si>
    <t>UIF</t>
  </si>
  <si>
    <t>COIDA</t>
  </si>
  <si>
    <t>Administration</t>
  </si>
  <si>
    <t>Equipment and materials</t>
  </si>
  <si>
    <t>Describe other</t>
  </si>
  <si>
    <t>Outputs and Training</t>
  </si>
  <si>
    <t xml:space="preserve">Output </t>
  </si>
  <si>
    <t>Despription</t>
  </si>
  <si>
    <t>Target Quantity</t>
  </si>
  <si>
    <t>Number of persons to be trained</t>
  </si>
  <si>
    <t>Contact person</t>
  </si>
  <si>
    <t>Title</t>
  </si>
  <si>
    <t>Initials</t>
  </si>
  <si>
    <t>First Name</t>
  </si>
  <si>
    <t>Surname</t>
  </si>
  <si>
    <t>Email</t>
  </si>
  <si>
    <t>Tel (Office)</t>
  </si>
  <si>
    <t>Fax Number</t>
  </si>
  <si>
    <t>Cell Number</t>
  </si>
  <si>
    <t>Physical Address 1</t>
  </si>
  <si>
    <t>Physical Address 2</t>
  </si>
  <si>
    <t>Physical Address 3</t>
  </si>
  <si>
    <t>Physical Address 4</t>
  </si>
  <si>
    <t>Postal Address 1</t>
  </si>
  <si>
    <t>Postal Address 2</t>
  </si>
  <si>
    <t>Postal Address 3</t>
  </si>
  <si>
    <t>Postal Address 4</t>
  </si>
  <si>
    <t>KZN PUBLIC WORKS</t>
  </si>
  <si>
    <t xml:space="preserve">Monthly Data collection  for LOCAL Labour </t>
  </si>
  <si>
    <t>Name of Contractor:</t>
  </si>
  <si>
    <t>Project location name (area):________________________</t>
  </si>
  <si>
    <t>Name of Project:</t>
  </si>
  <si>
    <t>Reporting month:_______________</t>
  </si>
  <si>
    <t>Project location (Ward No.):_________________</t>
  </si>
  <si>
    <t>Beneficiary Details</t>
  </si>
  <si>
    <t>Experience/Literacy</t>
  </si>
  <si>
    <t>Location Details</t>
  </si>
  <si>
    <t>Household Details</t>
  </si>
  <si>
    <t>Initial</t>
  </si>
  <si>
    <t>ID number</t>
  </si>
  <si>
    <t>D.O.B</t>
  </si>
  <si>
    <t>Gender F/M</t>
  </si>
  <si>
    <t>Disability Y/N</t>
  </si>
  <si>
    <t>Start Date on the current month</t>
  </si>
  <si>
    <t>End Date on the current month</t>
  </si>
  <si>
    <t>Total days worked</t>
  </si>
  <si>
    <t>Job description</t>
  </si>
  <si>
    <t>Registered on UIF
(Y/N)</t>
  </si>
  <si>
    <t>Registered with COIDA
(Y/N)</t>
  </si>
  <si>
    <t>Are you receiving any Gov grant?
(Y/N)</t>
  </si>
  <si>
    <t>1st Language</t>
  </si>
  <si>
    <t>Other Language 1</t>
  </si>
  <si>
    <t>Other Language 2</t>
  </si>
  <si>
    <t>Education Level  
(See Codes below)</t>
  </si>
  <si>
    <t>Highest Level of Education</t>
  </si>
  <si>
    <t>Ward No.</t>
  </si>
  <si>
    <t>Nationality</t>
  </si>
  <si>
    <t>No. of people in Household</t>
  </si>
  <si>
    <t>No. of Dependants in Household</t>
  </si>
  <si>
    <t>No. of Children 
attending school</t>
  </si>
  <si>
    <t xml:space="preserve">  </t>
  </si>
  <si>
    <r>
      <t>·</t>
    </r>
    <r>
      <rPr>
        <sz val="10"/>
        <rFont val="Times New Roman"/>
        <family val="1"/>
      </rPr>
      <t xml:space="preserve">      </t>
    </r>
    <r>
      <rPr>
        <sz val="10"/>
        <rFont val="Arial Narrow"/>
        <family val="2"/>
      </rPr>
      <t>Education Levels – use the codes (1,2,3) on the excel spreadsheet</t>
    </r>
  </si>
  <si>
    <r>
      <t>o      </t>
    </r>
    <r>
      <rPr>
        <b/>
        <sz val="10"/>
        <rFont val="Arial"/>
        <family val="2"/>
      </rPr>
      <t xml:space="preserve"> (1)</t>
    </r>
    <r>
      <rPr>
        <sz val="10"/>
        <rFont val="Arial"/>
        <family val="2"/>
      </rPr>
      <t xml:space="preserve"> Unknown </t>
    </r>
  </si>
  <si>
    <r>
      <rPr>
        <b/>
        <sz val="10"/>
        <color indexed="8"/>
        <rFont val="Arial"/>
        <family val="2"/>
      </rPr>
      <t>(3)</t>
    </r>
    <r>
      <rPr>
        <sz val="10"/>
        <color indexed="8"/>
        <rFont val="Arial"/>
        <family val="2"/>
      </rPr>
      <t xml:space="preserve"> Grade 1-3 (Sub A – Std 1)</t>
    </r>
  </si>
  <si>
    <r>
      <rPr>
        <b/>
        <sz val="10"/>
        <rFont val="Arial"/>
        <family val="2"/>
      </rPr>
      <t xml:space="preserve">(5) </t>
    </r>
    <r>
      <rPr>
        <sz val="10"/>
        <rFont val="Arial"/>
        <family val="2"/>
      </rPr>
      <t>Grade 5-6 (Std 3-4) ABET 2</t>
    </r>
  </si>
  <si>
    <r>
      <rPr>
        <b/>
        <sz val="10"/>
        <rFont val="Arial"/>
        <family val="2"/>
      </rPr>
      <t>(7)</t>
    </r>
    <r>
      <rPr>
        <sz val="10"/>
        <rFont val="Arial"/>
        <family val="2"/>
      </rPr>
      <t xml:space="preserve"> Grade 9 (Std 7) ABET 4</t>
    </r>
  </si>
  <si>
    <r>
      <rPr>
        <b/>
        <sz val="10"/>
        <rFont val="Arial"/>
        <family val="2"/>
      </rPr>
      <t>(9)</t>
    </r>
    <r>
      <rPr>
        <sz val="10"/>
        <rFont val="Arial"/>
        <family val="2"/>
      </rPr>
      <t xml:space="preserve"> Grade 12 (Std 10)</t>
    </r>
  </si>
  <si>
    <r>
      <t>o     </t>
    </r>
    <r>
      <rPr>
        <b/>
        <sz val="10"/>
        <rFont val="Arial"/>
        <family val="2"/>
      </rPr>
      <t xml:space="preserve">  (2) </t>
    </r>
    <r>
      <rPr>
        <sz val="10"/>
        <rFont val="Arial"/>
        <family val="2"/>
      </rPr>
      <t>No Schooling</t>
    </r>
  </si>
  <si>
    <r>
      <rPr>
        <b/>
        <sz val="10"/>
        <rFont val="Arial"/>
        <family val="2"/>
      </rPr>
      <t>(4)</t>
    </r>
    <r>
      <rPr>
        <sz val="10"/>
        <rFont val="Arial"/>
        <family val="2"/>
      </rPr>
      <t xml:space="preserve"> Grade 4 (Std 2) ABET 1</t>
    </r>
  </si>
  <si>
    <r>
      <rPr>
        <b/>
        <sz val="10"/>
        <rFont val="Arial"/>
        <family val="2"/>
      </rPr>
      <t>(6)</t>
    </r>
    <r>
      <rPr>
        <sz val="10"/>
        <rFont val="Arial"/>
        <family val="2"/>
      </rPr>
      <t xml:space="preserve"> Grade 7-8 (Std 5-6) ABET 3</t>
    </r>
  </si>
  <si>
    <r>
      <rPr>
        <b/>
        <sz val="10"/>
        <rFont val="Arial"/>
        <family val="2"/>
      </rPr>
      <t xml:space="preserve">(8) </t>
    </r>
    <r>
      <rPr>
        <sz val="10"/>
        <rFont val="Arial"/>
        <family val="2"/>
      </rPr>
      <t xml:space="preserve">Grade 10-11 (Std 8-9) </t>
    </r>
  </si>
  <si>
    <r>
      <rPr>
        <b/>
        <sz val="10"/>
        <rFont val="Arial"/>
        <family val="2"/>
      </rPr>
      <t>(10)</t>
    </r>
    <r>
      <rPr>
        <sz val="10"/>
        <rFont val="Arial"/>
        <family val="2"/>
      </rPr>
      <t xml:space="preserve"> Post Matric</t>
    </r>
  </si>
  <si>
    <t>Contractor sign:__________________________________</t>
  </si>
  <si>
    <t>DPW Official/Consultant sign:__________________________________</t>
  </si>
  <si>
    <t>EPWP Official sign:_______________________________________</t>
  </si>
  <si>
    <t>Designation:_____________________________________</t>
  </si>
  <si>
    <t>Designation:________________________________________</t>
  </si>
  <si>
    <t>Designation:_____________________________________________</t>
  </si>
  <si>
    <t>Date:____________________________________________</t>
  </si>
  <si>
    <t>Date:_______________________________________________</t>
  </si>
  <si>
    <t>Date:__________________________________</t>
  </si>
  <si>
    <t>Contact no:_____________________________</t>
  </si>
  <si>
    <t>Worker payment capture form for LOCAL Labour</t>
  </si>
  <si>
    <t>Payment Upload</t>
  </si>
  <si>
    <t>No.</t>
  </si>
  <si>
    <t>Identity No.</t>
  </si>
  <si>
    <t>Job Description</t>
  </si>
  <si>
    <t>Daily Wage Rate</t>
  </si>
  <si>
    <t>Total Paid Days</t>
  </si>
  <si>
    <t>Total Amount Paid</t>
  </si>
  <si>
    <t>Total days Worked Days</t>
  </si>
  <si>
    <t>Contractor sign:___________________________</t>
  </si>
  <si>
    <t>DPW Official/Consultant sign:___________________________</t>
  </si>
  <si>
    <t>EPWP Official sign:______________________</t>
  </si>
  <si>
    <t>Designation:___________________________</t>
  </si>
  <si>
    <t>Designation:____________________________</t>
  </si>
  <si>
    <t>Contact no:___________________________</t>
  </si>
  <si>
    <t>Worker Training  capture form for LOCAL Labour</t>
  </si>
  <si>
    <t>ID No.</t>
  </si>
  <si>
    <t>Course Name</t>
  </si>
  <si>
    <t>Was training Accredited or Non - accredited by a relevant SETA</t>
  </si>
  <si>
    <t>Start date on current month</t>
  </si>
  <si>
    <t>End date on current month</t>
  </si>
  <si>
    <t>Training Days Paid</t>
  </si>
  <si>
    <t>Training Days Not Paid</t>
  </si>
  <si>
    <t>Total Number of Training Days</t>
  </si>
  <si>
    <t>Cost per trainee</t>
  </si>
  <si>
    <t>Is training complete or on - going</t>
  </si>
  <si>
    <t>Name of Training Provider</t>
  </si>
  <si>
    <t>Location</t>
  </si>
  <si>
    <t>Locality Name</t>
  </si>
  <si>
    <t>Municipality</t>
  </si>
  <si>
    <t>Subplace</t>
  </si>
  <si>
    <t>Ward</t>
  </si>
  <si>
    <t>Government Facility</t>
  </si>
  <si>
    <t>Latitude</t>
  </si>
  <si>
    <t>Longitude</t>
  </si>
  <si>
    <t>Physical Address/Location</t>
  </si>
  <si>
    <t>E12.4 EPWP REPORTING as per EPWP DATA FORM</t>
  </si>
  <si>
    <t xml:space="preserve"> The Contractor is required to submit his Programme of Works in terms of Clause 5.6.1 and 5.3.1 and the Principal Agent is required to approve this within 7 days in terms of Clause 5.6.3</t>
  </si>
  <si>
    <t>Architect</t>
  </si>
  <si>
    <t>QS</t>
  </si>
  <si>
    <t>Engineer</t>
  </si>
  <si>
    <t>Electrical, Mechanical and Civil work</t>
  </si>
  <si>
    <t>Note: In the event that the contractor fails to satisfy the requirements of this specification, the employer (Head: Public Works) may apply any of the sanctions provided for in the contract. Sanctions may include the application of a financial penalty of .04% of the Contract Sum.</t>
  </si>
  <si>
    <t xml:space="preserve">Penalty: Section 1(R per Calendar Days ) </t>
  </si>
  <si>
    <t>Penalty: Section 2(R per Calendar Days )</t>
  </si>
  <si>
    <t>Penalty: Section 3(R per Calendar Days )</t>
  </si>
  <si>
    <t>Penalty: Section 4(R per Calendar Days )</t>
  </si>
  <si>
    <t xml:space="preserve">Penalty: Section 5(R per Calendar Days ) </t>
  </si>
  <si>
    <t>Penalty: Section 6(R per Calendar Days )</t>
  </si>
  <si>
    <t>0.04% of the Contract Price, rounded to the nearest R10</t>
  </si>
  <si>
    <t>Penalty (R per Calendar Days )</t>
  </si>
  <si>
    <t>The table is only a guide for the compilers of the project in determining contract period for the project.</t>
  </si>
  <si>
    <t>Year +2</t>
  </si>
  <si>
    <t>YEAR + 2</t>
  </si>
  <si>
    <t>The Provincial Administration of KwaZulu-Natal in its Department of Public Works</t>
  </si>
  <si>
    <t>The Contractor shall allow in his programme for the following number of days for rain days (rain &gt; 10mm per day) as per the table below:</t>
  </si>
  <si>
    <t>Liaison with Service Provider (ref. SL 11.08)</t>
  </si>
  <si>
    <t>Use Labour-Intensive Construction Methods to Construct and Maintain Roads and Storm water Drainage</t>
  </si>
  <si>
    <t>Site Agent /Manager (i.e. the contractor's most senior representative that is resident on the site)</t>
  </si>
  <si>
    <t>The rate of pay set for the SPWP per task or per day will be an acceptable rate determined by the Department of Labour.</t>
  </si>
  <si>
    <t>storm water drainage</t>
  </si>
  <si>
    <t>2) A dynamic cone penetrometer is an instrument used to measure the in-situ shear resistance of a soil comprising a drop weight of approximately 10 kg which falls through a height of 400mm and drives a cone having a maximum diameter of 20mm (cone angle of. 60 degrees with respect to the horizontal) into the material being used.</t>
  </si>
  <si>
    <t>Safe systems of work ,PPE, Housekeeping, barricading, Supervision etc.</t>
  </si>
  <si>
    <t>Noise, dust etc.</t>
  </si>
  <si>
    <t>Safe systems of work ,Wet cutting, barricading, temporary guarding, signage Supervision ,etc.</t>
  </si>
  <si>
    <t>Hidden services ,bumping against , uncomfortable working position etc.</t>
  </si>
  <si>
    <t>Safe systems of work , supervision , PPE , Barricading etc.</t>
  </si>
  <si>
    <t>Safe Systems of work ,PPE, Housekeeping, barricading, bunding, Supervision etc.</t>
  </si>
  <si>
    <t>Grazing abrasions, bumping against, struck by flying/falling objects, slipping hazards, hazardous substances etc.</t>
  </si>
  <si>
    <t>Safe systems of work, training , PPE Supervision ,etc.</t>
  </si>
  <si>
    <t xml:space="preserve"> Cut and abrasions, crushing injuries etc.</t>
  </si>
  <si>
    <t>Safe systems of work, barricading, signage PPE ,Supervision etc.</t>
  </si>
  <si>
    <t>Safe systems of work, barricading, signage , PPE, Supervision etc.</t>
  </si>
  <si>
    <t>Safe systems of work, PPE, Training in correct lifting procedures , Supervision etc.</t>
  </si>
  <si>
    <t>Safe systems of work , PPE usage, Supervision etc.</t>
  </si>
  <si>
    <t>Electrocution , fractures etc.</t>
  </si>
  <si>
    <t>Safe systems of work, PPE, Supervision etc.</t>
  </si>
  <si>
    <t>Tripping, struck by, bumping against, abrasions, sharp edges, caught between surfaces, flying metal particles etc.</t>
  </si>
  <si>
    <t>Falls from height, dropping of items, sharp edges, scaffolding collapse, etc.</t>
  </si>
  <si>
    <t>Safe system of work, use of fall arrest equip, erection of safe scaffolding, Supervision, etc.</t>
  </si>
  <si>
    <t>I accept full responsibility for the proper execution and fulfilment of all obligations and conditions devolving on me under this agreement as the principal liable for the due fulfilment of this contract.</t>
  </si>
  <si>
    <t>The Enterprises to the Consortium/Joint Venture accept joint and several liability for the due fulfilment of the obligations of the Consortium/Joint Venture deriving from, and in any way connected with, the Contract entered into with the Department in respect of the project described under item A above.</t>
  </si>
  <si>
    <t>Any of the Enterprises to the Consortium/Joint Venture intending to terminate the consortium/joint venture agreement, for whatever reason, shall give the Department 30 days written notice of such intention. Notwithstanding such decision to terminate, the Enterprises shall remain jointly and severally liable to the Department for the due fulfilment of the obligations of the Consortium/Joint Venture as mentioned under item D above.</t>
  </si>
  <si>
    <t>(Dialling Code followed by number)</t>
  </si>
  <si>
    <t>The Enterprise accepts joint and several liability with the parties listed under item 1 above for the due fulfilment of the obligations of the joint venture deriving from, and in any way connected with, the Contract to be entered into with the Department in respect of the project described under item 1 above.</t>
  </si>
  <si>
    <t>someone in a position of trust has competing professional or personal interests which make it difficult to fulfil his or her duties impartially;</t>
  </si>
  <si>
    <t>C5.12</t>
  </si>
  <si>
    <t>C5.13</t>
  </si>
  <si>
    <t>Advertisement:</t>
  </si>
  <si>
    <t>[P.O. Box number]</t>
  </si>
  <si>
    <t>Cash flow of Project</t>
  </si>
  <si>
    <r>
      <t xml:space="preserve">Compiler to note that if it is a Department of Health project, to select DOH Preambles from the menu. Just make sure that this is still the latest's DOH Preambles. See -
</t>
    </r>
    <r>
      <rPr>
        <i/>
        <sz val="9"/>
        <color rgb="FFFF0000"/>
        <rFont val="Arial"/>
        <family val="2"/>
      </rPr>
      <t>http://www.kznhealth.gov.za/facilities/trades09.pdf</t>
    </r>
  </si>
  <si>
    <t>Life skills training for [number of day]</t>
  </si>
  <si>
    <t>Employment of Youth Workers</t>
  </si>
  <si>
    <t>Target for unskilled labour to be utilised that must reside within the boundaries of the Municipality where this contract is executed:</t>
  </si>
  <si>
    <t>In addition to the requirements of Clause E9 "LOCAL LABOUR" on page 8 of Bill No. 1: Preliminaries, contained in this tender document, the Contractor shall allow for and pay any and all costs necessary for the engagement of the services of a Community Liaison Officer (CLO) for the full duration of this contract.</t>
  </si>
  <si>
    <t>UTILISATION OF A COMMUNITY LIAISON OFFICER</t>
  </si>
  <si>
    <t>A CLO will be identified by the local community of the surrounding areas and be approved by the Councillors(s) of the local Municipality, in order to assist the Contractor in the procurement of any local labour, etc. required for this project and the Contractor is to liaise with the CLO and afford him any assistance needed in ensuring harmonious working relations with the local community.</t>
  </si>
  <si>
    <r>
      <rPr>
        <b/>
        <u/>
        <sz val="11"/>
        <color rgb="FFFFFF00"/>
        <rFont val="Arial"/>
        <family val="2"/>
      </rPr>
      <t>FOR ALL DEPARTMENT OF HEALTH PROJECTS</t>
    </r>
    <r>
      <rPr>
        <b/>
        <sz val="11"/>
        <color rgb="FFFFFF00"/>
        <rFont val="Arial"/>
        <family val="2"/>
      </rPr>
      <t xml:space="preserve">
</t>
    </r>
    <r>
      <rPr>
        <sz val="11"/>
        <color rgb="FFFFFF00"/>
        <rFont val="Arial"/>
        <family val="2"/>
      </rPr>
      <t xml:space="preserve">All Quantity Surveyors and Electrical and Mechanical Engineers are reminded that the IT (INFORMATION TECHNOLOGY) Specifications and measured quantities should be fully described and measured as per DOH IT and SITA standards and requirements.
The consultants to ensure that prior to preparing the documentation the “Prerequisites for IT Consultants" are fully complied with and that the document bills and specifications MUST be approved by DOH IT section. 
</t>
    </r>
    <r>
      <rPr>
        <sz val="11"/>
        <color rgb="FFFF0000"/>
        <rFont val="Arial"/>
        <family val="2"/>
      </rPr>
      <t>Any omission to comply with DOH policies and specifications will be for the Consultants account.</t>
    </r>
  </si>
  <si>
    <t>Safe systems of work ,Training, PPE, barricading, Supervision etc.</t>
  </si>
  <si>
    <t>Electrocution, entanglement,, tripping hazards, struck by flying materials etc.</t>
  </si>
  <si>
    <t>PIETERMARITZBURG</t>
  </si>
  <si>
    <t>LA Building, King Dinuzulu highway, Ulundi 3838</t>
  </si>
  <si>
    <t>EThekwini Region</t>
  </si>
  <si>
    <t>Engineer/Principal Agent Name</t>
  </si>
  <si>
    <t>Mr. Brightspark Knowitall</t>
  </si>
  <si>
    <t>DOPW Project Manager [Name]:</t>
  </si>
  <si>
    <t>DOPW Project Manager [Cell Number]:</t>
  </si>
  <si>
    <t>082 123 4568</t>
  </si>
  <si>
    <t>DOPW Project Manager [Email address]:</t>
  </si>
  <si>
    <t>mkhumalo@kznworks.gov.za</t>
  </si>
  <si>
    <t xml:space="preserve">Responsible person:  </t>
  </si>
  <si>
    <t>Site Inspection Date:</t>
  </si>
  <si>
    <t>Institution:</t>
  </si>
  <si>
    <t>MOSVOLD HOSPITAL</t>
  </si>
  <si>
    <t xml:space="preserve">3) Scaffold Harness must be used on scaffolding, normal Harnesses may not be used on scaffolding </t>
  </si>
  <si>
    <t>2)  Scaffolding Inspectors and scaffolding Erectors must be different individuals.</t>
  </si>
  <si>
    <t>1) To comply with CR (23)</t>
  </si>
  <si>
    <t>3) The public or visitors may only be permitted on site if they go through an appropriate Health and Safety Induction detailing hazards and risks they may be exposed to and what measures are in place to control these hazards and risks</t>
  </si>
  <si>
    <t>1) The Principal Contractor shall ensure that all site personnel and visitors undergo a Risk-Specific Health &amp; Safety Induction Training Session before starting work or being permitted to enter the site. A record of attendance shall be kept in the health &amp; safety file.</t>
  </si>
  <si>
    <t xml:space="preserve">2) The Principal Contractor shall ensure that, on site periodic toolbox talks take place at least once per week. These talks should deal with risks relevant to the construction work at hand. A record of attendance shall be kept in the Health &amp; Safety file. The above should also cover all sub-contractors that are onsite. </t>
  </si>
  <si>
    <t>The Principal Contractor and all Sub Contractors must keep and maintain Health and Safety records to demonstrate compliance with this Specification, The OHS Act 85/1993; and with the Construction Regulations of 2014. The Principal Contractor shall ensure that all records of incidents/accidents, training, inspections; audits, etc. are kept in a Health &amp; Safety file held in the site office, which must be present on site at all times. The Principal Contractor must ensure that every Sub Contractor opens its own Health &amp; Safety file, maintains the file and makes it available on request.</t>
  </si>
  <si>
    <t>1) The Principal Contractor must ensure that all workers are issued with the required PPE as required by the risks associated with the activities they perform. The minimum PPE to be worn on site will be Safety Shoes/Boots, Hard Hats, Overalls. No Visitors may enter the site without Safety Shoes/Boots and Hard hats.  The Principal Contractor and all Sub Contractors shall make provision and keep adequate quantities of SABS approved PPE on site at all times. All employees issued with PPE to be trained in correct use, records of training and issue to be kept in the Site SHE File. Procedure to be in place to deal with:</t>
  </si>
  <si>
    <t>a. Lost or stolen PPE;</t>
  </si>
  <si>
    <t>b. Worn out or damaged PPE replacement.</t>
  </si>
  <si>
    <t>c. Employees not utilising PPE as required</t>
  </si>
  <si>
    <t>a. Hot Work</t>
  </si>
  <si>
    <t>c. Electrical work (both temporary and permanent)</t>
  </si>
  <si>
    <t>d. Confined Space Entry</t>
  </si>
  <si>
    <t>b. That only authorized trained persons use the tools.</t>
  </si>
  <si>
    <t>c. That safe working procedures apply.</t>
  </si>
  <si>
    <t>d. That PPE is provided and used.</t>
  </si>
  <si>
    <t>a. Drivers of vehicles must be instructed to avoid parking behind earth moving machinery in order to ensure that their vehicles are visible to the operators of earth moving machinery.</t>
  </si>
  <si>
    <t>b. Right of way must be afforded to earth moving machinery at all times.</t>
  </si>
  <si>
    <t>1) The Principal Contractor shall prepare and issue the required written permits relating to but not limited to the following:</t>
  </si>
  <si>
    <t>b. Roof Work</t>
  </si>
  <si>
    <t>2) The appropriate notices and signs must be allowed for and be erected as required</t>
  </si>
  <si>
    <t>2) Records of inspections must be kept in a Register on site</t>
  </si>
  <si>
    <t>3) All ladders found to be unsafe must be removed from site immediately  and not be permitted back onto site until it has been certified as being safe by the Safety Officer or Construction Supervisor.</t>
  </si>
  <si>
    <t>2) The Principal Contractor shall ensure that all Portable Electrical  Equipment, is clearly numbered, inspected by a Competent  appointed person and records of such inspections to be kept on record in an appropriate register on the site SHE file</t>
  </si>
  <si>
    <t>3) The Principal Contractor shall allow for and ensure the following in relation to hand Tools:</t>
  </si>
  <si>
    <t>a. That a “Competent Person” undertakes routine inspections and records are kept on site.</t>
  </si>
  <si>
    <t>4) All unsafe hand tools and portable electrical equipment found on site need to  be removed from site with immediate effect, tagged as unsafe for use  and only be permitted back on site after being certified as safe for use by  the Safety Officer or the construction Supervisor.</t>
  </si>
  <si>
    <t>1)  All Employees must be made aware of the presence and location of High Voltage Equipment such as underground cables and overhead lines, and ensure that the necessary precautionary steps are taken where work has to be executed in the vicinity of such equipment.</t>
  </si>
  <si>
    <t>2) Precautionary measures such as Isolation and Lock-Out of electrical systems or the use of electrically isolated tools must be used.</t>
  </si>
  <si>
    <t>2) The Principal Contractor must develop a waste management plan, implement and maintained it onsite.</t>
  </si>
  <si>
    <t>3 Cement mixing to be done at a predetermined location on site which must include a solid, slab, and bunded edges to prevent runoff.</t>
  </si>
  <si>
    <t>4) Contaminated run off water from the site must be treated  such as to ensure that it does not pose a risk to the environment.</t>
  </si>
  <si>
    <t>1) No alcohol and other drugs will be allowed on site without the express permission of the Principal Contractor.</t>
  </si>
  <si>
    <t>d. Transport workers in LDVs unless they are closed/covered and have the correct number of seats for the passengers.</t>
  </si>
  <si>
    <t>5) Any oil or diesel spilled on site must be cleaned up as per  accepted environmental practice.</t>
  </si>
  <si>
    <t xml:space="preserve">c. Vehicles must only be permitted to park, where possible, in designated areas. </t>
  </si>
  <si>
    <t>2) All Contractors must prevent inhalation, ingestion and absorption  of any harmful chemical or biological agents.</t>
  </si>
  <si>
    <r>
      <t>ENGINEER/PRINCIPAL AGENT –</t>
    </r>
    <r>
      <rPr>
        <sz val="11"/>
        <color indexed="8"/>
        <rFont val="Arial"/>
        <family val="2"/>
      </rPr>
      <t xml:space="preserve"> means the person or entity appointed by the </t>
    </r>
    <r>
      <rPr>
        <b/>
        <sz val="11"/>
        <color indexed="8"/>
        <rFont val="Arial"/>
        <family val="2"/>
      </rPr>
      <t>Employer</t>
    </r>
    <r>
      <rPr>
        <sz val="11"/>
        <color indexed="8"/>
        <rFont val="Arial"/>
        <family val="2"/>
      </rPr>
      <t xml:space="preserve"> and named in the </t>
    </r>
    <r>
      <rPr>
        <b/>
        <sz val="11"/>
        <color indexed="8"/>
        <rFont val="Arial"/>
        <family val="2"/>
      </rPr>
      <t xml:space="preserve">Contract Data </t>
    </r>
    <r>
      <rPr>
        <sz val="11"/>
        <color indexed="8"/>
        <rFont val="Arial"/>
        <family val="2"/>
      </rPr>
      <t xml:space="preserve">as the </t>
    </r>
    <r>
      <rPr>
        <b/>
        <sz val="11"/>
        <color indexed="8"/>
        <rFont val="Arial"/>
        <family val="2"/>
      </rPr>
      <t xml:space="preserve">Engineer /Principal Agent </t>
    </r>
    <r>
      <rPr>
        <sz val="11"/>
        <color indexed="8"/>
        <rFont val="Arial"/>
        <family val="2"/>
      </rPr>
      <t xml:space="preserve">to act as agent of the </t>
    </r>
    <r>
      <rPr>
        <b/>
        <sz val="11"/>
        <color indexed="8"/>
        <rFont val="Arial"/>
        <family val="2"/>
      </rPr>
      <t>Employer</t>
    </r>
    <r>
      <rPr>
        <sz val="11"/>
        <color indexed="8"/>
        <rFont val="Arial"/>
        <family val="2"/>
      </rPr>
      <t>. In the event of an Engineer/</t>
    </r>
    <r>
      <rPr>
        <b/>
        <sz val="11"/>
        <color indexed="8"/>
        <rFont val="Arial"/>
        <family val="2"/>
      </rPr>
      <t>Principal Agent</t>
    </r>
    <r>
      <rPr>
        <sz val="11"/>
        <color indexed="8"/>
        <rFont val="Arial"/>
        <family val="2"/>
      </rPr>
      <t xml:space="preserve"> not being appointed, then all the duties and obligations of an Engineer/</t>
    </r>
    <r>
      <rPr>
        <b/>
        <sz val="11"/>
        <color indexed="8"/>
        <rFont val="Arial"/>
        <family val="2"/>
      </rPr>
      <t>Principal Agent</t>
    </r>
    <r>
      <rPr>
        <sz val="11"/>
        <color indexed="8"/>
        <rFont val="Arial"/>
        <family val="2"/>
      </rPr>
      <t xml:space="preserve"> as detailed in the </t>
    </r>
    <r>
      <rPr>
        <b/>
        <sz val="11"/>
        <color indexed="8"/>
        <rFont val="Arial"/>
        <family val="2"/>
      </rPr>
      <t>Contract</t>
    </r>
    <r>
      <rPr>
        <sz val="11"/>
        <color indexed="8"/>
        <rFont val="Arial"/>
        <family val="2"/>
      </rPr>
      <t xml:space="preserve"> shall be fulfilled by a representative of the </t>
    </r>
    <r>
      <rPr>
        <b/>
        <sz val="11"/>
        <color indexed="8"/>
        <rFont val="Arial"/>
        <family val="2"/>
      </rPr>
      <t>Employer</t>
    </r>
    <r>
      <rPr>
        <sz val="11"/>
        <color indexed="8"/>
        <rFont val="Arial"/>
        <family val="2"/>
      </rPr>
      <t xml:space="preserve"> as named in the </t>
    </r>
    <r>
      <rPr>
        <b/>
        <sz val="11"/>
        <color indexed="8"/>
        <rFont val="Arial"/>
        <family val="2"/>
      </rPr>
      <t>Contract Data. (Hereafter referred to as Engineer)</t>
    </r>
  </si>
  <si>
    <t>The Contractor shall co-ordinate his programme with all other contractors whose work may precede or be executed simultaneously to his own. The Contractor will be called upon to plan and control the project using the Project Evaluation and Review Technique (PERT) or other approved Critical Path Method (CPM) network analysis of his events and activities and those of the dub-contractors in his employ and must co-ordinate his planning with any other contractor employed on the project. A fortnightly project control report will be expected from the Contractor in writing, evaluating any gains or delays against the critical path and he should allow for all costs involved in planning reviewing and updating the programme to the satisfaction of the Principal Agent against this item.</t>
  </si>
  <si>
    <t>Activity-and total float shall belong to the Employer.</t>
  </si>
  <si>
    <t>It is a condition of this contact that, the contracter submit to the Engineer/principal agent a detailed CPM Programme which shall be to the approval of the Engineer/principal agent. In this regard tenderers are advised to consult with the Engineer/Principal Agent as to the format and requirements of the programme as no claim whatsoever will entertained should the programme fail to meet the requirements of the Engineer/Principal Agent. Failure to submit the programme within the stipulated time may result in the contractor being held in breach of contract.</t>
  </si>
  <si>
    <t>The approved programme will form the basis of time management of the project and extension of time will not be guaranteed unless the Contractor has strictly complied with this provision.</t>
  </si>
  <si>
    <t>The Employer’s site representative or the Employer’s Principal Agent, if the site representative is not available shall be notified when the Contractor stops the work and intends to claim performance delays. The Employer representative shall inspect the situation together with the Contractor and give an immediate decision.</t>
  </si>
  <si>
    <t>The stoppage claimed must cause a delay in the Completion Date of work. If the critical activities can proceed and a non-critical activity is delayed due to inclement weather no claims for delay shall be granted.</t>
  </si>
  <si>
    <t>All claims shall be submitted in writing to the Principal Agent within one working day of the actual stoppage.</t>
  </si>
  <si>
    <t>The total delay in performance granted to the Contractor expressed in days shall be added to the contractual Completion Date of each section of the Works. The contractual penalty clause shall only come into effect after this newly arrived date.</t>
  </si>
  <si>
    <t>Total delays (in hours) will be rounded up or down to the nearest integer for the calculation of Working Days. The total hours (including lunch) per Working Day shall be 10 unless otherwise indicated on the Contractor’s programme.</t>
  </si>
  <si>
    <t>Where the programmed delays for inclement weather exceed the actual delays incurred the Completion Date(s) will not be adjusted.</t>
  </si>
  <si>
    <t>Where the project includes builder’s holidays the programmed durations for inclement weather shall be adjusted pro-rate to the actual Working Days.</t>
  </si>
  <si>
    <r>
      <t xml:space="preserve">All information for this section requires consultation with the </t>
    </r>
    <r>
      <rPr>
        <b/>
        <sz val="11"/>
        <rFont val="Arial"/>
        <family val="2"/>
      </rPr>
      <t>Contractor</t>
    </r>
    <r>
      <rPr>
        <sz val="11"/>
        <rFont val="Arial"/>
        <family val="2"/>
      </rPr>
      <t>.  The</t>
    </r>
    <r>
      <rPr>
        <b/>
        <sz val="11"/>
        <rFont val="Arial"/>
        <family val="2"/>
      </rPr>
      <t xml:space="preserve"> Engineer/Principal Agent</t>
    </r>
    <r>
      <rPr>
        <sz val="11"/>
        <rFont val="Arial"/>
        <family val="2"/>
      </rPr>
      <t xml:space="preserve"> shall not pre-select any of the alternatives available to the </t>
    </r>
    <r>
      <rPr>
        <b/>
        <sz val="11"/>
        <rFont val="Arial"/>
        <family val="2"/>
      </rPr>
      <t>Contractor.</t>
    </r>
  </si>
  <si>
    <t>* Assessed by the Engineer/Principal Agent as an amount prorated to the value of the Work duly executed in the same ratio as the Preliminaries bears to the Contract Price excluding VAT, Preliminary amount, Contingencies and any CPAP.</t>
  </si>
  <si>
    <t>** Calculated from the priced Bill of Quantity/Lump Sum document. The Contractor and the Engineer/Principal Agent shall agree on a division of the priced Preliminaries items into: initial establishment charge, monthly charge and final disestablishment charge.</t>
  </si>
  <si>
    <r>
      <t xml:space="preserve">Priced </t>
    </r>
    <r>
      <rPr>
        <b/>
        <sz val="11"/>
        <rFont val="Arial"/>
        <family val="2"/>
      </rPr>
      <t xml:space="preserve">Bills of Quantities: </t>
    </r>
  </si>
  <si>
    <r>
      <t>Lump Sum document</t>
    </r>
    <r>
      <rPr>
        <sz val="11"/>
        <rFont val="Arial"/>
        <family val="2"/>
      </rPr>
      <t>:</t>
    </r>
    <r>
      <rPr>
        <b/>
        <sz val="11"/>
        <rFont val="Arial"/>
        <family val="2"/>
      </rPr>
      <t xml:space="preserve"> :</t>
    </r>
  </si>
  <si>
    <t>Thus done and signed at…………………………………………………………….on …………..of………………………………………………………….20.….</t>
  </si>
  <si>
    <t xml:space="preserve">
F:............................. V:............................ T:............................ 
</t>
  </si>
  <si>
    <t>Should overtime be required to be worked for any reason whatsoever, the costs of such overtime are to be borne by the Contractor unless the Engineer/Principal Agent has specifically authorised in writing, prior to the execution thereof, that costs for such overtime are to be borne by the Employer.</t>
  </si>
  <si>
    <t xml:space="preserve">The position of construction breaks and the extent of individual concrete pours are to be recorded by the Contractor on the Structural Engineer's drawings and are to be submitted to the Engineer/Principal Agent and the Structural Engineer for their records. </t>
  </si>
  <si>
    <t>Site Instructions issued on site are to be recorded in triplicate in a Site Instruction book which is to be maintained on site by the Contractor.</t>
  </si>
  <si>
    <t>At the end of each week the Contractor shall provide the Engineer/Principal Agent with a written record, in schedule form, reflecting the number and description of tradesmen and labourers employed by him and all sub-contractors on the works each day.</t>
  </si>
  <si>
    <t>At the end of each week the Contractor shall provide the Engineer/Principal Agent with a written record, in schedule form, reflecting the number, type and capacity of all plant, excluding hand tools,  currently used on the works.</t>
  </si>
  <si>
    <t>The Contractor shall not cede nor assign his rights or claims to any monies due or to become due under this contract.</t>
  </si>
  <si>
    <t>Unskilled labour utilised must reside within the boundries of the Municipality Ward where this contract is executed, with preference to the local community closest or at the walking distance to the contract site. Wherever possible local skilled tradesmen are to be employed on this contract with the view to maximize utilization of local resources.</t>
  </si>
  <si>
    <t>Contractor in conforming to the object of EPWP that its beneficiaries need to be capacitated with skills that will render them employable in the future. It is then the responsibility of the Contractor that mandatory life skills are provided to 100% of workforce on site and on the job training to labourers from whom the potential for further development has been identified. The latter is not mandatory to all as it covers technical skills.</t>
  </si>
  <si>
    <t xml:space="preserve">The Contractor shall keep daily records of people and equipment employed as well as a site diary in respect of work performed on the site. 
At the end of each week the Contractor shall provide the Principal Agent with a written record, in schedule form, reflecting  the number and description of tradesmen and labourers  employed by him and all Sub-Contractors on the works each day. 
At the end of each week the Contractor shall provide the  Principal Agent with a written record, in schedule form, reflecting  the number, type and capacity of all plant, excluding hand tools, currently used on the works. </t>
  </si>
  <si>
    <t>Requirements will be in accordance with the Employers prescriptions.</t>
  </si>
  <si>
    <t xml:space="preserve">The following certificates must be provided before first delivery is taken: 
- HIV/STI Report (Bound into this document) 
- Electrical Compliance Certificate 
- Plumbing Compliance Certificate 
- Lightning Certificate
- Soil Protection Certificate
- Concrete test and cube certificates
- Waterproofing Guarantee certificates
- TR1 and TR2 prefabricated roof truss certificates
- Soil compaction certificates
- Electrical and Mechanical test certificates
- Plumbing and drainage pressure test certificates
- Fire Compliance Certificate
- Entomology Certificate
- SANS 10400-A:2010 compliance certificates
- Latest National Building Regulation </t>
  </si>
  <si>
    <t>Compiler to check page numbers after pdf printview has been done to determine the consecutive page numbers</t>
  </si>
  <si>
    <t>DO A PDF PRINTVIEW OF ALL THE SHEETS SELECTED FROM THE FRONT PAGE TO THE LAST SHEET. INSERT PAGE NUMBERS IN TABLE OF CONTENTS</t>
  </si>
  <si>
    <r>
      <t xml:space="preserve">For this contract the </t>
    </r>
    <r>
      <rPr>
        <u/>
        <sz val="10"/>
        <color theme="1"/>
        <rFont val="Arial"/>
        <family val="2"/>
      </rPr>
      <t>single volume</t>
    </r>
    <r>
      <rPr>
        <sz val="10"/>
        <color theme="1"/>
        <rFont val="Arial"/>
        <family val="2"/>
      </rPr>
      <t xml:space="preserve"> approach is adopted.</t>
    </r>
  </si>
  <si>
    <r>
      <t xml:space="preserve">Returnable schedules (See different forms listed in </t>
    </r>
    <r>
      <rPr>
        <b/>
        <i/>
        <sz val="10"/>
        <color theme="1"/>
        <rFont val="Arial"/>
        <family val="2"/>
      </rPr>
      <t>T2.1 - Returnable Schedule</t>
    </r>
    <r>
      <rPr>
        <sz val="10"/>
        <color theme="1"/>
        <rFont val="Arial"/>
        <family val="2"/>
      </rPr>
      <t>)</t>
    </r>
  </si>
  <si>
    <r>
      <t xml:space="preserve">The documents issued by the employer for the purpose of a tender offer are listed in the </t>
    </r>
    <r>
      <rPr>
        <b/>
        <sz val="10"/>
        <color theme="1"/>
        <rFont val="Arial"/>
        <family val="2"/>
      </rPr>
      <t>tender data</t>
    </r>
    <r>
      <rPr>
        <sz val="10"/>
        <color theme="1"/>
        <rFont val="Arial"/>
        <family val="2"/>
      </rPr>
      <t>.</t>
    </r>
  </si>
  <si>
    <r>
      <t xml:space="preserve">The </t>
    </r>
    <r>
      <rPr>
        <b/>
        <sz val="10"/>
        <color theme="1"/>
        <rFont val="Arial"/>
        <family val="2"/>
      </rPr>
      <t>tender data</t>
    </r>
    <r>
      <rPr>
        <sz val="10"/>
        <color theme="1"/>
        <rFont val="Arial"/>
        <family val="2"/>
      </rPr>
      <t xml:space="preserve"> and additional requirements contained in the tender schedules that are included in the returnable documents are deemed to be part of these conditions of tender.</t>
    </r>
  </si>
  <si>
    <r>
      <t>a)</t>
    </r>
    <r>
      <rPr>
        <b/>
        <sz val="10"/>
        <color theme="1"/>
        <rFont val="Arial"/>
        <family val="2"/>
      </rPr>
      <t xml:space="preserve">   </t>
    </r>
  </si>
  <si>
    <r>
      <rPr>
        <b/>
        <sz val="10"/>
        <color theme="1"/>
        <rFont val="Arial"/>
        <family val="2"/>
      </rPr>
      <t>conflict of interest</t>
    </r>
    <r>
      <rPr>
        <sz val="10"/>
        <color theme="1"/>
        <rFont val="Arial"/>
        <family val="2"/>
      </rPr>
      <t xml:space="preserve"> means any situation in which:</t>
    </r>
  </si>
  <si>
    <r>
      <t xml:space="preserve">comparative offer </t>
    </r>
    <r>
      <rPr>
        <sz val="10"/>
        <color theme="1"/>
        <rFont val="Arial"/>
        <family val="2"/>
      </rPr>
      <t>means the price after the factors of a non-firm price and all unconditional discounts it can be utilised to have been taken into consideration;</t>
    </r>
  </si>
  <si>
    <r>
      <t xml:space="preserve">fraudulent practice </t>
    </r>
    <r>
      <rPr>
        <sz val="10"/>
        <color theme="1"/>
        <rFont val="Arial"/>
        <family val="2"/>
      </rPr>
      <t>means the</t>
    </r>
    <r>
      <rPr>
        <b/>
        <sz val="10"/>
        <color theme="1"/>
        <rFont val="Arial"/>
        <family val="2"/>
      </rPr>
      <t xml:space="preserve"> </t>
    </r>
    <r>
      <rPr>
        <sz val="10"/>
        <color theme="1"/>
        <rFont val="Arial"/>
        <family val="2"/>
      </rPr>
      <t>misrepresentation of the facts in order to influence the tender process or the award of a contract arising from a tender offer to the detriment of the employer, including collusive practices intended to establish prices at artificial levels.</t>
    </r>
  </si>
  <si>
    <r>
      <t xml:space="preserve">Each communication between the employer and a tenderer shall be to or from the employer's agent only, and in a form that can be read, copied and recorded. Communication shall be in the English language. The employer shall not take any responsibility for non-receipt of communications from or by a tenderer. The name and contact details of the employer’s agent are stated in the </t>
    </r>
    <r>
      <rPr>
        <b/>
        <sz val="10"/>
        <color theme="1"/>
        <rFont val="Arial"/>
        <family val="2"/>
      </rPr>
      <t>tender data</t>
    </r>
    <r>
      <rPr>
        <sz val="10"/>
        <color theme="1"/>
        <rFont val="Arial"/>
        <family val="2"/>
      </rPr>
      <t>.</t>
    </r>
  </si>
  <si>
    <r>
      <t xml:space="preserve">The employer shall evaluate tenders received during the second stage in terms of the method of evaluation stated in the </t>
    </r>
    <r>
      <rPr>
        <b/>
        <sz val="10"/>
        <color theme="1"/>
        <rFont val="Arial"/>
        <family val="2"/>
      </rPr>
      <t>tender data</t>
    </r>
    <r>
      <rPr>
        <sz val="10"/>
        <color theme="1"/>
        <rFont val="Arial"/>
        <family val="2"/>
      </rPr>
      <t>, and award the contract in terms of these conditions of tender.</t>
    </r>
  </si>
  <si>
    <r>
      <t xml:space="preserve">Submit a tender offer only if the tenderer satisfies the criteria stated in the </t>
    </r>
    <r>
      <rPr>
        <b/>
        <sz val="10"/>
        <color theme="1"/>
        <rFont val="Arial"/>
        <family val="2"/>
      </rPr>
      <t>tender data</t>
    </r>
    <r>
      <rPr>
        <sz val="10"/>
        <color theme="1"/>
        <rFont val="Arial"/>
        <family val="2"/>
      </rPr>
      <t xml:space="preserve"> and the tenderer, or any of his principals, is not under any restriction to do business with employer.</t>
    </r>
  </si>
  <si>
    <r>
      <t xml:space="preserve">Accept that, unless otherwise stated in the </t>
    </r>
    <r>
      <rPr>
        <b/>
        <sz val="10"/>
        <color theme="1"/>
        <rFont val="Arial"/>
        <family val="2"/>
      </rPr>
      <t>tender data</t>
    </r>
    <r>
      <rPr>
        <sz val="10"/>
        <color theme="1"/>
        <rFont val="Arial"/>
        <family val="2"/>
      </rPr>
      <t>, the employer will not compensate the tenderer for any costs incurred in the preparation and submission of a tender offer, including the costs of any testing necessary to demonstrate that aspects of the offer complies with requirements.</t>
    </r>
  </si>
  <si>
    <r>
      <t xml:space="preserve">Acknowledge receipt of addenda to the tender documents, which the employer may issue, and if necessary apply for an extension to the closing time stated in the </t>
    </r>
    <r>
      <rPr>
        <b/>
        <sz val="10"/>
        <color theme="1"/>
        <rFont val="Arial"/>
        <family val="2"/>
      </rPr>
      <t>tender data</t>
    </r>
    <r>
      <rPr>
        <sz val="10"/>
        <color theme="1"/>
        <rFont val="Arial"/>
        <family val="2"/>
      </rPr>
      <t>, in order to take the addenda into account.</t>
    </r>
  </si>
  <si>
    <r>
      <t xml:space="preserve">Include in the rates, prices, and the tendered total of the prices (if any) all duties, taxes (except Value Added Tax (VAT)), and other levies payable by the successful tenderer, such duties, taxes and levies being those applicable 14 days before the closing time stated in the </t>
    </r>
    <r>
      <rPr>
        <b/>
        <sz val="10"/>
        <color theme="1"/>
        <rFont val="Arial"/>
        <family val="2"/>
      </rPr>
      <t>tender data</t>
    </r>
    <r>
      <rPr>
        <sz val="10"/>
        <color theme="1"/>
        <rFont val="Arial"/>
        <family val="2"/>
      </rPr>
      <t>.</t>
    </r>
  </si>
  <si>
    <r>
      <t xml:space="preserve">Provide rates and prices that are fixed for the duration of the contract and not subject to adjustment except as provided for in the conditions of contract identified in the </t>
    </r>
    <r>
      <rPr>
        <b/>
        <sz val="10"/>
        <color theme="1"/>
        <rFont val="Arial"/>
        <family val="2"/>
      </rPr>
      <t>contract data</t>
    </r>
    <r>
      <rPr>
        <sz val="10"/>
        <color theme="1"/>
        <rFont val="Arial"/>
        <family val="2"/>
      </rPr>
      <t>.</t>
    </r>
  </si>
  <si>
    <r>
      <t xml:space="preserve">State the rates and prices in Rand unless instructed otherwise in the </t>
    </r>
    <r>
      <rPr>
        <b/>
        <sz val="10"/>
        <color theme="1"/>
        <rFont val="Arial"/>
        <family val="2"/>
      </rPr>
      <t>tender data</t>
    </r>
    <r>
      <rPr>
        <sz val="10"/>
        <color theme="1"/>
        <rFont val="Arial"/>
        <family val="2"/>
      </rPr>
      <t>. The conditions of contract identified in the contract data may provide for part payment in other currencies.</t>
    </r>
  </si>
  <si>
    <r>
      <t xml:space="preserve">Unless otherwise stated in the </t>
    </r>
    <r>
      <rPr>
        <b/>
        <sz val="10"/>
        <color theme="1"/>
        <rFont val="Arial"/>
        <family val="2"/>
      </rPr>
      <t>tender data</t>
    </r>
    <r>
      <rPr>
        <sz val="10"/>
        <color theme="1"/>
        <rFont val="Arial"/>
        <family val="2"/>
      </rPr>
      <t>, submit alternative tender offers only if a main tender offer, strictly in accordance with all the requirements of the tender documents, is also submitted as well as a schedule that compares the requirements of the tender documents with the alternative requirements that are proposed.</t>
    </r>
  </si>
  <si>
    <r>
      <t xml:space="preserve">Submit one tender offer only, either as single tendering entity or as a member in a joint venture to provide the whole of the works, services or supply identified in the </t>
    </r>
    <r>
      <rPr>
        <b/>
        <sz val="10"/>
        <color theme="1"/>
        <rFont val="Arial"/>
        <family val="2"/>
      </rPr>
      <t>contract data</t>
    </r>
    <r>
      <rPr>
        <sz val="10"/>
        <color theme="1"/>
        <rFont val="Arial"/>
        <family val="2"/>
      </rPr>
      <t xml:space="preserve"> and described in the </t>
    </r>
    <r>
      <rPr>
        <b/>
        <sz val="10"/>
        <color theme="1"/>
        <rFont val="Arial"/>
        <family val="2"/>
      </rPr>
      <t>scope of works</t>
    </r>
    <r>
      <rPr>
        <sz val="10"/>
        <color theme="1"/>
        <rFont val="Arial"/>
        <family val="2"/>
      </rPr>
      <t xml:space="preserve">, unless stated otherwise in the </t>
    </r>
    <r>
      <rPr>
        <b/>
        <sz val="10"/>
        <color theme="1"/>
        <rFont val="Arial"/>
        <family val="2"/>
      </rPr>
      <t>tender data</t>
    </r>
    <r>
      <rPr>
        <sz val="10"/>
        <color theme="1"/>
        <rFont val="Arial"/>
        <family val="2"/>
      </rPr>
      <t>.</t>
    </r>
  </si>
  <si>
    <r>
      <t>Submit the parts of the tender offer communicated on paper as an original plus the number of copies stated in the</t>
    </r>
    <r>
      <rPr>
        <b/>
        <sz val="10"/>
        <color theme="1"/>
        <rFont val="Arial"/>
        <family val="2"/>
      </rPr>
      <t xml:space="preserve"> tender data</t>
    </r>
    <r>
      <rPr>
        <sz val="10"/>
        <color theme="1"/>
        <rFont val="Arial"/>
        <family val="2"/>
      </rPr>
      <t>, with an English translation of any documentation in a language other than English, and the parts communicated electronically in the same format as they were issued by the employer.</t>
    </r>
  </si>
  <si>
    <r>
      <t xml:space="preserve">Seal the original and each copy of the tender offer as separate packages marking the packages as "ORIGINAL" and "COPY". Each package shall state on the outside the employer's address and identification details stated in the </t>
    </r>
    <r>
      <rPr>
        <b/>
        <sz val="10"/>
        <color theme="1"/>
        <rFont val="Arial"/>
        <family val="2"/>
      </rPr>
      <t>tender data</t>
    </r>
    <r>
      <rPr>
        <sz val="10"/>
        <color theme="1"/>
        <rFont val="Arial"/>
        <family val="2"/>
      </rPr>
      <t>, as well as the tenderer's name and contact address.</t>
    </r>
  </si>
  <si>
    <r>
      <t xml:space="preserve">Where a two-envelope system is required in terms of the </t>
    </r>
    <r>
      <rPr>
        <b/>
        <sz val="10"/>
        <color theme="1"/>
        <rFont val="Arial"/>
        <family val="2"/>
      </rPr>
      <t>tender data</t>
    </r>
    <r>
      <rPr>
        <sz val="10"/>
        <color theme="1"/>
        <rFont val="Arial"/>
        <family val="2"/>
      </rPr>
      <t xml:space="preserve">, place and seal the returnable documents listed in the tender data in an envelope marked “financial proposal” and place the remaining returnable documents in an envelope marked “technical proposal”. Each envelope shall state on the outside the employer’s address and identification details stated in the </t>
    </r>
    <r>
      <rPr>
        <b/>
        <sz val="10"/>
        <color theme="1"/>
        <rFont val="Arial"/>
        <family val="2"/>
      </rPr>
      <t>tender data</t>
    </r>
    <r>
      <rPr>
        <sz val="10"/>
        <color theme="1"/>
        <rFont val="Arial"/>
        <family val="2"/>
      </rPr>
      <t>, as well as the tenderer's name and contact address.</t>
    </r>
  </si>
  <si>
    <r>
      <t xml:space="preserve">Seal the original tender offer and copy packages together in an outer package that states on the outside only the employer's address and identification details as stated in the </t>
    </r>
    <r>
      <rPr>
        <b/>
        <sz val="10"/>
        <color theme="1"/>
        <rFont val="Arial"/>
        <family val="2"/>
      </rPr>
      <t>tender data</t>
    </r>
    <r>
      <rPr>
        <sz val="10"/>
        <color theme="1"/>
        <rFont val="Arial"/>
        <family val="2"/>
      </rPr>
      <t>.</t>
    </r>
  </si>
  <si>
    <r>
      <t xml:space="preserve">Accept that tender offers submitted by facsimile or e-mail will be rejected by the employer, unless stated otherwise in the </t>
    </r>
    <r>
      <rPr>
        <b/>
        <sz val="10"/>
        <color theme="1"/>
        <rFont val="Arial"/>
        <family val="2"/>
      </rPr>
      <t>tender data</t>
    </r>
    <r>
      <rPr>
        <sz val="10"/>
        <color theme="1"/>
        <rFont val="Arial"/>
        <family val="2"/>
      </rPr>
      <t>.</t>
    </r>
  </si>
  <si>
    <r>
      <t xml:space="preserve">Ensure that the employer receives the tender offer at the address specified in the </t>
    </r>
    <r>
      <rPr>
        <b/>
        <sz val="10"/>
        <color theme="1"/>
        <rFont val="Arial"/>
        <family val="2"/>
      </rPr>
      <t>tender data</t>
    </r>
    <r>
      <rPr>
        <sz val="10"/>
        <color theme="1"/>
        <rFont val="Arial"/>
        <family val="2"/>
      </rPr>
      <t xml:space="preserve"> not later than the closing time stated in the tender data. Accept that proof of posting shall not be accepted as proof of delivery.</t>
    </r>
  </si>
  <si>
    <r>
      <t xml:space="preserve">Accept that, if the employer extends the closing time stated in the </t>
    </r>
    <r>
      <rPr>
        <b/>
        <sz val="10"/>
        <color theme="1"/>
        <rFont val="Arial"/>
        <family val="2"/>
      </rPr>
      <t>tender data</t>
    </r>
    <r>
      <rPr>
        <sz val="10"/>
        <color theme="1"/>
        <rFont val="Arial"/>
        <family val="2"/>
      </rPr>
      <t xml:space="preserve"> for any reason, the requirements of these conditions of tender apply equally to the extended deadline.</t>
    </r>
  </si>
  <si>
    <r>
      <t xml:space="preserve">Hold the tender offer(s) valid for acceptance by the employer at any time during the validity period stated in the </t>
    </r>
    <r>
      <rPr>
        <b/>
        <sz val="10"/>
        <color theme="1"/>
        <rFont val="Arial"/>
        <family val="2"/>
      </rPr>
      <t>tender data</t>
    </r>
    <r>
      <rPr>
        <sz val="10"/>
        <color theme="1"/>
        <rFont val="Arial"/>
        <family val="2"/>
      </rPr>
      <t xml:space="preserve"> after the closing time stated in the </t>
    </r>
    <r>
      <rPr>
        <b/>
        <sz val="10"/>
        <color theme="1"/>
        <rFont val="Arial"/>
        <family val="2"/>
      </rPr>
      <t>tender data</t>
    </r>
    <r>
      <rPr>
        <sz val="10"/>
        <color theme="1"/>
        <rFont val="Arial"/>
        <family val="2"/>
      </rPr>
      <t>.</t>
    </r>
  </si>
  <si>
    <r>
      <t xml:space="preserve">If requested by the employer, consider extending the validity period stated in the </t>
    </r>
    <r>
      <rPr>
        <b/>
        <sz val="10"/>
        <color theme="1"/>
        <rFont val="Arial"/>
        <family val="2"/>
      </rPr>
      <t>tender data</t>
    </r>
    <r>
      <rPr>
        <sz val="10"/>
        <color theme="1"/>
        <rFont val="Arial"/>
        <family val="2"/>
      </rPr>
      <t xml:space="preserve"> for an agreed additional period with or without any conditions attached to such extension.</t>
    </r>
  </si>
  <si>
    <r>
      <t xml:space="preserve">Provide access during working hours to premises for inspections, tests and analysis as provided for in the </t>
    </r>
    <r>
      <rPr>
        <b/>
        <sz val="10"/>
        <color theme="1"/>
        <rFont val="Arial"/>
        <family val="2"/>
      </rPr>
      <t>tender data</t>
    </r>
    <r>
      <rPr>
        <sz val="10"/>
        <color theme="1"/>
        <rFont val="Arial"/>
        <family val="2"/>
      </rPr>
      <t>.</t>
    </r>
  </si>
  <si>
    <r>
      <t xml:space="preserve">If requested, submit for the employer’s acceptance before formation of the contract, all securities, bonds, guarantees, policies and certificates of insurance required in terms of the conditions of contract identified in the </t>
    </r>
    <r>
      <rPr>
        <b/>
        <sz val="10"/>
        <color theme="1"/>
        <rFont val="Arial"/>
        <family val="2"/>
      </rPr>
      <t>contract data</t>
    </r>
    <r>
      <rPr>
        <sz val="10"/>
        <color theme="1"/>
        <rFont val="Arial"/>
        <family val="2"/>
      </rPr>
      <t>.</t>
    </r>
  </si>
  <si>
    <r>
      <t xml:space="preserve">If so instructed by the employer, return all retained tender documents within 28 days after the expiry of the validity period stated in the </t>
    </r>
    <r>
      <rPr>
        <b/>
        <sz val="10"/>
        <color theme="1"/>
        <rFont val="Arial"/>
        <family val="2"/>
      </rPr>
      <t>tender data</t>
    </r>
    <r>
      <rPr>
        <sz val="10"/>
        <color theme="1"/>
        <rFont val="Arial"/>
        <family val="2"/>
      </rPr>
      <t>.</t>
    </r>
  </si>
  <si>
    <r>
      <t xml:space="preserve">Include in the tender submission or provide the employer with any certificates as stated in the </t>
    </r>
    <r>
      <rPr>
        <b/>
        <sz val="10"/>
        <color theme="1"/>
        <rFont val="Arial"/>
        <family val="2"/>
      </rPr>
      <t>tender data</t>
    </r>
    <r>
      <rPr>
        <sz val="10"/>
        <color theme="1"/>
        <rFont val="Arial"/>
        <family val="2"/>
      </rPr>
      <t>.</t>
    </r>
  </si>
  <si>
    <r>
      <t xml:space="preserve">Return tender offers received after the closing time stated in the </t>
    </r>
    <r>
      <rPr>
        <b/>
        <sz val="10"/>
        <color theme="1"/>
        <rFont val="Arial"/>
        <family val="2"/>
      </rPr>
      <t>tender data</t>
    </r>
    <r>
      <rPr>
        <sz val="10"/>
        <color theme="1"/>
        <rFont val="Arial"/>
        <family val="2"/>
      </rPr>
      <t>, unopened, (unless it is necessary to open a tender submission to obtain a forwarding address), to the tenderer concerned.</t>
    </r>
  </si>
  <si>
    <r>
      <t xml:space="preserve">Where stated in the tender data that a two-envelope system is to be followed, open only the technical proposal of valid tenders in the presence of tenderer's’ agents who choose to attend at the time and place stated in the </t>
    </r>
    <r>
      <rPr>
        <b/>
        <sz val="10"/>
        <color theme="1"/>
        <rFont val="Arial"/>
        <family val="2"/>
      </rPr>
      <t>tender data</t>
    </r>
    <r>
      <rPr>
        <sz val="10"/>
        <color theme="1"/>
        <rFont val="Arial"/>
        <family val="2"/>
      </rPr>
      <t xml:space="preserve"> and announce the name of each tenderer whose technical proposal is opened.</t>
    </r>
  </si>
  <si>
    <t>The Contractor shall list imported items, materials and/or equipment which shall be excluded from the Contract Price Adjustment Provisions (if applicable) and shall be adjusted in terms of currency fluctuations only.  Copies of the supplier’s quotations for the items, materials or equipment (provided that such costs shall not be higher than the relevant contract rate as listed above) should be lodged with the Principal Agent / Engineer of the Department of Public Works within 60 (sixty) days from the date of acceptance of the tender.  No adjustment of the local VAT amount, nor the contractor’s profit, discount, mark-up, handling costs, etc. shall be allowed. (See P&amp;G E16)</t>
  </si>
  <si>
    <r>
      <t>(ii)</t>
    </r>
    <r>
      <rPr>
        <sz val="7"/>
        <color theme="1"/>
        <rFont val="Arial"/>
        <family val="2"/>
      </rPr>
      <t>        </t>
    </r>
    <r>
      <rPr>
        <sz val="10"/>
        <color theme="1"/>
        <rFont val="Arial"/>
        <family val="2"/>
      </rPr>
      <t>General Conditions of Contract for construction works Edition 2 - GCC2010; and</t>
    </r>
  </si>
  <si>
    <r>
      <t>(iii)</t>
    </r>
    <r>
      <rPr>
        <sz val="7"/>
        <color theme="1"/>
        <rFont val="Arial"/>
        <family val="2"/>
      </rPr>
      <t>       </t>
    </r>
    <r>
      <rPr>
        <sz val="10"/>
        <color theme="1"/>
        <rFont val="Arial"/>
        <family val="2"/>
      </rPr>
      <t>Other (specify)</t>
    </r>
  </si>
  <si>
    <r>
      <t xml:space="preserve">Time (T) related Preliminaries will only be adjusted for omissions or additions, issued by the Employer, or delays caused by the Employer, for which variation and extension of time has been granted. </t>
    </r>
    <r>
      <rPr>
        <b/>
        <i/>
        <sz val="10"/>
        <color theme="1"/>
        <rFont val="Arial"/>
        <family val="2"/>
      </rPr>
      <t>See Contract Data</t>
    </r>
    <r>
      <rPr>
        <sz val="10"/>
        <color theme="1"/>
        <rFont val="Arial"/>
        <family val="2"/>
      </rPr>
      <t>.</t>
    </r>
  </si>
  <si>
    <r>
      <t xml:space="preserve">The current Ministerial Determination (also downloadable at </t>
    </r>
    <r>
      <rPr>
        <u/>
        <sz val="10"/>
        <color theme="1"/>
        <rFont val="Arial"/>
        <family val="2"/>
      </rPr>
      <t>www.epwp.gov.za</t>
    </r>
    <r>
      <rPr>
        <sz val="10"/>
        <color theme="1"/>
        <rFont val="Arial"/>
        <family val="2"/>
      </rPr>
      <t>)  Expanded Public Works Programmes, issued in terms of the Basic Conditions of Employment Act of 1997 by the Minister of Labour in Government Notice , shall apply to works described in the scope of work as being labour-intensive and which are undertaken by unskilled or semi-skilled workers.</t>
    </r>
  </si>
  <si>
    <r>
      <t xml:space="preserve">Tenderers are to price against the following items for compliance with the SPECIFICATION FOR HIV/AIDS AWARENESS  bound into this document </t>
    </r>
    <r>
      <rPr>
        <sz val="8"/>
        <color theme="1"/>
        <rFont val="Arial"/>
        <family val="2"/>
      </rPr>
      <t>(The clauses referred to are those of the Specification for HIV/AIDS)</t>
    </r>
  </si>
  <si>
    <t>It is a general requirement of this contract that persons normally resident in the locality of the works (Local Labour) be given preference for employment on the contract. Provided, however, that should adequate and appropriate Labour not be available within the locality, others may be employed subject to satisfactory proof being provided that every reasonable endeavour has been made to employ Local Labour. The Contractor shall identify the local community leaders with the purpose of negotiating with them regarding the utilization of Local Labour in the construction process. In this regard, the Contractor shall furthermore give preference, wherever possible to the employment of single heads of households, women and youth. The Contractor shall, in general, maximize the involvement of the local community.</t>
  </si>
  <si>
    <r>
      <t xml:space="preserve">MONTHS
</t>
    </r>
    <r>
      <rPr>
        <b/>
        <sz val="8"/>
        <color theme="1"/>
        <rFont val="Agency FB"/>
        <family val="2"/>
      </rPr>
      <t>(Indicative)</t>
    </r>
  </si>
  <si>
    <t>Ensure that the agreement is binding to both the Worker and the Employer.</t>
  </si>
  <si>
    <t>Reporting month:</t>
  </si>
  <si>
    <t>Contact no:_______________________________________</t>
  </si>
  <si>
    <t>Contact no:__________________________________________</t>
  </si>
  <si>
    <t>Date:___________________________________________________</t>
  </si>
  <si>
    <t>Contact no:______________________________________________</t>
  </si>
  <si>
    <t>Only a guide to be priced by contractor</t>
  </si>
  <si>
    <t>I, the undersigned hereby declare and confirm that I am fully conversant with the Occupational Health and Safety Act, Act 85 of 1993 and the Construction Regulations of February 2014 and the Construction Safety, Health and Environmental Specifications attached to this document.</t>
  </si>
  <si>
    <t>I hereby declare that my company and its employees has the necessary competency and resources to safely carry out the construction works under this contract in compliance with the Occupational Health and Safety Act, Act 85 of 1993, the Construction Regulations of February 2014 and the Construction Safety, Health and Environmental Specifications.</t>
  </si>
  <si>
    <t>Contract Period:</t>
  </si>
  <si>
    <t>Don’t put a figure in here at tender stage</t>
  </si>
  <si>
    <t>Employers Agent 6</t>
  </si>
  <si>
    <t>Employers Agent 7</t>
  </si>
  <si>
    <t>Employers Agent 8</t>
  </si>
  <si>
    <r>
      <t xml:space="preserve">Agent’s </t>
    </r>
    <r>
      <rPr>
        <sz val="11"/>
        <color rgb="FFFF0000"/>
        <rFont val="Arial"/>
        <family val="2"/>
      </rPr>
      <t>service:</t>
    </r>
  </si>
  <si>
    <t>EQUIPMENT SCHEDULE</t>
  </si>
  <si>
    <t xml:space="preserve">TECHNICAL DATA: </t>
  </si>
  <si>
    <t>STANDBY GENERATOR</t>
  </si>
  <si>
    <t xml:space="preserve">TECHNICAL DATA:  </t>
  </si>
  <si>
    <t>PARAPLEGIC LIFT</t>
  </si>
  <si>
    <t>AIR-CONDITIONING AND VENTILATION INSTALLATION</t>
  </si>
  <si>
    <t>Degreasing &amp; Toilet soap</t>
  </si>
  <si>
    <t>TOTAL CARRIED TO SUMMARY</t>
  </si>
  <si>
    <t>FINAL TOTAL CARRIED TO PRELIMINARY AND GENERAL IN BILL OF QUANTITIES</t>
  </si>
  <si>
    <t>GRAND TOTAL TO BE CARRIED TO THE PRELIMINARIES AND GENERAL IN BILL OF QUANTITIES</t>
  </si>
  <si>
    <t xml:space="preserve">(iii) cash deposit of 5% of the Contract Price and a payment reduction of 5% of the value certified in the payment certificate (excluding VAT) </t>
  </si>
  <si>
    <t>(iv) bank or insurance guarantee of 5% of the Contract Price and a payment reduction of  5% of the value certified in the payment certificate (excluding VAT)</t>
  </si>
  <si>
    <t>ON DEMAND PERFORMANCE GUARANTEE</t>
  </si>
  <si>
    <r>
      <rPr>
        <b/>
        <sz val="11"/>
        <color indexed="8"/>
        <rFont val="Arial"/>
        <family val="2"/>
      </rPr>
      <t>CONSTRUCTION GUARANTEE</t>
    </r>
    <r>
      <rPr>
        <sz val="11"/>
        <color indexed="8"/>
        <rFont val="Arial"/>
        <family val="2"/>
      </rPr>
      <t xml:space="preserve"> – means an on demand guarantee at call obtained by the </t>
    </r>
    <r>
      <rPr>
        <b/>
        <sz val="11"/>
        <color indexed="8"/>
        <rFont val="Arial"/>
        <family val="2"/>
      </rPr>
      <t>contractor</t>
    </r>
    <r>
      <rPr>
        <sz val="11"/>
        <color indexed="8"/>
        <rFont val="Arial"/>
        <family val="2"/>
      </rPr>
      <t xml:space="preserve"> from an institution approved by the </t>
    </r>
    <r>
      <rPr>
        <b/>
        <sz val="11"/>
        <color indexed="8"/>
        <rFont val="Arial"/>
        <family val="2"/>
      </rPr>
      <t>employer</t>
    </r>
    <r>
      <rPr>
        <sz val="11"/>
        <color indexed="8"/>
        <rFont val="Arial"/>
        <family val="2"/>
      </rPr>
      <t xml:space="preserve"> in terms of the </t>
    </r>
    <r>
      <rPr>
        <b/>
        <sz val="11"/>
        <color indexed="8"/>
        <rFont val="Arial"/>
        <family val="2"/>
      </rPr>
      <t>employer's</t>
    </r>
    <r>
      <rPr>
        <sz val="11"/>
        <color indexed="8"/>
        <rFont val="Arial"/>
        <family val="2"/>
      </rPr>
      <t xml:space="preserve"> construction guarantee form as selected in the Offer and Acceptance Form and the </t>
    </r>
    <r>
      <rPr>
        <b/>
        <sz val="11"/>
        <color indexed="8"/>
        <rFont val="Arial"/>
        <family val="2"/>
      </rPr>
      <t>contract data.</t>
    </r>
  </si>
  <si>
    <t>The Contractor  shall within 10 calendar days after receiving notice from the Engineer and prior to receiving a completed copy of this agreement, including the schedule of deviations (if any), contact the Employer’s agent (whose details are given in the contract data) to arrange the delivery of any bonds, guarantees, proof of insurance and any other documentation to be provided in terms of the conditions of contract identified in the Contract Data.</t>
  </si>
  <si>
    <r>
      <rPr>
        <b/>
        <u/>
        <sz val="10"/>
        <rFont val="Arial"/>
        <family val="2"/>
      </rPr>
      <t>Please note the following;</t>
    </r>
    <r>
      <rPr>
        <sz val="10"/>
        <rFont val="Arial"/>
        <family val="2"/>
      </rPr>
      <t xml:space="preserve">
All special non-working days must be added to the number of days allocated as the construction period in terms of GCC2010 clause 5.1, to determine the Due Completion Date.
For all DOPW projects the period from the 16 December to the second Monday in January of the following year must be indicated as BUILDERS HOLIDAY.</t>
    </r>
  </si>
  <si>
    <t>[6.2.2]</t>
  </si>
  <si>
    <r>
      <t xml:space="preserve">Replace the following </t>
    </r>
    <r>
      <rPr>
        <i/>
        <sz val="11"/>
        <color rgb="FFFF0000"/>
        <rFont val="Arial"/>
        <family val="2"/>
      </rPr>
      <t>"..it shall be deemed that the Contractor has selected a security of ten percent retention of the value of the Works."</t>
    </r>
    <r>
      <rPr>
        <sz val="11"/>
        <color rgb="FFFF0000"/>
        <rFont val="Arial"/>
        <family val="2"/>
      </rPr>
      <t xml:space="preserve"> with </t>
    </r>
    <r>
      <rPr>
        <i/>
        <sz val="11"/>
        <color rgb="FFFF0000"/>
        <rFont val="Arial"/>
        <family val="2"/>
      </rPr>
      <t>"..it shall be deemed that the Contractor has selected a security of a bank or insurance guarantee of 5% of the value of the Works and a payment reduction of 5% of the value certified in the payment certificate excluding value added tax."</t>
    </r>
  </si>
  <si>
    <r>
      <t xml:space="preserve">Months </t>
    </r>
    <r>
      <rPr>
        <i/>
        <sz val="9"/>
        <color rgb="FFFF0000"/>
        <rFont val="Arial"/>
        <family val="2"/>
      </rPr>
      <t xml:space="preserve">(which shall be deemed to include all Non – Working Days, Special Non – Working Days and the year-end Builders Annual Industry Holiday Periods). </t>
    </r>
  </si>
  <si>
    <r>
      <t>Time and Related Matters (clause 5) - As referred to in the Contract Data under Special Condition of Contract.</t>
    </r>
    <r>
      <rPr>
        <sz val="10"/>
        <color rgb="FFFF0000"/>
        <rFont val="Arial"/>
        <family val="2"/>
      </rPr>
      <t xml:space="preserve"> The Contract Period shall be deemed to include all Non – Working Days, Special Non – Working Days and the year-end Builders Annual Industry Holiday Periods. </t>
    </r>
  </si>
  <si>
    <r>
      <rPr>
        <b/>
        <sz val="11"/>
        <color indexed="8"/>
        <rFont val="Arial"/>
        <family val="2"/>
      </rPr>
      <t>CONSTRUCTION PERIOD</t>
    </r>
    <r>
      <rPr>
        <sz val="11"/>
        <color indexed="8"/>
        <rFont val="Arial"/>
        <family val="2"/>
      </rPr>
      <t xml:space="preserve"> – means the period commencing on the </t>
    </r>
    <r>
      <rPr>
        <b/>
        <sz val="11"/>
        <color indexed="8"/>
        <rFont val="Arial"/>
        <family val="2"/>
      </rPr>
      <t>commencement date</t>
    </r>
    <r>
      <rPr>
        <sz val="11"/>
        <color indexed="8"/>
        <rFont val="Arial"/>
        <family val="2"/>
      </rPr>
      <t xml:space="preserve"> and ending on the date of </t>
    </r>
    <r>
      <rPr>
        <b/>
        <sz val="11"/>
        <color indexed="8"/>
        <rFont val="Arial"/>
        <family val="2"/>
      </rPr>
      <t xml:space="preserve">due completion date.  </t>
    </r>
    <r>
      <rPr>
        <sz val="11"/>
        <color indexed="8"/>
        <rFont val="Arial"/>
        <family val="2"/>
      </rPr>
      <t xml:space="preserve">This period will be deemed to commence on actual site hand over date to the contractor and end on the date of practical completion and shall include all annual industrial holiday periods, Sundays and public holidays. </t>
    </r>
  </si>
  <si>
    <t>YES</t>
  </si>
  <si>
    <t xml:space="preserve">yes / no </t>
  </si>
  <si>
    <t>NO</t>
  </si>
  <si>
    <t>For the adjustment of Preliminaries both the Contract Sum and the Contract Value (including tax) shall exclude the amount of Preliminaries, all Contingency Sum(s) and any provision for Cost Price Adjustment Provisions:-</t>
  </si>
  <si>
    <t>- An amount which shall not be varied.</t>
  </si>
  <si>
    <t>- An amount varied in proportion to the contract value as compared to the Contract Sum.</t>
  </si>
  <si>
    <t>- An amount varied in proportion to the Construction Period as compared to the initial Construction Period (excluding revisions to the Construction Period to which the Contractor is not entitled) to adjustment of the Contract Value in terms of the agreement.</t>
  </si>
  <si>
    <r>
      <t>The Contractor shall provide a breakdown of charges (</t>
    </r>
    <r>
      <rPr>
        <sz val="9"/>
        <color rgb="FFFF0000"/>
        <rFont val="Arial"/>
        <family val="2"/>
      </rPr>
      <t>including</t>
    </r>
    <r>
      <rPr>
        <sz val="9"/>
        <color theme="1"/>
        <rFont val="Arial"/>
        <family val="2"/>
      </rPr>
      <t xml:space="preserve"> tax) within 15 working days of the date of acceptance of tender and, where applicable, an apportionment of Preliminaries per section</t>
    </r>
  </si>
  <si>
    <t>Sectional Completion : Subdivision of Preliminaries Costs</t>
  </si>
  <si>
    <t xml:space="preserve">For the adjustment of preliminaries for sections of the work the value of fixed, value, and time related amounts of the preliminaries for each section is required.  The contractor is to provide such information within fifteen (15)  working days of taking possession of the site, failing which the categorised preliminaries amounts shall be prorated to the value of each section.  </t>
  </si>
  <si>
    <t>The above shall apply equally for projects where sectional completion was not contemplated at tender stage but subsequently occurred  on an adhoc basis during construction of the works as agreed between the client and the employer.  The original priced categorised amounts for fixed, value, and time related amounts shall be prorated to the value of each section.</t>
  </si>
  <si>
    <t>Where sectional completion is required in terms of the agreement, the Contractor shall provide the Principal Agent with the division of the above categorized amounts into sections. Should the Contractor fail to provide such information within the period stipulated the categorized amounts shall be prorated to the value of each section.</t>
  </si>
  <si>
    <r>
      <t xml:space="preserve">The Contractor shall within 15 working days of the date of </t>
    </r>
    <r>
      <rPr>
        <sz val="9"/>
        <color rgb="FFFF0000"/>
        <rFont val="Arial"/>
        <family val="2"/>
      </rPr>
      <t>possession</t>
    </r>
    <r>
      <rPr>
        <sz val="9"/>
        <color theme="1"/>
        <rFont val="Arial"/>
        <family val="2"/>
      </rPr>
      <t xml:space="preserve"> of the site provide the Principal Agent with a detailed breakdown of Preliminaries amounts for the works as a whole, or per section where applicable, including </t>
    </r>
    <r>
      <rPr>
        <sz val="9"/>
        <color rgb="FFFF0000"/>
        <rFont val="Arial"/>
        <family val="2"/>
      </rPr>
      <t>administrative</t>
    </r>
    <r>
      <rPr>
        <sz val="9"/>
        <color theme="1"/>
        <rFont val="Arial"/>
        <family val="2"/>
      </rPr>
      <t xml:space="preserve"> and supervisory staff charges and for the use of construction equipment in terms of the programme.</t>
    </r>
  </si>
  <si>
    <t>The contractor is informed that only option 'A' shall apply</t>
  </si>
  <si>
    <t>If the Contractor and the Principal Agent cannot agree, within ten (10)  Working Days from the Commencement Date, on such a division then the Principal Agent shall make a division of the Preliminaries to be incorporated in the valuations for each monthly payment certificate as follows;</t>
  </si>
  <si>
    <t>10% of the amount shall not be varied</t>
  </si>
  <si>
    <t>15% varied in proportion of the Contract Value to the Contract Sum</t>
  </si>
  <si>
    <t>75% varied in proportion to the revised Construction period compared with the initial Construction Period</t>
  </si>
  <si>
    <t>Adjustment of Preliminaries (Clause 6.7, 6.8, 6.10 and 6.11)</t>
  </si>
  <si>
    <t>yes / no</t>
  </si>
  <si>
    <t>Payment Of Preliminaries (Clause 6.7, 6.8, 6.10 and 6.11)</t>
  </si>
  <si>
    <t>When an extension of time has been granted in terms of the GCC and the preliminaries require to be adjusted accordingly, the pertinent sectional (subdivided) categorised preliminaries amounts shall be utilised, where applicable and not the overall preliminary amounts.</t>
  </si>
  <si>
    <t>Project Code:</t>
  </si>
  <si>
    <t>Evaluation Method 3</t>
  </si>
  <si>
    <t xml:space="preserve">Central Suppliers Database Registration Number: </t>
  </si>
  <si>
    <t>CENTRAL SUPPLIERS DATABASE REGISTRATION NO:</t>
  </si>
  <si>
    <t>In the case of a Tender by a Joint Venture, certified copies of proof of registration on the Central Suppliers Data Base in respect of each party to the Joint Venture must be attached to this page</t>
  </si>
  <si>
    <r>
      <t xml:space="preserve">Tax Compliance Status (TCS) </t>
    </r>
    <r>
      <rPr>
        <b/>
        <sz val="10"/>
        <color theme="1"/>
        <rFont val="Arial"/>
        <family val="2"/>
      </rPr>
      <t>PIN</t>
    </r>
    <r>
      <rPr>
        <sz val="10"/>
        <color theme="1"/>
        <rFont val="Arial"/>
        <family val="2"/>
      </rPr>
      <t>;</t>
    </r>
  </si>
  <si>
    <t>REGISTRATION ON THE CENTRAL SUPPLIERS DATABASE</t>
  </si>
  <si>
    <r>
      <t xml:space="preserve">C2.1 PRICING INSTRUCTIONS
</t>
    </r>
    <r>
      <rPr>
        <b/>
        <sz val="12"/>
        <rFont val="Arial"/>
        <family val="2"/>
      </rPr>
      <t>GCC FOR CONSTRUCTION WORKS (Second Edition  2010)</t>
    </r>
  </si>
  <si>
    <t>In terms of the Public Finance Management Act (PFMA), 1999 (Act No 1 of 1999) Section 38 (1) (a) (iii) and 51 (1) (iii) and Section 76 (4) of PFMA National Treasury developed a single platform, The Central Supplier Database (CSD) for the registration of prospective suppliers including the varification functionality of key supplier information.</t>
  </si>
  <si>
    <t>Once the supplier information has been varified with external data sources by National Treasury a unique supplier number and security code will be allocated  and communicated to the supplier. Suppliers will be required to keep their data updated regularly and should confirm at least once a year that their data is still current and updated.</t>
  </si>
  <si>
    <t>Suppliers can provide their CSD supplier number and unique security code to organs of state to view their varified CSD information.</t>
  </si>
  <si>
    <t>Name of Supplier</t>
  </si>
  <si>
    <t>Central Supplier Database (CSD) Supplier Number:</t>
  </si>
  <si>
    <t>Prospective suppliers will be able to self - register on the CSD website: www.csd.gov.za</t>
  </si>
  <si>
    <t>TAX CLEARANCE REQUIREMENTS</t>
  </si>
  <si>
    <t>Application for Tax Compliance Status (TCS) PIN can be done via e-filing at any SARS branch office nationally or on the website www.sars.gov.za.</t>
  </si>
  <si>
    <t>Tax Clearance Certificates may be printed via eFiling. In order to use this provision, taxpayers will need to register with SARS as eFilers through the website www.sars.gov.za.</t>
  </si>
  <si>
    <t>Security PIN Number</t>
  </si>
  <si>
    <t>Company / Entity Tax Reference Number</t>
  </si>
  <si>
    <t>IMPORTANT NOTICE</t>
  </si>
  <si>
    <t>The South African Revinue Services (SARS) has phased out the issuing of paper Tax Clearance Certificates.</t>
  </si>
  <si>
    <t>From 18 April 2016 SARS introduced an enhanced Tax Compliance (TCS) system.</t>
  </si>
  <si>
    <t>The new system allows taxpayers to obtain a Tax Compliance Status (PIN), which can be utilised by authorised third parties to varify taxpayers compliance status online via SARS e-filing.</t>
  </si>
  <si>
    <t xml:space="preserve">4. </t>
  </si>
  <si>
    <t>ATTACH A CERTIFIED COPY OF PROOF, THAT THE BIDDER IS REGISTERED ON THE CENTRAL SUPPLIERS DATABASE TO THIS PAGE FOR ADJUDICATION PURPOSES</t>
  </si>
  <si>
    <r>
      <rPr>
        <b/>
        <sz val="10"/>
        <rFont val="Arial"/>
        <family val="2"/>
      </rPr>
      <t>"Quality</t>
    </r>
    <r>
      <rPr>
        <sz val="10"/>
        <rFont val="Arial"/>
        <family val="2"/>
      </rPr>
      <t>" shall mean totality of features and characteristics of a product or service that bears on the ability of the product or service to satisfy stated or implied needs.</t>
    </r>
  </si>
  <si>
    <t>Tax Compliance Status(TCS)                      PIN Number</t>
  </si>
  <si>
    <t>55% of unskilled labour to be youth aged between 18 and 35 years</t>
  </si>
  <si>
    <t>At the end of each month as part of site progress report and to be attached to every contractors’ progress payment certificate; the contractor shall provide the principal agent &amp; Public Works with a written records, as per EPWP data form; which will be reflecting, beneficiaries full name &amp; surname; ID No and job description of labour employed by main contractor and sub-contractors on site. At the end of each month the contractor must submit the following documents to be attached to the Progress payment certificate:
1. EPWP monthly data collection form 
2. Worker monthly payment upload
3. Worker monthly proof of payment  i.e 
3.1 Acknowledgement of receipt of payment or
3.2 Payslips 
3.3 Bank statement highlighted the workers paid 
4. Worker monthly training form 
5. Monthly attendance register
6. Certified copies of ID’s (once off)
7. ID size photos (once off)
8. Proof of UIF 
9. Proof of COIDA</t>
  </si>
  <si>
    <t xml:space="preserve">EPWP Program at the project level shall always be promoted through have the projects signage board that embrace EPWP logo at the bottom, correct measurement for this signage board will be provided by the project leader during the site handing over meeting. the standard "HELVETIVA MEDUIM " letters are to be used . Professional title to be 10 mm above line . Line thickness to be 8 mm thick . Space between bottom of the line and bottom of the lettering below the line has to be 100 mm. Letter sizes are as follows : Helvetica meduim 100 mm black upper case to be for project name and owner . Helvetica meduim 75mm black upper case only to be used for professional titles.Project name and owner shall be black lettering on white background.board sizes are as follows : Board to be minomum 2000mm from ground level and to be constructed from reinforced formed chromadek panels minimum 0,6mm thick chromadek. The contractor is responsible for ensuring that the project board remains neatly and safely erected for the full duration including maintenance period,after which the project board and post are to be dismantled and handed to the client in good order.       </t>
  </si>
  <si>
    <t>It is compulsory that shortly after the contractor and or sub contractor has appointed local labour, the employment contract should be signed by both parties, prior to commencement with works on site. The employment contract forms part of the Ministerial Determination or from the regional EPWP officials. Each contract will lapse at the end of each financial year therefore requiring the Contractor  to do a renewal of each contract should the need of employment still exist for that particular labourer.</t>
  </si>
  <si>
    <t xml:space="preserve">ADDITIONAL SPECIFICATION - EPWP </t>
  </si>
  <si>
    <t xml:space="preserve">EMPLOYMENT AND TRAINING OF EPWP BENEFICIARY ON THE EXPANDED PUBLIC WORKS PROGRAMME (EPWP) Infrastructure Projects: </t>
  </si>
  <si>
    <t>EXTRACTS FROM MINISTERIAL DETERMINATION REGARDING EPWP</t>
  </si>
  <si>
    <t>EPWP EMPLOYMENT AGREEMENT</t>
  </si>
  <si>
    <t>This project is part of the Expanded Public Works Programme aims to train young people and provide them with practical work experience as part of this programme.  Youth aged between 18 and 35 will be recruited and trained in skills relevant to the work to be done on this project.  These youth will have to be employed by the contractor as part of this project so that they can gain their work experience on these projects.  The training of the youth will be coordinated and implemented by a separate service provider.  This service provider will provide the contractor with a list of all the youth and the training each of these youth have received.  The Contractor will be required to employ all of these youth for a minimum period of 6 months.  Furthermore the Contractor will be required to supervise these youth to ensure that the work they perform is of the required standard.  If necessary the contractor’s staff will be required to assist and mentor the youth to ensure that they are able to perform the type of work they need to do to the satisfactory standards required.  The contractor will not be required to employ all youth in the programme at the same time, but may rotate the youth on the project, as long as all youth are employed for the minimum duration stated earlier.</t>
  </si>
  <si>
    <t xml:space="preserve">This specification contains the standard terms and conditions for workers employed in elementary occupations and trained on a Expanded Public Works Programme (EPWP) for the Infrastructure Programme.  </t>
  </si>
  <si>
    <t>The Code of Good Practice for Expanded Public Works Programmes, which has been gazetted by the Department of Labour, and which provides for special conditions of employment for these EPWP projects. In terms of the Code of Good Practice, the workers on these projects are entitled to formal training, which will be provided by training providers appointed (and funded) by the Department of Labour. For projects of up to six months in duration, this training will cover life-skills and information about other education, training and employment opportunities.</t>
  </si>
  <si>
    <t>means the contractor or any party employing the worker / beneficiary under the EPWP Programme.</t>
  </si>
  <si>
    <t>means any person working or training in an elementary occupation on a EPWP.</t>
  </si>
  <si>
    <t>In line with the Expanded Public Works Programme (EPWP) policies, the Ministerial Determination, Special Public Works Programmes, issued in terms of the Basic Conditions of Employment Act of 1997 by the Minister of labour in government Notice No. R63 of 25 January 2002, of which extracts have been reproduced below in clauses SL 04 shall apply to works described in the scope of work and which are undertaken by unskilled or semi-skilled workers. The Code of Good Practise for Employment and Conditions of Work for Expanded Public Works Programmes, issued in terms of the Basic Conditions of Employment Act of 1997 by the Minister of Labour in Government Notice No. R64 of 25 January 2002 shall apply to works described in the scope of work and which unskilled or semi-skilled workers undertake.</t>
  </si>
  <si>
    <t>“employer” means any department that hires workers to work in elementary occupations on a EPWP;</t>
  </si>
  <si>
    <t>“worker” means any person working in an elementary occupation on a EPWP;</t>
  </si>
  <si>
    <t>“management” means any person employed by a department or implementing agency to administer or execute a EPWP;</t>
  </si>
  <si>
    <t>Workers on a EPWP are employed on a temporary basis.</t>
  </si>
  <si>
    <t>A worker may NOT be employed for longer than 24 months in any five-year cycle on a EPWP.</t>
  </si>
  <si>
    <t>Employment on a EPWP does not qualify as employment and a worker so employed does not have to register as a contributor for the purposes of the Unemployment Insurance Act 30 of 1966.</t>
  </si>
  <si>
    <t>A worker who returns to work after maternity leave, has the right to start a new cycle of twenty-four months employment, unless the EPWP on which she was employed has ended.</t>
  </si>
  <si>
    <t>the employer’s name and address and the name of the EPWP;</t>
  </si>
  <si>
    <t xml:space="preserve">the training that the worker may be entitled to receive during the EPWP. </t>
  </si>
  <si>
    <t>The employer must keep this record for a period of at least three years after the completion of the EPWP.</t>
  </si>
  <si>
    <t>obey all health and safety rules;</t>
  </si>
  <si>
    <t>It is the responsibility of employers to arrange for all persons employed on a EPWP to be covered in terms of the Compensation for Occupational Injuries and Diseases Act, 130 of 1993.</t>
  </si>
  <si>
    <t>any training received by the worker as part of the EPWP;</t>
  </si>
  <si>
    <t>the period for which the worker worked on the EPWP;</t>
  </si>
  <si>
    <r>
      <t xml:space="preserve">The employer shall adhere to the conditions of employment as stipulated in the </t>
    </r>
    <r>
      <rPr>
        <i/>
        <sz val="11"/>
        <rFont val="Arial"/>
        <family val="2"/>
      </rPr>
      <t>Code of Good Practice for Employment and Conditions of Work for Expanded Public Works Programmes</t>
    </r>
    <r>
      <rPr>
        <sz val="11"/>
        <rFont val="Arial"/>
        <family val="2"/>
      </rPr>
      <t>.  Over and above the conditions stipulated above, he shall be responsible to:</t>
    </r>
  </si>
  <si>
    <t>screen and select suitable candidates for employment from the priority list of EPWP beneficiary provided by the Umsobumvu Youth Fund  (UYF);</t>
  </si>
  <si>
    <t>ensure that the recruited EPWP beneficiary are made available to receive basic life skills training which will be conducted and paid for by the Umsobumvu Youth Fund;</t>
  </si>
  <si>
    <t>ensure that all EPWP beneficiary receive instruction on safety on site prior to them commencing with work on site;</t>
  </si>
  <si>
    <t>ensure that all EPWP beneficiary are covered under workmen’s compensation for as long as they are contracted to the contractor.  Payment to the Compensation Commissioner shall be the responsibility of the contractor;</t>
  </si>
  <si>
    <t>assist in the identification and assessment of potential EPWP beneficiary to undergo advanced technical training in respective trades;</t>
  </si>
  <si>
    <t>provide all EPWP beneficiary with the necessary protective clothing as required by law for the specific trades that they are involved in.</t>
  </si>
  <si>
    <t>provide overall supervision and day-to-day management of EPWP beneficiary and/or sub-contractors; and</t>
  </si>
  <si>
    <t>ensure that all EPWP beneficiary are paid their wages on time through a pre-agreed payment method as stipulated in the contract with the EPWP beneficiary.</t>
  </si>
  <si>
    <t>PLACEMENT OF RECRUITED EPWP BENEFICIARY</t>
  </si>
  <si>
    <t>employ EPWP beneficiary from targeted social groups from the priority list provided by the Service Provider/ Umsobumvu Youth Fund.</t>
  </si>
  <si>
    <t>facilitate on-the-job training and skills development programmes for the EPWP beneficiary;</t>
  </si>
  <si>
    <t>55% people between the ages of 18 and 35</t>
  </si>
  <si>
    <t>55% women;</t>
  </si>
  <si>
    <t>brief EPWP beneficiary on the conditions of employment as specified in sub clause SL 04.09 above;</t>
  </si>
  <si>
    <t>enter into a contract with each EPWP beneficiary, which contract will form part of the Employment Agreement;</t>
  </si>
  <si>
    <t>allow EPWP beneficiary the opportunity to attend life skills training through DOL.  This shall be arranged at the beginning of the contract;</t>
  </si>
  <si>
    <t>ensure that payments to EPWP beneficiary are made as set out in sub clauses SL 04.14 and SL 04.15 above.</t>
  </si>
  <si>
    <t>set up of personal profile files as prescribed by EPWP beneficiary and as set out in sub clause SL 04.13 above.</t>
  </si>
  <si>
    <t>must be included in the EPWP beneficiary's personal profile file.</t>
  </si>
  <si>
    <t>TRAINING OF EPWP BENEFICIARY</t>
  </si>
  <si>
    <t>·      EPWP beneficiary shall be employed on the projects for an average of 6 months.</t>
  </si>
  <si>
    <t>·      EPWP beneficiary shall be deployed on projects in the vicinity of their homes.  The same
       arrangements as for other workers regarding accommodation, subsistence and travel 
       shall be applicable to EPWP beneficiary.</t>
  </si>
  <si>
    <t>All EPWP beneficiary are entitled to undergo life skills training.  Training of this module will be flexible enough to meet the needs of the employer.  Training should take place immediately after site hand-over and during the period of site establishment and pre-planning before actual construction starts, alternatively this will be spread over the duration of the contract period.  The contractor will be required to work closely with the person to schedule the training sessions so that the timing of the training is aligned with the contractors work schedule and his demand for workers.</t>
  </si>
  <si>
    <t>The Employer shall assist in identifying EPWP beneficiary for further training.  These EPWP beneficiary will undergo further technical training to prepare them for opportunities as semi-skilled labourers.</t>
  </si>
  <si>
    <t xml:space="preserve">Such training will comprise of an off-site theoretical component and practical training on-site.  The contractor will be responsible for on-site practical work under his supervision.  EPWP beneficiary who graduate from the first phase of the training programme will be identified and given opportunities to register for skills development programmes.  These can ultimately result in a accredited qualification.  The programme will consist of theoretical instruction away from the construction site as well as on-site practical work under the supervision of the employer.  Candidates will be entitled to employment to complete all training modules.  </t>
  </si>
  <si>
    <t>BENEFICIARY (EPWP BENEFICIARY) SELECTION CRITERIA</t>
  </si>
  <si>
    <r>
      <t xml:space="preserve">The </t>
    </r>
    <r>
      <rPr>
        <i/>
        <sz val="11"/>
        <rFont val="Arial"/>
        <family val="2"/>
      </rPr>
      <t>Code of Good Practise for Employment and Conditions of Work for Expanded Public Works Programmes</t>
    </r>
    <r>
      <rPr>
        <sz val="11"/>
        <rFont val="Arial"/>
        <family val="2"/>
      </rPr>
      <t xml:space="preserve"> encourages:</t>
    </r>
  </si>
  <si>
    <t>·      optimal use of locally-based labour in a Expanded Public Works Programme (EPWP);</t>
  </si>
  <si>
    <t>The EPWP beneficiary of the programmes should preferably be non-working individuals from the most vulnerable sections of disadvantaged communities who do not receive any social security pension income. The local community must, through all structures available, be informed of and consulted about the establishment of any EPWP</t>
  </si>
  <si>
    <t>It is stipulated that youth workers on the EPWP receive a minimum of R 1 000 per month whilst working and R 600 per month whilst on training in ALL provinces.  Should EPWP beneficiary be attending training whilst employed by the contractor, the contractor will still be responsible for payment to the EPWP beneficiary whilst at training.</t>
  </si>
  <si>
    <t>PAYMENT FOR TRAINING OF EPWP BENEFICIARY</t>
  </si>
  <si>
    <t>Penalty due to not meeting the target as in SL 11.01.01….………………………………………………………..Unit:  EPWP beneficiary</t>
  </si>
  <si>
    <t>Accommodation……………………………………..(Prov.Sum)…..Unit:  R/EPWP beneficiary</t>
  </si>
  <si>
    <t>Travelling (based on 50 km/EPWP beneficiary) …………………………………….Unit:  km</t>
  </si>
  <si>
    <t>Travelling (based on 50 km/EPWP beneficiary)……………………………………...Unit:  km</t>
  </si>
  <si>
    <t>Accommodation……………………………………….(Prov.Sum)….Unit:  R/EPWP beneficiary</t>
  </si>
  <si>
    <t>The units of measurement for sub items SL 11.02.01 (01) and SL 11.02.02 (01) above shall be the distance travelled in km by the EPWP beneficiary trained off site. The tendered rate shall include full compensation to safely transport the youth workers to and from the training venue/s.</t>
  </si>
  <si>
    <t>The unit of measurement for sub items SL 11.02.01 (02) and SL 11.02.02 (02) above shall be the amounts in Rand expended for accommodation and daily meal allowances for the EPWP beneficiary trained off site that must be arranged by the contractor. Amounts quoted shall be corrected according to re-measurement based on actual invoices.</t>
  </si>
  <si>
    <t>Skilled development and Technical training for EPWP beneficiary for (…….) days…………………………………………………………..  Unit:  worker-days</t>
  </si>
  <si>
    <t>The unit of measurement shall be the number of EPWP beneficiary replaced while in training multiplied by the number of days absent from the site.</t>
  </si>
  <si>
    <t xml:space="preserve">EMPLOYMENT OF EPWP BENEFICIARY </t>
  </si>
  <si>
    <t xml:space="preserve">Employment of EPWP beneficiary……………………………...(Prov.Sum)¼.Unit: R/ worker-month </t>
  </si>
  <si>
    <t>The unit of measurement shall be the number of EPWP beneficiary at the statutory labour rates of R ………. multiplied by the period employed in months and the rate tendered shall include full compensation for all costs associated with the employment of EPWP beneficiary and for complying with the conditions of contract.  The cost for the training shall be excluded from this item.  This item is based on 6 months appointment for EPWP beneficiary.</t>
  </si>
  <si>
    <t>PROVISION OF EPWP DESIGNED OVERALLS TO EPWP BENEFICIARY</t>
  </si>
  <si>
    <t>Supply EPWP designed overalls to EPWP beneficiary …………………………….………………….. (Prov.Sum)…………….Unit:  R</t>
  </si>
  <si>
    <t>EPWP beneficiary overalls should be orange (top and bottom) as per EPWP specification with the exception of Correctional Services contracts where the EPWP beneficiary top would be blue and the bottom orange.</t>
  </si>
  <si>
    <t>PROVISION OF SMALL TOOLS FOR EPWP BENEFICIARY</t>
  </si>
  <si>
    <r>
      <t>Provide all EPWP beneficiary with prescribed tools for their respective trades. Specification for the mentioned tools to be provided by the EPWP Service Provider. These tools will become the property of the EPWP beneficiary after the completion of the programme</t>
    </r>
    <r>
      <rPr>
        <sz val="11"/>
        <rFont val="Arial"/>
        <family val="2"/>
      </rPr>
      <t xml:space="preserve">............................................................(Prov.Sum)….Unit:  </t>
    </r>
    <r>
      <rPr>
        <b/>
        <sz val="11"/>
        <rFont val="Arial"/>
        <family val="2"/>
      </rPr>
      <t>R 500-00</t>
    </r>
    <r>
      <rPr>
        <sz val="11"/>
        <rFont val="Arial"/>
        <family val="2"/>
      </rPr>
      <t xml:space="preserve"> /youth worker</t>
    </r>
  </si>
  <si>
    <t>APPOINTMENT OF EPWP BENEFICIARY TEAM LEADER/S</t>
  </si>
  <si>
    <t>The EPWP beneficiary Team Leader will act as CLO/PLO to facilitate the project work between the EPWP beneficiary and the contractor.  Umsobumvu Youth Fund can assist with the sourcing of EPWP beneficiary Team Leader for employment by the contractor.</t>
  </si>
  <si>
    <t xml:space="preserve">(This shall serve as the cover page on employment contracts for local labour) </t>
  </si>
  <si>
    <t>[CONTRACTOR NAME]...........................</t>
  </si>
  <si>
    <t>[WORKER NAME].......................................</t>
  </si>
  <si>
    <r>
      <t>The worker will receive compensation to the amount of R______________________00 which must be paid by the 25</t>
    </r>
    <r>
      <rPr>
        <vertAlign val="superscript"/>
        <sz val="10"/>
        <rFont val="Arial"/>
        <family val="2"/>
      </rPr>
      <t>th</t>
    </r>
    <r>
      <rPr>
        <sz val="10"/>
        <rFont val="Arial"/>
        <family val="2"/>
      </rPr>
      <t xml:space="preserve"> or on the</t>
    </r>
    <r>
      <rPr>
        <i/>
        <sz val="10"/>
        <rFont val="Arial"/>
        <family val="2"/>
      </rPr>
      <t xml:space="preserve"> </t>
    </r>
    <r>
      <rPr>
        <u/>
        <sz val="10"/>
        <rFont val="Arial"/>
        <family val="2"/>
      </rPr>
      <t>last day</t>
    </r>
    <r>
      <rPr>
        <sz val="10"/>
        <rFont val="Arial"/>
        <family val="2"/>
      </rPr>
      <t xml:space="preserve"> of each month.</t>
    </r>
  </si>
  <si>
    <r>
      <t xml:space="preserve">A worker </t>
    </r>
    <r>
      <rPr>
        <b/>
        <sz val="10"/>
        <rFont val="Arial"/>
        <family val="2"/>
      </rPr>
      <t>who is absent for more than three consecutive days</t>
    </r>
    <r>
      <rPr>
        <sz val="10"/>
        <rFont val="Arial"/>
        <family val="2"/>
      </rPr>
      <t xml:space="preserve"> without informing the employer of an intention to return to work will have terminated the contract. However, the worker may be re-engaged if a position becomes available. </t>
    </r>
  </si>
  <si>
    <t>Semi-skilled:</t>
  </si>
  <si>
    <t>WEEK 5</t>
  </si>
  <si>
    <t>BUSINESS PLAN</t>
  </si>
  <si>
    <t>Contractor sign: _________________________</t>
  </si>
  <si>
    <t>Designation: ____________________________________</t>
  </si>
  <si>
    <t>Date: __________________________________________</t>
  </si>
  <si>
    <t>Contact no: _____________________________________</t>
  </si>
  <si>
    <t>DPW Official/Consultant sign: _____________________</t>
  </si>
  <si>
    <t>Designation: ______________________________________________</t>
  </si>
  <si>
    <t>Date: ____________________________________________________</t>
  </si>
  <si>
    <t>Contact no: ______________________________________________</t>
  </si>
  <si>
    <t>EPWP Official sign: ____________________</t>
  </si>
  <si>
    <t>Designation: __________________________________</t>
  </si>
  <si>
    <t>Date: ________________________________________</t>
  </si>
  <si>
    <t>Contact no: ___________________________________</t>
  </si>
  <si>
    <t>CONTRACTUAL OBLIGATIONS IN RELATION TO EPWP BENEFICIARY</t>
  </si>
  <si>
    <t>formulate and design a contract between himself/ herself and each of the recruited EPWP beneficiary, ensuring that the contract does not contravene any of the Acts stipulated in South African Law, e.g. Basic Conditions of Employment Act, etc. (A copy of a pro-forma contract is attached at the end of this specification);</t>
  </si>
  <si>
    <t>The Employer shall provide EPWP beneficiary with on-the-job training to enable them to fulfil their employment requirements.  The employer shall also be expected to closely monitor the job performance of EPWP beneficiary and shall identify potential EPWP beneficiary for skills development programmes.</t>
  </si>
  <si>
    <t>The EPWP beneficiary to be employed in the programme (EPWP) shall be directly contracted to the employer.  Over and above the construction and project management responsibilities, the employer will be expected to perform the tasks and responsibilities as set out in clause SL 05 above.</t>
  </si>
  <si>
    <t>Appointment of (_____) EPWP beneficiary team leader/s for the duration of the contract……………………………………….(Prov.Sum)……..... Unit:  R / EPWP beneficiary team leader</t>
  </si>
  <si>
    <t>Evaluation Method 4</t>
  </si>
  <si>
    <t>Note: In the event that the contractor fails to satisfy the requirements of this specification, the employer (Head: Public Works) may apply any of the sanctions provided for in the contract. Sanctions may include the application of a financial penalty of .04% of the Contract Sum per calendar day of which the required reports has not been submitted.</t>
  </si>
  <si>
    <t xml:space="preserve">The site is situated within the premises of the Mosvold Hospital on the fringe of the town of Ingwavuma.                                               GPS Co-ordinates for the site is .............................................................................................................                                                        </t>
  </si>
  <si>
    <t>Date: .........................................................................................................................................................</t>
  </si>
  <si>
    <t xml:space="preserve">EMPLOYMENT AND TRAINING OF LABOUR ON THE EPWP BENEFICIARY INFRASTRUCTURE PROJECTS </t>
  </si>
  <si>
    <t>Payment for training of EPWP beneficiary : Target:</t>
  </si>
  <si>
    <t>The number of EPWP beneficiary specified for this contract that will receive;</t>
  </si>
  <si>
    <t>Penalties for not meeting target per EPWP beneficiary</t>
  </si>
  <si>
    <t>per EPWP beneficiary</t>
  </si>
  <si>
    <t>Skills development and Technical training for EPWP beneficiary for an average of :</t>
  </si>
  <si>
    <t>km/EPWP beneficiary</t>
  </si>
  <si>
    <t>Travelling based on [number of km/EPWP beneficiary]</t>
  </si>
  <si>
    <t>Duration of employment of EPWP beneficiary:</t>
  </si>
  <si>
    <t xml:space="preserve">Employment of EPWP beneficiary </t>
  </si>
  <si>
    <t>Employment of EPWP beneficiary</t>
  </si>
  <si>
    <t>Duration of employment of EPWP beneficiarys:</t>
  </si>
  <si>
    <t>Where stated in the tender data that a two-envelope system has been followed, open only the non-financial proposal of valid tenders in the presence of tenderer's agents, who choose to attend, at the time and place stated in the tender data and announce the name of each tenderer whose technical proposal is opened.</t>
  </si>
  <si>
    <t>Evaluate that non-financial proposals offered by tenderers, then advise tenderers who remain in contention for the award of the contract of the time and place when the financial proposals are to be opened.</t>
  </si>
  <si>
    <t>The threshold score, below which tenderers are eliminated from further consideration, should be between 50% and 60%</t>
  </si>
  <si>
    <r>
      <rPr>
        <i/>
        <u/>
        <sz val="10"/>
        <color theme="1"/>
        <rFont val="Arial"/>
        <family val="2"/>
      </rPr>
      <t>Note</t>
    </r>
    <r>
      <rPr>
        <i/>
        <sz val="10"/>
        <color theme="1"/>
        <rFont val="Arial"/>
        <family val="2"/>
      </rPr>
      <t>: In the event that the contractor fails to satisfy the requirements of this specification, the Employer (Head: Public Works) may apply any of the sanctions provided in the contract. Sanctions may include the application of a financial penalty of .04% of the Contract Sum per calendar day of which the required report has not been submitted.</t>
    </r>
  </si>
  <si>
    <t xml:space="preserve">Management of Water                                                                            Water for Construction purposes must be obtained from alternative water sources (i.e. supply other than water that is produced and distributed by a regulated water service authority from a licenced water treatment works for human consumption), eg dams, rivers, boreholes, springs, rainwater harvesting, recycled sewerage water,etc. The alternative water source shall not be of an inferior quality / standard than that required for construction purposes. The client reserves the rigfht through his agents to test such supplies or request certificates confirming the grade and nature of the water supply. Relevant knowledge of the respective area will be an advantage. </t>
  </si>
  <si>
    <t>E27</t>
  </si>
  <si>
    <t>SL 11.04.02</t>
  </si>
  <si>
    <t xml:space="preserve"> Works Programme (EPWP) Infrastructure Projects</t>
  </si>
  <si>
    <t xml:space="preserve"> as bound elsewhere in the Bills of Quantities and</t>
  </si>
  <si>
    <t xml:space="preserve">Skills development and technical training for EPWP beneficiary </t>
  </si>
  <si>
    <t>EMPLOYMENT OF EPWP BENEFICIARY</t>
  </si>
  <si>
    <t>The unit of measurement shall be the number of EPWP beneficiary</t>
  </si>
  <si>
    <t xml:space="preserve"> of EPWP beneficiary and for complying with the conditions of</t>
  </si>
  <si>
    <t>Supply EPWP designed overalls to EPWP beneficiary (ref. SL</t>
  </si>
  <si>
    <t>Supply of small tools to EPWP beneficiary. Specification to be</t>
  </si>
  <si>
    <t xml:space="preserve">PROVISION OF SMALL TOOLS FOR </t>
  </si>
  <si>
    <t>EPWP BENEFICIARY</t>
  </si>
  <si>
    <t>Appointment of EPWP beneficiary Team Leaders for the duration of the</t>
  </si>
  <si>
    <t>there is a material irregularity in the tender process.</t>
  </si>
  <si>
    <t>ARBITRATION ONLY</t>
  </si>
  <si>
    <r>
      <t>a)</t>
    </r>
    <r>
      <rPr>
        <b/>
        <sz val="10"/>
        <rFont val="Arial"/>
        <family val="2"/>
      </rPr>
      <t xml:space="preserve">   </t>
    </r>
  </si>
  <si>
    <r>
      <t xml:space="preserve">If requested by the proposed successful tenderer, submit for the tenderer's information the policies and / or certificates of insurance which the conditions of contract identified in the </t>
    </r>
    <r>
      <rPr>
        <b/>
        <sz val="10"/>
        <rFont val="Arial"/>
        <family val="2"/>
      </rPr>
      <t>contract data</t>
    </r>
    <r>
      <rPr>
        <sz val="10"/>
        <rFont val="Arial"/>
        <family val="2"/>
      </rPr>
      <t>, require the employer to provide.</t>
    </r>
  </si>
  <si>
    <r>
      <t xml:space="preserve">complies with the legal requirements, if any, stated in the </t>
    </r>
    <r>
      <rPr>
        <b/>
        <sz val="10"/>
        <rFont val="Arial"/>
        <family val="2"/>
      </rPr>
      <t>tender data</t>
    </r>
    <r>
      <rPr>
        <sz val="10"/>
        <rFont val="Arial"/>
        <family val="2"/>
      </rPr>
      <t>, and</t>
    </r>
  </si>
  <si>
    <t>NOTE TO THE COMPILER OF THIS DOCUMENT : PLEASE INSERT PROJECT SPECIFIC OHSE PLAN STRUCTURE AS RECEIVED FROM THE KZN DoPW OFFICIAL APPOINTED TO THE PROJECT OR AN APPOINTED PROFESSIONAL CONSTRUCTION HEALTH AND SAFETY AGENT.</t>
  </si>
  <si>
    <t>NOTE TO THE COMPILER OF THIS DOCUMENT : PLEASE INSERT PROJECT SPECIFIC OHSE CLIENT SPECIFIC REQUIREMENTS AS RECEIVED FROM THE KZN DoPW OFFICIAL APPOINTED TO THE PROJECT OR AN APPOINTED PROFESSIONAL CONSTRUCTION HEALTH AND SAFETY AGENT.</t>
  </si>
  <si>
    <t>NOTE TO THE COMPILER OF THIS DOCUMENT : PLEASE INSERT PROJECT SPECIFIC BASELINE RISK ASSESSMENT AS RECEIVED FROM THE KZN DoPW OFFICIAL APPOINTED TO THE PROJECT OR AN APPOINTED PROFESSIONAL CONSTRUCTION HEALTH AND SAFETY AGENT.</t>
  </si>
  <si>
    <t>NOTE TO THE COMPILER OF THIS DOCUMENT : PLEASE INSERT PROJECT SPECIFIC HEALTH AND SAFETY SPECIFICATION AS RECEIVED FROM THE KZN DoPW OFFICIAL APPOINTED TO THE PROJECT OR AN APPOINTED PROFESSIONAL CONSTRUCTION HEALTH AND SAFETY AGENT.</t>
  </si>
  <si>
    <t>Hard Hats</t>
  </si>
  <si>
    <t>Gumboots steel toe cap</t>
  </si>
  <si>
    <t>Safety glasses</t>
  </si>
  <si>
    <t>Barricading Material</t>
  </si>
  <si>
    <t>Surveys - Annual Service</t>
  </si>
  <si>
    <t xml:space="preserve">Safety Manager </t>
  </si>
  <si>
    <t>Safety harnesses with Scaffold hooks</t>
  </si>
  <si>
    <t>FIRST AID</t>
  </si>
  <si>
    <t>All Signage as required by Law, regulatory, warning and information</t>
  </si>
  <si>
    <t>Replacement of Locks required for lockouts</t>
  </si>
  <si>
    <t>Replacement of tags</t>
  </si>
  <si>
    <t>Replacement for Permit books</t>
  </si>
  <si>
    <t>Replacement of Callipers</t>
  </si>
  <si>
    <t>OTHERS (Project Specific)</t>
  </si>
  <si>
    <t xml:space="preserve">Overalls </t>
  </si>
  <si>
    <t>M</t>
  </si>
  <si>
    <t>Box 20</t>
  </si>
  <si>
    <t>Nr</t>
  </si>
  <si>
    <t>Chin Straps</t>
  </si>
  <si>
    <t>T1.1 TENDER NOTICE AND INVITATION TO TENDER</t>
  </si>
  <si>
    <t>THE PHYSICAL ADDRESS FOR COLLECTION OF TENDER DOCUMENTS:</t>
  </si>
  <si>
    <t>COMPULSORY CLARIFICATION MEETING</t>
  </si>
  <si>
    <t>Section 4:    CSD Number:</t>
  </si>
  <si>
    <t>Section 5:    Particulars of sole proprietors and partners in partnerships</t>
  </si>
  <si>
    <t>Section 6:    Particulars of companies and close corporations</t>
  </si>
  <si>
    <t>Section 7: SBD4 issued by National Treasury must be completed for each tender and be attached as a tender requirement</t>
  </si>
  <si>
    <t xml:space="preserve">i)   authorizes the Employer to verify the tenderers tax clearance status from the South African Revenue  Services that it is in   order; 
     </t>
  </si>
  <si>
    <t>iv) confirms that I / we are not associated, linked or involved with any other tendering entities submitting tender 
     offers and have no other relationship with any of the tenderers or those responsible for compiling the scope 
     of work that could cause or be interpreted as a conflict of interest; and</t>
  </si>
  <si>
    <t>Signed</t>
  </si>
  <si>
    <t>The Employer, identified in the Acceptance signature block, has solicited offers to enter into a contract for the procurement of :</t>
  </si>
  <si>
    <t>The Tenderer, identified in the Offer signature block, has examined the documents listed in the Tender Data and Addenda thereto as listed in the Returnable Schedules, and by submitting this Offer has accepted the Conditions of Tender.</t>
  </si>
  <si>
    <t>By the representative of the Tenderer, deemed to be duly authorized, signing this part of this Form of Offer and Acceptance, the tenderer offers to perform all of the obligations and liabilities of the Contractor under the contract including compliance with all its terms and conditions according to their true intent and meaning for an amount to be determined in accordance with the Conditions of Contract identified in the Contract Data.</t>
  </si>
  <si>
    <t>This Offer may be accepted by the Employer by signing the Acceptance part of this Form of Offer and Acceptance and returning one copy of this document to the Tenderer before the end of the period of validity stated in the Tender Data, whereupon the Tenderer becomes the party named as the Contractor in the Conditions of Contract identified in the Contract Data.</t>
  </si>
  <si>
    <t>Signature (s)</t>
  </si>
  <si>
    <t>Name (s)</t>
  </si>
  <si>
    <t>(Name and address of tenderer)</t>
  </si>
  <si>
    <t>Name and signature of witness</t>
  </si>
  <si>
    <t>Part C1</t>
  </si>
  <si>
    <t>Part C2</t>
  </si>
  <si>
    <t>Part C3</t>
  </si>
  <si>
    <t>Part C4</t>
  </si>
  <si>
    <t xml:space="preserve">Deviations from and amendments to the documents listed in the tender data and any addenda thereto as listed in the returnable schedules as well as any changes to the terms of the offer agreed by the tenderer and the employer during this process of offer and acceptance, are contained in the schedule of deviations attached to and forming part of this form of offer and acceptance. No amendments to or deviations from said documents are valid unless contained in this schedule. </t>
  </si>
  <si>
    <t xml:space="preserve">The tenderer shall within two weeks after receiving a completed copy of this agreement, including the schedule of deviations (if any), contact the employer’s agent (whose details are given in the contract data) to arrange the delivery of any securities, bonds, guarantees, proof of insurance and any other documentation to be provided in terms of the conditions of contract identified in the contract data. Failure to fulfil any of these obligations in accordance with those terms shall constitute a repudiation of this agreement. </t>
  </si>
  <si>
    <t>(Name and address of employer)</t>
  </si>
  <si>
    <t xml:space="preserve">1. The extent of deviations from the tender documents issued by the employer before the tender closing date is limited to     those permitted in terms of the conditions of tender. </t>
  </si>
  <si>
    <t xml:space="preserve">2. A tenderer’s covering letter shall not be included in the final contract document.  Should any matter in such letter, which constitutes a deviation as aforesaid, become the subject of agreements reached during the process of offer and acceptance, the outcome of such agreement shall be recorded here. </t>
  </si>
  <si>
    <t xml:space="preserve">3. Any other matter arising from the process of offer and acceptance either as a confirmation, clarification or change to the tender documents and which it is agreed by the Parties becomes an obligation of the contract shall also be recorded here.  </t>
  </si>
  <si>
    <t xml:space="preserve">4. Any change or addition to the tender documents arising from the above agreements and recorded here, shall also be incorporated into the final draft of the Contract. </t>
  </si>
  <si>
    <t xml:space="preserve">By the duly authorised representatives signing this agreement, the employer and the tenderer agree to and accept the foregoing schedule of deviations as the only deviations from and amendments to the documents listed in the tender data and addenda thereto as listed in the returnable schedules, as well as any confirmation, clarification or changes to the terms of the offer agreed by the tenderer and the employer during this process of offer and acceptance.   </t>
  </si>
  <si>
    <t>For the tenderer</t>
  </si>
  <si>
    <t xml:space="preserve">ACCEPTANCE </t>
  </si>
  <si>
    <t>By signing this part of this Form of Offer and Acceptance, the Employer identified below, accepts the Tenderer’s offer.  In consideration thereof, the Employer shall pay the Contractor the amount due in accordance with the Conditions of Contract identified in the Contract Data.  Acceptance of the Tenderer’s offer shall form an agreement between the Employer and the Tenderer upon the terms and conditions contained in this Agreement and in the contract that is the subject of this Agreement.</t>
  </si>
  <si>
    <t>Site information and drawings and documents or parts thereof, which may be incorporated by reference into the above listed Parts.</t>
  </si>
  <si>
    <t>Notwithstanding anything contained herein, this agreement comes into effect on the date when the tenderer receives one fully completed original copy of this document, including the schedule of deviations (if any).  Unless the tenderer (now contractor) within five (5) working days of the date of such receipt notifies the employer in writing of any reason why he/she cannot accept the contents of this agreement, this agreement shall constitute a binding contract between the parties.</t>
  </si>
  <si>
    <t>For the employer</t>
  </si>
  <si>
    <r>
      <t xml:space="preserve">Details:  </t>
    </r>
    <r>
      <rPr>
        <b/>
        <i/>
        <sz val="12"/>
        <color theme="1"/>
        <rFont val="Arial"/>
        <family val="2"/>
      </rPr>
      <t>     </t>
    </r>
  </si>
  <si>
    <t xml:space="preserve">It is expressly agreed that no other matter whether in writing, oral communication or implied during the period between the issue of the tender documents and the receipt by the tenderer of a completed signed copy of this Agreement shall have any meaning or effect in the contract between the parties arising from this agreement.  
</t>
  </si>
  <si>
    <r>
      <t xml:space="preserve">These conditions of tender, the </t>
    </r>
    <r>
      <rPr>
        <b/>
        <sz val="10"/>
        <color theme="1"/>
        <rFont val="Arial"/>
        <family val="2"/>
      </rPr>
      <t>tender data</t>
    </r>
    <r>
      <rPr>
        <sz val="10"/>
        <color theme="1"/>
        <rFont val="Arial"/>
        <family val="2"/>
      </rPr>
      <t xml:space="preserve"> and tender schedules which are required for tender evaluation purposes, shall  form part of any contract arising from the invitation to tender.</t>
    </r>
  </si>
  <si>
    <t>an individual or tenderer is in a position to exploit a professional or official capacity in some way for their personal or corporate benefit; or</t>
  </si>
  <si>
    <t>incompatibility or contradictory interests exist between an employee and the tenderer who employs that employee.</t>
  </si>
  <si>
    <r>
      <t xml:space="preserve">corrupt practice </t>
    </r>
    <r>
      <rPr>
        <sz val="10"/>
        <color theme="1"/>
        <rFont val="Arial"/>
        <family val="2"/>
      </rPr>
      <t>means the</t>
    </r>
    <r>
      <rPr>
        <b/>
        <sz val="10"/>
        <color theme="1"/>
        <rFont val="Arial"/>
        <family val="2"/>
      </rPr>
      <t xml:space="preserve"> </t>
    </r>
    <r>
      <rPr>
        <sz val="10"/>
        <color theme="1"/>
        <rFont val="Arial"/>
        <family val="2"/>
      </rPr>
      <t xml:space="preserve">offering, giving, receiving or soliciting of anything of value to influence the action of the employer or his staff or agents in the tender process; </t>
    </r>
  </si>
  <si>
    <t>An employer may, prior to the award of the tender, cancel a tender if-</t>
  </si>
  <si>
    <t xml:space="preserve">due to changed circumstances, there is no longer a need for the engineering  and construction works specified in the inviteation; </t>
  </si>
  <si>
    <t>The decision to cancel a tender invitation must be published in the same manner in which the original tender invitation was advertised.</t>
  </si>
  <si>
    <t>An Employer may only with the prior approval of the relevant treasury cancel a tender invitation for the second time.</t>
  </si>
  <si>
    <t>At the conclusion of each round of negotiations, tenderers shall be invited by the employer to revise their tender offer based on the same evaluation criteria, with or without adjusted weightings. Tenderers shall be advised when they are to submit their best and final offer.</t>
  </si>
  <si>
    <t>Proposal procedure using the two stage-system</t>
  </si>
  <si>
    <r>
      <t xml:space="preserve">Tenderers shall in the first stage submit technical proposals and, if required, cost parameters around which a contract may be negotiated. The employer shall evaluate each responsive submission in terms of the method of evaluation stated in the </t>
    </r>
    <r>
      <rPr>
        <b/>
        <sz val="10"/>
        <color theme="1"/>
        <rFont val="Arial"/>
        <family val="2"/>
      </rPr>
      <t>tender data</t>
    </r>
    <r>
      <rPr>
        <sz val="10"/>
        <color theme="1"/>
        <rFont val="Arial"/>
        <family val="2"/>
      </rPr>
      <t>, and in the second stage negotiate a contract with the tenderer scoring the highest number of evaluation points and award the contract in terms of these conditions of tender.</t>
    </r>
  </si>
  <si>
    <t>Tenderers shall submit in the first stage only technical proposals. The employer shall invite all responsive tenderes to submit tender offers in the second stage, following the issuing of procurement documents.</t>
  </si>
  <si>
    <r>
      <t xml:space="preserve">Attend, where required, a clarification meeting at which tenderers may familiarize themselves with aspects of the proposed work, services or supply and raise questions. Details of the meeting(s) are stated in the </t>
    </r>
    <r>
      <rPr>
        <b/>
        <sz val="10"/>
        <color theme="1"/>
        <rFont val="Arial"/>
        <family val="2"/>
      </rPr>
      <t>tender data</t>
    </r>
    <r>
      <rPr>
        <sz val="10"/>
        <color theme="1"/>
        <rFont val="Arial"/>
        <family val="2"/>
      </rPr>
      <t>.</t>
    </r>
  </si>
  <si>
    <r>
      <t xml:space="preserve">Request clarification of the tender documents, if necessary, by notifying the employer at least five (5) working days before the closing time stated in the </t>
    </r>
    <r>
      <rPr>
        <b/>
        <sz val="10"/>
        <color theme="1"/>
        <rFont val="Arial"/>
        <family val="2"/>
      </rPr>
      <t>tender data</t>
    </r>
    <r>
      <rPr>
        <sz val="10"/>
        <color theme="1"/>
        <rFont val="Arial"/>
        <family val="2"/>
      </rPr>
      <t>.</t>
    </r>
  </si>
  <si>
    <r>
      <t xml:space="preserve">Be aware that the extent of insurance to be provided by the employer (if any) might not be for the full cover required in terms of the conditions of contract identified in the </t>
    </r>
    <r>
      <rPr>
        <b/>
        <sz val="10"/>
        <color theme="1"/>
        <rFont val="Arial"/>
        <family val="2"/>
      </rPr>
      <t>contract data</t>
    </r>
    <r>
      <rPr>
        <sz val="10"/>
        <color theme="1"/>
        <rFont val="Arial"/>
        <family val="2"/>
      </rPr>
      <t>. The tenderer is advised to seek qualified advice regarding insurance.</t>
    </r>
  </si>
  <si>
    <r>
      <t xml:space="preserve">Accept that an alternative tender offer must  be based only on the criteria stated in the </t>
    </r>
    <r>
      <rPr>
        <b/>
        <sz val="10"/>
        <color theme="1"/>
        <rFont val="Arial"/>
        <family val="2"/>
      </rPr>
      <t>tender data</t>
    </r>
    <r>
      <rPr>
        <sz val="10"/>
        <color theme="1"/>
        <rFont val="Arial"/>
        <family val="2"/>
      </rPr>
      <t xml:space="preserve"> or criteria otherwise acceptable to the employer.</t>
    </r>
  </si>
  <si>
    <t>An alternative tender offer must only be considered if the main tender offer is the winning tender.</t>
  </si>
  <si>
    <r>
      <t xml:space="preserve">Sign the original and all copies of the tender offer where required in terms of the </t>
    </r>
    <r>
      <rPr>
        <b/>
        <sz val="10"/>
        <color theme="1"/>
        <rFont val="Arial"/>
        <family val="2"/>
      </rPr>
      <t>tender data</t>
    </r>
    <r>
      <rPr>
        <sz val="10"/>
        <color theme="1"/>
        <rFont val="Arial"/>
        <family val="2"/>
      </rPr>
      <t>. The employer will hold all authorized signatories liable on behalf of the tenderer. Signatories for tenderers proposing to contract as joint ventures shall state which of the signatories is the lead partner whom the employer shall hold liable for the purpose of the tender offer.</t>
    </r>
  </si>
  <si>
    <t>Accept that a tender submission that has been submitted to the employer may only be withdrawn or substitutes by giving the employer's agent written notice before the closing time for tenders that a tender is to be withdrawn or substituted.  If the validity period lapses before the employer evaluating the tender offer(s), the contractor reserves the right to review the price based on Consumer Price Index (CPI)</t>
  </si>
  <si>
    <t>Provide clarification of a tender offer in response to a request to do so from the employer during the evaluation of tender offers. This may include providing a breakdown of rates or prices and correction of arithmetical errors by the adjustment of certain rates or item prices (or both). No change in the competitive position of tenderers or substance of the tender offer is sought, offered, or permitted.</t>
  </si>
  <si>
    <t>Provide, on request by the employer, any other material that has a bearing on the tender offer, the tenderer’s commercial position (including notarized joint venture agreements), preferencing arrangements, or samples of materials, considered necessary by the employer for the purpose of a full and fair risk assessment. Should the tenderer not provide the material, or a satisfactory reason as to why it cannot be provided, by the time for submission stated in the employers request, the employer may regard the tender offer as non-responsive.</t>
  </si>
  <si>
    <r>
      <t xml:space="preserve">Unless otherwise stated in the </t>
    </r>
    <r>
      <rPr>
        <b/>
        <sz val="10"/>
        <color theme="1"/>
        <rFont val="Arial"/>
        <family val="2"/>
      </rPr>
      <t>tender data</t>
    </r>
    <r>
      <rPr>
        <sz val="10"/>
        <color theme="1"/>
        <rFont val="Arial"/>
        <family val="2"/>
      </rPr>
      <t xml:space="preserve">, respond to a request for clarification received up to five (5)  working days before the tender closing time stated in the </t>
    </r>
    <r>
      <rPr>
        <b/>
        <sz val="10"/>
        <color theme="1"/>
        <rFont val="Arial"/>
        <family val="2"/>
      </rPr>
      <t>tender data</t>
    </r>
    <r>
      <rPr>
        <sz val="10"/>
        <color theme="1"/>
        <rFont val="Arial"/>
        <family val="2"/>
      </rPr>
      <t xml:space="preserve"> and notify all tenderers who collected tender documents.</t>
    </r>
  </si>
  <si>
    <r>
      <t xml:space="preserve">If necessary, issue addenda that may amend or amplify the tender documents to each tenderer during the period from the date that tender documents are available until three (3) days before the tender closing time stated in the </t>
    </r>
    <r>
      <rPr>
        <b/>
        <sz val="10"/>
        <color theme="1"/>
        <rFont val="Arial"/>
        <family val="2"/>
      </rPr>
      <t>tender data</t>
    </r>
    <r>
      <rPr>
        <sz val="10"/>
        <color theme="1"/>
        <rFont val="Arial"/>
        <family val="2"/>
      </rPr>
      <t xml:space="preserve">. If, as a result a tenderer applies for an extension to the closing time stated in the </t>
    </r>
    <r>
      <rPr>
        <b/>
        <sz val="10"/>
        <color theme="1"/>
        <rFont val="Arial"/>
        <family val="2"/>
      </rPr>
      <t>tender data</t>
    </r>
    <r>
      <rPr>
        <sz val="10"/>
        <color theme="1"/>
        <rFont val="Arial"/>
        <family val="2"/>
      </rPr>
      <t>, the Employer may grant such extension and, shall then notify all tenderers who collected tender documents.</t>
    </r>
  </si>
  <si>
    <r>
      <t xml:space="preserve">Unless the two-envelope system is to be followed, open valid tender submissions in the presence of tenderers’ agents who choose to attend at the time and place stated in the </t>
    </r>
    <r>
      <rPr>
        <b/>
        <sz val="10"/>
        <color theme="1"/>
        <rFont val="Arial"/>
        <family val="2"/>
      </rPr>
      <t>tender data</t>
    </r>
    <r>
      <rPr>
        <sz val="10"/>
        <color theme="1"/>
        <rFont val="Arial"/>
        <family val="2"/>
      </rPr>
      <t>. Tender submissions for which acceptable reasons for withdrawal have been submitted will not be opened.</t>
    </r>
  </si>
  <si>
    <r>
      <t xml:space="preserve">Announce at the meeting held immediately after the opening of tender submissions, at a venue indicated in the </t>
    </r>
    <r>
      <rPr>
        <b/>
        <sz val="10"/>
        <color theme="1"/>
        <rFont val="Arial"/>
        <family val="2"/>
      </rPr>
      <t>tender data</t>
    </r>
    <r>
      <rPr>
        <sz val="10"/>
        <color theme="1"/>
        <rFont val="Arial"/>
        <family val="2"/>
      </rPr>
      <t>, the name of each tenderer whose tender offer is opened and, where applicable, the total of his prices, number of points claimed for its BBBEE status level and time for completion for the main tender offer only.</t>
    </r>
  </si>
  <si>
    <r>
      <t xml:space="preserve">Evaluate the functionality of the technical proposals offered by tenderers, then advise tenderers who remain in contention for the award of the contract of the time and place when the financial proposals will be opened. Open only the financial proposals of tenderers, who score in the functionality evaluation more than the minimum number of points for functionality stated in the </t>
    </r>
    <r>
      <rPr>
        <b/>
        <sz val="10"/>
        <color theme="1"/>
        <rFont val="Arial"/>
        <family val="2"/>
      </rPr>
      <t>tender data</t>
    </r>
    <r>
      <rPr>
        <sz val="10"/>
        <color theme="1"/>
        <rFont val="Arial"/>
        <family val="2"/>
      </rPr>
      <t>, and announce the score obtained for the technical proposals and the total price and any points claimed on BBBEE status level.  Return unopened financial proposals to tenderers whose technical proposals failed to achieve the minimum number of points for functionality.</t>
    </r>
  </si>
  <si>
    <t>Not disclose to tenderers, or to any other person not officially concerned with such processes, information relating to the evaluation and comparison of tender offers, the final evaluation price and recommendations for the award of a contract, until after the award of the contract to the successful tenderer.</t>
  </si>
  <si>
    <t>affect the competitive position of other tenderers presenting responsive tenders, if it were to be rectified.</t>
  </si>
  <si>
    <t>Check Responsive tenders for discrepancies between amounts in words and amounts in figures.Where there is a discrepancy between the amounts in figures   and the amount in words, the amount in words shall govern.</t>
  </si>
  <si>
    <t>Notify the tenderer of all errors or omissions that are identified in the tender offer and either confirm the tender offer as tendered of accept the corrected total of prices</t>
  </si>
  <si>
    <t>Where the tenderer elects to confirm the tender offer as tendered, correct the errors as follows:</t>
  </si>
  <si>
    <t xml:space="preserve">The Standard Conditions of Tender standardize the procurement processes, methods and procedures from the time that tenders are invited to the time that a contract is awarded. They are generic in nature and are made project specific through choices that are made in developing the Tender Data associated with a specific project. 
Conditions of tender are by definition the document that establishes a tenderer’s obligations in submitting a tender and the employer’s undertakings in soliciting and evaluating tender offers. Such conditions establish the rules from the time a tender is advertised to the time that a contract is awarded and require employers to conduct the process of offer and acceptance in terms of a set of standard procedures
</t>
  </si>
  <si>
    <t xml:space="preserve">The activities associated with evaluating tender offers are as follows: 
</t>
  </si>
  <si>
    <t xml:space="preserve">a) Open and record tender offers received 
b) Determine whether or not tender offers are complete 
c) Determine whether or not tender offers are responsive 
d) Evaluate tender offers 
e) Determine if there are any grounds for disqualification 
f) Determine acceptability of preferred tenderer 
g) Prepare a tender evaluation report 
h) Confirm the recommendation contained in the tender evaluation report 
</t>
  </si>
  <si>
    <t xml:space="preserve">The employer must appoint an evaluation panel of not less than three persons conversant with the proposed scope of works to evaluate each responsive tender offer using the tender evaluation methods and associated evaluation criteria and weightings that are specified in the tender data. 
</t>
  </si>
  <si>
    <t>Accept tender offer, if in the opinion of the employer, it does not present any risk and only  if the tenderer:</t>
  </si>
  <si>
    <t xml:space="preserve">is not; insolvent, in receivership, under Business Rescue as provided for in chapter 6 of the Companies Act No. 2008, bankrupt or being wound up, has his/her affairs administered by a court or a judicial officer, has suspended his/her business activities or is subject to legal proceedings in respect of any of the foregoing; </t>
  </si>
  <si>
    <t>Registration of the Award</t>
  </si>
  <si>
    <t>Guarantees submitted must be issued by either an insurance company duly registered in terms of the Insurance Act (Long Term Insurance Act No 52 of 1998 or Short Term Insurance Act No 53 of 1998) or by a bank duly registered in terms of the Banks Act No 94 of 1990, on the pro-forma referred to above. No alterations or amendments of the wording of the pro-forma will be accepted.</t>
  </si>
  <si>
    <t>GUARANTEE OPTIONS</t>
  </si>
  <si>
    <t>T2.12 RECORD OF ADDENDA TO TENDER DOCUMENTS</t>
  </si>
  <si>
    <t>The undersigned confirm that the following communications received from the employer before the submission of this tender offer, amending the tender documents, have been taken into account in this tender offer:</t>
  </si>
  <si>
    <t>Attach Additional Pages if more space is required</t>
  </si>
  <si>
    <t xml:space="preserve">Signed </t>
  </si>
  <si>
    <t>Tenderer</t>
  </si>
  <si>
    <r>
      <t xml:space="preserve">The conditions of Tender are the Standard Conditions of Tender as contained in Annexure C of the CIDB Standard for Uniformity in Engineering and Construction Works Contracts as per Board Notice </t>
    </r>
    <r>
      <rPr>
        <b/>
        <sz val="10"/>
        <rFont val="Arial"/>
        <family val="2"/>
      </rPr>
      <t>423 of 2019</t>
    </r>
    <r>
      <rPr>
        <sz val="10"/>
        <color rgb="FFFF0000"/>
        <rFont val="Arial"/>
        <family val="2"/>
      </rPr>
      <t xml:space="preserve"> </t>
    </r>
    <r>
      <rPr>
        <sz val="10"/>
        <color theme="1"/>
        <rFont val="Arial"/>
        <family val="2"/>
      </rPr>
      <t>in Government Gazette</t>
    </r>
    <r>
      <rPr>
        <sz val="10"/>
        <color rgb="FFFF0000"/>
        <rFont val="Arial"/>
        <family val="2"/>
      </rPr>
      <t xml:space="preserve"> </t>
    </r>
    <r>
      <rPr>
        <b/>
        <sz val="10"/>
        <rFont val="Arial"/>
        <family val="2"/>
      </rPr>
      <t>42622 of 8 August 2019</t>
    </r>
    <r>
      <rPr>
        <sz val="10"/>
        <color theme="1"/>
        <rFont val="Arial"/>
        <family val="2"/>
      </rPr>
      <t xml:space="preserve"> as amended from time to time. (see </t>
    </r>
    <r>
      <rPr>
        <u/>
        <sz val="10"/>
        <color theme="1"/>
        <rFont val="Arial"/>
        <family val="2"/>
      </rPr>
      <t>www.cidb.org.za</t>
    </r>
    <r>
      <rPr>
        <sz val="10"/>
        <color theme="1"/>
        <rFont val="Arial"/>
        <family val="2"/>
      </rPr>
      <t>) Refer to Conditions of Tender as bound into this document.</t>
    </r>
  </si>
  <si>
    <t>This procurement document has been formatted and compiled under the headings for a single volume approach as contained in table 5 of the CIDB’s “Standard for Uniformity in Engineering and Construction Works Contracts.”</t>
  </si>
  <si>
    <t>Calender Days</t>
  </si>
  <si>
    <t>Each item of data given below is cross-referenced to the clause marked “C” in the above mentioned Standard Conditions of Tender.</t>
  </si>
  <si>
    <t>As Per Tender Advert</t>
  </si>
  <si>
    <t>Please see CONTRACT DATA - below to select Guarantee Option</t>
  </si>
  <si>
    <t xml:space="preserve">C.1 </t>
  </si>
  <si>
    <t xml:space="preserve">C.1.1 </t>
  </si>
  <si>
    <t xml:space="preserve">C.1.1.1 </t>
  </si>
  <si>
    <t>C.1.1.2</t>
  </si>
  <si>
    <t>C.1.1.3</t>
  </si>
  <si>
    <t xml:space="preserve">C.1.2 </t>
  </si>
  <si>
    <t xml:space="preserve">C.1.3 </t>
  </si>
  <si>
    <r>
      <t>C.1.3.1</t>
    </r>
    <r>
      <rPr>
        <sz val="10"/>
        <color theme="1"/>
        <rFont val="Arial"/>
        <family val="2"/>
      </rPr>
      <t xml:space="preserve"> </t>
    </r>
  </si>
  <si>
    <t xml:space="preserve">C.1.3.2 </t>
  </si>
  <si>
    <t xml:space="preserve">C.1.3.3 </t>
  </si>
  <si>
    <t xml:space="preserve">C.1.4 </t>
  </si>
  <si>
    <t xml:space="preserve">C.1.5 </t>
  </si>
  <si>
    <t>C.1.5.1</t>
  </si>
  <si>
    <t>C.1.5.2</t>
  </si>
  <si>
    <t>C.1.5.3</t>
  </si>
  <si>
    <t>C.1.6</t>
  </si>
  <si>
    <t>C.1.6.1</t>
  </si>
  <si>
    <t>C.1.6.2</t>
  </si>
  <si>
    <t>C.1.6.2.1</t>
  </si>
  <si>
    <t>C.1.6.2.2</t>
  </si>
  <si>
    <t>C.1.6.2.3</t>
  </si>
  <si>
    <t>C.1.6.3</t>
  </si>
  <si>
    <t>C.1.6.3.1</t>
  </si>
  <si>
    <t xml:space="preserve"> C.1.6.3.2.1       </t>
  </si>
  <si>
    <t>C.1.6.3.2.2</t>
  </si>
  <si>
    <r>
      <t xml:space="preserve">All responsive tenderers, or at least a minimum of not less than three responsive tenderers that are highest ranked in terms of the evaluation criteria stated in the </t>
    </r>
    <r>
      <rPr>
        <b/>
        <sz val="10"/>
        <color theme="1"/>
        <rFont val="Arial"/>
        <family val="2"/>
      </rPr>
      <t>tender data</t>
    </r>
    <r>
      <rPr>
        <sz val="10"/>
        <color theme="1"/>
        <rFont val="Arial"/>
        <family val="2"/>
      </rPr>
      <t>, shall be invited to enter into competitive negotiations based on the principle of equal treatment, keeping confidential the proposed solutions and associated information. Notwithstanding the provisions of C.2.17, the employer may request that tenders be clarified, specified and fine-tuned in order to improve a tenderer's competitive position provided that such clarification, specification, fine-tuning or additional information does not alter any fundamental aspects of the offers or impose substantial new requirements which restrict or distort competition or have a discriminatory effect.</t>
    </r>
  </si>
  <si>
    <t>C.1.6.2.4</t>
  </si>
  <si>
    <t>The contract shall be awarded in accordance with the provisions of C.3.11 and C.3.13 after tenderers have been requested to submit their best and final offer.</t>
  </si>
  <si>
    <t xml:space="preserve">C.2 </t>
  </si>
  <si>
    <t xml:space="preserve">C.2.1 </t>
  </si>
  <si>
    <t>C.2.1.1</t>
  </si>
  <si>
    <t>C.2.1.2</t>
  </si>
  <si>
    <t xml:space="preserve">C.2.2 </t>
  </si>
  <si>
    <t>C.2.2.1</t>
  </si>
  <si>
    <t>C.2.2.2</t>
  </si>
  <si>
    <t xml:space="preserve">C.2.3 </t>
  </si>
  <si>
    <t xml:space="preserve">C.2.4 </t>
  </si>
  <si>
    <t xml:space="preserve">C.2.5 </t>
  </si>
  <si>
    <t xml:space="preserve">C.2.6 </t>
  </si>
  <si>
    <t xml:space="preserve">C.2.7 </t>
  </si>
  <si>
    <t xml:space="preserve">C.2.8 </t>
  </si>
  <si>
    <t xml:space="preserve">C.2.9 </t>
  </si>
  <si>
    <t xml:space="preserve">C.2.10 </t>
  </si>
  <si>
    <t xml:space="preserve">C.2.10.1 </t>
  </si>
  <si>
    <t xml:space="preserve">C.2.10.2 </t>
  </si>
  <si>
    <t>C.2.10.3</t>
  </si>
  <si>
    <t xml:space="preserve">C.2.10.4 </t>
  </si>
  <si>
    <t xml:space="preserve">C.2.11 </t>
  </si>
  <si>
    <t xml:space="preserve">C.2.12 </t>
  </si>
  <si>
    <t xml:space="preserve">C.2.12.1 </t>
  </si>
  <si>
    <t xml:space="preserve">C.2.12.2 </t>
  </si>
  <si>
    <t>C.2.12.3</t>
  </si>
  <si>
    <t xml:space="preserve">C.2.13 </t>
  </si>
  <si>
    <t xml:space="preserve">C.2.13.1 </t>
  </si>
  <si>
    <t xml:space="preserve">C.2.13.2 </t>
  </si>
  <si>
    <t xml:space="preserve">C.2.13.3 </t>
  </si>
  <si>
    <t xml:space="preserve">C.2.13.4 </t>
  </si>
  <si>
    <t xml:space="preserve">C.2.13.5 </t>
  </si>
  <si>
    <t xml:space="preserve">C.2.13.6 </t>
  </si>
  <si>
    <t xml:space="preserve">C.2.13.7 </t>
  </si>
  <si>
    <t>C.2.13.8</t>
  </si>
  <si>
    <t>C.2.13.9</t>
  </si>
  <si>
    <t xml:space="preserve">C.2.14 </t>
  </si>
  <si>
    <t xml:space="preserve">C.2.15 </t>
  </si>
  <si>
    <t xml:space="preserve">C.2.15.1 </t>
  </si>
  <si>
    <t xml:space="preserve">C.2.15.2 </t>
  </si>
  <si>
    <t xml:space="preserve">C.2.16 </t>
  </si>
  <si>
    <t>C.2.16.1</t>
  </si>
  <si>
    <t>C.2.16.2</t>
  </si>
  <si>
    <t>C.2.16.3</t>
  </si>
  <si>
    <t>C.2.16.4</t>
  </si>
  <si>
    <t xml:space="preserve">C.2.17 </t>
  </si>
  <si>
    <t>Sub-clause C.2.17 does not preclude the negotiation of the final terms of the contract with a preferred tenderer following a competitive selection process, should the Employer elect to do so.</t>
  </si>
  <si>
    <t xml:space="preserve">C.2.18 </t>
  </si>
  <si>
    <t xml:space="preserve">C.2.18.1 </t>
  </si>
  <si>
    <t xml:space="preserve">C.2.19 </t>
  </si>
  <si>
    <t xml:space="preserve">C.2.20 </t>
  </si>
  <si>
    <t xml:space="preserve">C.2.21 </t>
  </si>
  <si>
    <t xml:space="preserve">C.2.22 </t>
  </si>
  <si>
    <t xml:space="preserve">C.2.23 </t>
  </si>
  <si>
    <t xml:space="preserve">C.2.18.2 </t>
  </si>
  <si>
    <t xml:space="preserve">C.3 </t>
  </si>
  <si>
    <t xml:space="preserve">C.3.1 </t>
  </si>
  <si>
    <t>C.3.1.1</t>
  </si>
  <si>
    <t>C.3.1.2</t>
  </si>
  <si>
    <t xml:space="preserve">C.3.2 </t>
  </si>
  <si>
    <t xml:space="preserve">C.3.3 </t>
  </si>
  <si>
    <t xml:space="preserve">C.3.4 </t>
  </si>
  <si>
    <t>C.3.4.1</t>
  </si>
  <si>
    <r>
      <t>C.3.4.2</t>
    </r>
    <r>
      <rPr>
        <sz val="10"/>
        <color theme="1"/>
        <rFont val="Arial"/>
        <family val="2"/>
      </rPr>
      <t xml:space="preserve"> </t>
    </r>
  </si>
  <si>
    <t>C.3.4.3</t>
  </si>
  <si>
    <t>Make available the record outlined in C.3.4.2 to all interested persons upon request.</t>
  </si>
  <si>
    <r>
      <t>C.3.5</t>
    </r>
    <r>
      <rPr>
        <sz val="9"/>
        <rFont val="Arial"/>
        <family val="2"/>
      </rPr>
      <t/>
    </r>
  </si>
  <si>
    <t>C.3.5.1</t>
  </si>
  <si>
    <r>
      <t>C.3.5.2</t>
    </r>
    <r>
      <rPr>
        <sz val="10"/>
        <color theme="1"/>
        <rFont val="Arial"/>
        <family val="2"/>
      </rPr>
      <t xml:space="preserve"> </t>
    </r>
  </si>
  <si>
    <t>C.3.6</t>
  </si>
  <si>
    <t xml:space="preserve">C.3.7 </t>
  </si>
  <si>
    <t>C.3.8.1</t>
  </si>
  <si>
    <t>C.3.8.2</t>
  </si>
  <si>
    <t xml:space="preserve">C.3.9 </t>
  </si>
  <si>
    <t>C.3.9.1</t>
  </si>
  <si>
    <t>C.3.9.2</t>
  </si>
  <si>
    <t>C.3.9.3</t>
  </si>
  <si>
    <t>C.3.9.4</t>
  </si>
  <si>
    <t xml:space="preserve">C.3.10 </t>
  </si>
  <si>
    <t xml:space="preserve">C.3.11 </t>
  </si>
  <si>
    <t xml:space="preserve">C.3.11.1 </t>
  </si>
  <si>
    <t xml:space="preserve">C.3.12 </t>
  </si>
  <si>
    <t xml:space="preserve">C.3.13 </t>
  </si>
  <si>
    <t xml:space="preserve">C.3.14 </t>
  </si>
  <si>
    <t>C.3.14.1</t>
  </si>
  <si>
    <t>C.3.14.2</t>
  </si>
  <si>
    <t>C.3.15</t>
  </si>
  <si>
    <t xml:space="preserve">C.3.16 </t>
  </si>
  <si>
    <t>An Employer must, within twenty-one (21) working days from the date on which a contractor's offer to perform a construction works contract is accepted in writing by the employer, register and publish the award on the cidb Register of Projects.</t>
  </si>
  <si>
    <t>Provide to the successful tenderer the number of copies stated in the tender data of the signed copy of the contract as soon as possible after completion and signing of the form of offer and acceptance.</t>
  </si>
  <si>
    <t>C.3.17</t>
  </si>
  <si>
    <t>C.3.18</t>
  </si>
  <si>
    <t>Provide upon request written reasons to tenderers for any action that is taken in applying these conditions of tender but withhold information which is not in the public interest to be divulged, which is considered to prejudice the legitimate commercial interests of tenderers or might prejudice fair competition between tenderers.</t>
  </si>
  <si>
    <t xml:space="preserve"> T1.3 - Annexure C - Standard Conditions of Tender</t>
  </si>
  <si>
    <t>Only  those tenderers who are registered with  the CIDB, or are capable of being so prior to the evaluation of submissions, in a  contractor grading  designation  equal  to or higher than  a contractor grading  designation determined  in accordance  with the sum tendered, or a value determined in accordance with  Regulation 25(1B) or 25(7A) of the Construction Industry Development Regulations for a :</t>
  </si>
  <si>
    <t>Joint ventures are eligible to submit tenders provided that:</t>
  </si>
  <si>
    <t xml:space="preserve">every member of the joint venture is registered with the CIDB; </t>
  </si>
  <si>
    <t>not lower than one level below the required the required grading designation in the class of works construction works under considerations and possess the required recognition status</t>
  </si>
  <si>
    <t>the combined contractor grading designation calculated in accordance with the Construction Industry Development Regulations is equal to or higher than a contractor grading designation determined in accordance with the sum tendered for a :</t>
  </si>
  <si>
    <t>or a value determined in accordance with Regulation 25 (1B) or 25 (7A) of the Construction Industry Development Regulations.</t>
  </si>
  <si>
    <t>or higher class of construction work, are eligible to have their tenders evaluated.</t>
  </si>
  <si>
    <t xml:space="preserve">C.3.8 </t>
  </si>
  <si>
    <t>Where a tender submission is to be substituted, a tenderer must submit a substitute tender in accordance with the requirements of C.2.13 with the packages clearly marked as "SUBSTITUTE".</t>
  </si>
  <si>
    <t>Submit securities, bonds and policies</t>
  </si>
  <si>
    <t>Complete Adjudicator's Contract</t>
  </si>
  <si>
    <t>Unless alternative arrangements have been agreed or otherwise provided for in the contract, arrange for both parties to complete formalities for appointing the selected adjudicator at the same time as the main contract is signed.</t>
  </si>
  <si>
    <t>PP1 - Negotiation Procedure</t>
  </si>
  <si>
    <t>PP3 - Competitive Negotiation Procedure</t>
  </si>
  <si>
    <t>Management Contractor / Construction Management</t>
  </si>
  <si>
    <t>Develop and Construct</t>
  </si>
  <si>
    <t>PP3A-Restricted Competitive Negotiations</t>
  </si>
  <si>
    <t>PP3B-Open Competitive Negotiations</t>
  </si>
  <si>
    <t>Restricted Competitive Negotiations</t>
  </si>
  <si>
    <t>Open Competitive Negotiations</t>
  </si>
  <si>
    <t>Contracting Strategy</t>
  </si>
  <si>
    <r>
      <t>The requirements in respect of the application of either 80/20 and 90/10 preference points scoring system,</t>
    </r>
    <r>
      <rPr>
        <sz val="10"/>
        <rFont val="Arial"/>
        <family val="2"/>
      </rPr>
      <t xml:space="preserve"> will apply and the points reflected above for preferences will be adjusted accordingly on a pro-rata basis if required.</t>
    </r>
  </si>
  <si>
    <t>TAX COMPLIANCE STATUS (TCS) PIN TO VERIFY ON LINE COMPLIANCE SUPPLIER STATUS VIA SARS e-FILING (T2.19)</t>
  </si>
  <si>
    <t>T2.19 TAX COMPLIANCE STATUS (TCS) PIN TO VERIFY ON LINE COMPLIANCE SUPPLIER STATUS VIA SARS e-FILING</t>
  </si>
  <si>
    <t>Open only the financial proposals of tenderers who, in the Functionality evaluation score, have more than the minimum number of points for Functionality stated in the tender data, and announce the score obtained for the non-financial proposals and the total price and any preferences claimed. Return unopened financial proposals to tenderers whose non-financial proposals failed to achieve the minimum number of points for Functionality.</t>
  </si>
  <si>
    <t>Functionality requirement:</t>
  </si>
  <si>
    <t>Functionality CRITERIA</t>
  </si>
  <si>
    <t>5.       DOCUMENTS REQUIRED FOR THE EVALUATION OF Functionality</t>
  </si>
  <si>
    <t>Functionality: (Points) Threshold score should be  between 50% and 60%.</t>
  </si>
  <si>
    <t>This form is only to be completed when applicable to the tender and if a Compulsory Briefing meeting has been called.</t>
  </si>
  <si>
    <t>Tenderer to attach proof of receipt of above listed addenda</t>
  </si>
  <si>
    <t>The weighting for Functionality ?  out of 100 sub-points is as follows:</t>
  </si>
  <si>
    <t>Defects Liability Period (Electrical, Mechanical and Civil Works):</t>
  </si>
  <si>
    <t>Defects Liability Period (Works):</t>
  </si>
  <si>
    <t>The Contractor shall deliver his Health and Safety Plan of the Works within 14 calendar days after notice from the Employer, prior to the Commencement Date.</t>
  </si>
  <si>
    <t>The Contractor shall deliver his chosen Guarantee (security) for this Works within 14 calendar days after notice from the Employer, prior to the Commencement Date.</t>
  </si>
  <si>
    <t>The Contractor shall deliver his insurance for the Works within 14 calendar days after notice from the Employer, prior to the Commencement Date.</t>
  </si>
  <si>
    <t>The Contractor shall deliver his Priced Bill of Quantity within 14 calendar days after notice from the Employer, prior to the Commencement Date.</t>
  </si>
  <si>
    <t>The Contractor shall deliver his Cash flow for the Works within 14 calendar days after notice from the Employer, prior to the Commencement Date.</t>
  </si>
  <si>
    <t>The Contractor shall deliver his programme of work within 10 calendar days after notice from the Employer, prior to the Commencement Date.</t>
  </si>
  <si>
    <t>Note to the Compiler : THIS IS MERELY AN EXAMPLE OF FUNCTIONALITY CRITERIA; FUNCTIONALITY CRITERIA MUST BE PROJECT SPECIFIC AND FORMULATED IN CONJUNCTION WITH THE DPW PROJECT LEADER</t>
  </si>
  <si>
    <t>PART A</t>
  </si>
  <si>
    <t>CLOSING TIME:</t>
  </si>
  <si>
    <t>SUPPLIER INFORMATION</t>
  </si>
  <si>
    <t>POSTAL ADDRESS</t>
  </si>
  <si>
    <t>STREET ADDRESS</t>
  </si>
  <si>
    <t>TELEPHONE NUMBER</t>
  </si>
  <si>
    <t>CODE</t>
  </si>
  <si>
    <t>NUMBER</t>
  </si>
  <si>
    <t>CELLPHONE NUMBER</t>
  </si>
  <si>
    <t>FACSIMILE NUMBER</t>
  </si>
  <si>
    <t>E-MAIL ADDRESS</t>
  </si>
  <si>
    <t>VAT REGISTRATION NUMBER</t>
  </si>
  <si>
    <t>TCS PIN:</t>
  </si>
  <si>
    <t>CSD No:</t>
  </si>
  <si>
    <t xml:space="preserve"> Yes  </t>
  </si>
  <si>
    <t xml:space="preserve"> No</t>
  </si>
  <si>
    <t xml:space="preserve"> Yes </t>
  </si>
  <si>
    <t>[IF YES ENCLOSE PROOF]</t>
  </si>
  <si>
    <t>DATE</t>
  </si>
  <si>
    <t>TOTAL NUMBER OF ITEMS OFFERED</t>
  </si>
  <si>
    <t>TECHNICAL INFORMATION MAY BE DIRECTED TO:</t>
  </si>
  <si>
    <t>DEPARTMENT/ PUBLIC ENTITY</t>
  </si>
  <si>
    <t>CONTACT PERSON</t>
  </si>
  <si>
    <t>PART B</t>
  </si>
  <si>
    <t>2.3       APPLICATION FOR TAX COMPLIANCE STATUS (TCS) OR PIN MAY ALSO BE MADE VIA E-FILING. IN ORDER TO USE THIS PROVISION, TAXPAYERS WILL NEED TO REGISTER WITH SARS AS E-FILERS THROUGH THE WEBSITE WWW.SARS.GOV.ZA.</t>
  </si>
  <si>
    <t>IF THE ANSWER IS “NO” TO ALL OF THE ABOVE, THEN, IT IS NOT A REQUIREMENT TO OBTAIN A TAX COMPLIANCE STATUS / TAX COMPLIANCE SYSTEM PIN CODE FROM THE SOUTH AFRICAN REVENUE SERVICE (SARS) AND IF NOT REGISTER AS PER 2.3 ABOVE.</t>
  </si>
  <si>
    <r>
      <t>ARE YOU A FOREIGN BASED SUPPLIER FOR</t>
    </r>
    <r>
      <rPr>
        <b/>
        <sz val="10"/>
        <rFont val="Tahoma"/>
        <family val="2"/>
      </rPr>
      <t xml:space="preserve"> THE GOODS /SERVICES /WORKS OFFERED?</t>
    </r>
  </si>
  <si>
    <r>
      <t>2.</t>
    </r>
    <r>
      <rPr>
        <b/>
        <sz val="7"/>
        <color rgb="FF000000"/>
        <rFont val="Tahoma"/>
        <family val="2"/>
      </rPr>
      <t xml:space="preserve">          </t>
    </r>
    <r>
      <rPr>
        <b/>
        <sz val="10"/>
        <color rgb="FF000000"/>
        <rFont val="Tahoma"/>
        <family val="2"/>
      </rPr>
      <t>TAX COMPLIANCE REQUIREMENTS</t>
    </r>
  </si>
  <si>
    <t>B-BBEE STATUS LEVEL SWORN AFFIDAVIT (Tick YES or NO)</t>
  </si>
  <si>
    <t>B-BBEE STATUS LEVEL VERIFICATION CERTIFICATE (Tick YES or NO)</t>
  </si>
  <si>
    <t>If YES, State the name of the verification agency accredited by SANAS</t>
  </si>
  <si>
    <t>ARE YOU THE ACCREDITED REPRESENTATIVE IN SOUTH AFRICA FOR THE GOODS /SERVICES /WORKS OFFERED?</t>
  </si>
  <si>
    <t xml:space="preserve">Yes                       </t>
  </si>
  <si>
    <t>(IF YES ANSWER PART B:3 BELOW)</t>
  </si>
  <si>
    <t>Tenderers must meet the minimum qualifying score for functionality criteria first before they can be considered for price and preference.</t>
  </si>
  <si>
    <t>C.2.1</t>
  </si>
  <si>
    <t>C.2.12</t>
  </si>
  <si>
    <t>C.2.19</t>
  </si>
  <si>
    <t>C.1.1</t>
  </si>
  <si>
    <t>C.1.2</t>
  </si>
  <si>
    <t>C.1.4</t>
  </si>
  <si>
    <t>C.2.7</t>
  </si>
  <si>
    <t>C.2.13.2</t>
  </si>
  <si>
    <t>C.2.13.3</t>
  </si>
  <si>
    <t>C.2.13.4</t>
  </si>
  <si>
    <t>C.2.13.5</t>
  </si>
  <si>
    <t>C.2.15</t>
  </si>
  <si>
    <t>C.2.16</t>
  </si>
  <si>
    <t>C.2.17</t>
  </si>
  <si>
    <t>C.2.22</t>
  </si>
  <si>
    <t>C.3.4</t>
  </si>
  <si>
    <t>C.3.8</t>
  </si>
  <si>
    <t>C.3.13</t>
  </si>
  <si>
    <t>Functionality: (Points)</t>
  </si>
  <si>
    <t>T1.2  TENDER DATA</t>
  </si>
  <si>
    <t>Notification of tender</t>
  </si>
  <si>
    <t>The KZN Department of Public Works: Head Office invites tenders for the following service:</t>
  </si>
  <si>
    <t>tender NUMBER /QUOTATION NUMBER:</t>
  </si>
  <si>
    <t>COST OF tender DOCUMENT:</t>
  </si>
  <si>
    <t xml:space="preserve">Enquiries relating to tender document  may be directed to:
</t>
  </si>
  <si>
    <t>Contact Number: tender Document:</t>
  </si>
  <si>
    <t>Preference points for this tender shall be awarded for:</t>
  </si>
  <si>
    <t>In terms of Regulation 5 (2) and 6 (2) of the Preferencial Procurement Regulations, preference points will be awarded to a tenderder for attaining the B-BBEE status level of contribution in accordance with the table below:</t>
  </si>
  <si>
    <t>tenderders to Note that:</t>
  </si>
  <si>
    <t>Faxed or e-mailed tenders are not acceptable.</t>
  </si>
  <si>
    <t>Only tenderders registered on the Provincial Suppliers Database and within the applicable CIDB grading or with the relevant JV will be eligible to submit tenders.</t>
  </si>
  <si>
    <t>The Department reserves the right not to award to the lowest tenderder.</t>
  </si>
  <si>
    <t xml:space="preserve">In addition, the Department will conduct a detailed risk assessment prior to the award of the tender.  </t>
  </si>
  <si>
    <t>tenderders who attend without a tender document will not be allowed to the briefing.</t>
  </si>
  <si>
    <t>Submission of a PDF copy of the completed tender tender document together with all supporting tender.</t>
  </si>
  <si>
    <t>Faxed or e-mailed tenders are not accepted.</t>
  </si>
  <si>
    <t>F.2.18 - Do you require tenderder to submit priced Bill of Quantities with tender?</t>
  </si>
  <si>
    <t>Location for collection of tender</t>
  </si>
  <si>
    <t>Location for opening of tender</t>
  </si>
  <si>
    <t>Alternative tender offer permitted</t>
  </si>
  <si>
    <t>The Contractor is hereby informed that risk of collapse and keeping excavations free from water (excluding subterranean water) generally are deemed to be included in the descriptions  unless accommodated in the system of measurement. Please refer to the Geotechnical Investigation report when included at the end of these  tender documents. 
Whenever reference is made to "Sub-Contractor", "Nominated Sub-Contractor" or the like in the specifications included or referred to in these Bills of Quantities/Lump Sums documents, it shall be deemed to mean "Contractor" as defined.</t>
  </si>
  <si>
    <t>The tender price must include for Value Added Tax (VAT). All rates, provisional sums, etc. in the Bills of Quantities must however be net (exclusive of VAT) with VAT calculated and added to the Total Value thereof in the Final Summary.</t>
  </si>
  <si>
    <t>TENDER &amp; FLY SHEETS</t>
  </si>
  <si>
    <t>Tender No</t>
  </si>
  <si>
    <t>GCC2010 DATA TENDER INPUT SHEET</t>
  </si>
  <si>
    <r>
      <t>A.</t>
    </r>
    <r>
      <rPr>
        <b/>
        <sz val="14"/>
        <color indexed="9"/>
        <rFont val="Arial"/>
        <family val="2"/>
      </rPr>
      <t>            TENDER DATA</t>
    </r>
  </si>
  <si>
    <t>THE TENDER</t>
  </si>
  <si>
    <t>Tender Notice and Invitation to Tender</t>
  </si>
  <si>
    <t>Annexure C - Standard Conditions of Tender</t>
  </si>
  <si>
    <t>PART T1:    TENDER  PROCEDURES</t>
  </si>
  <si>
    <t>F.2.13.1 - Tenderers may offer tenders for the following:</t>
  </si>
  <si>
    <t>TENDER</t>
  </si>
  <si>
    <r>
      <t xml:space="preserve">For eligibility refer to </t>
    </r>
    <r>
      <rPr>
        <b/>
        <sz val="10"/>
        <color theme="1"/>
        <rFont val="Arial"/>
        <family val="2"/>
      </rPr>
      <t>T1.1 Tender Notice and Invitation to Tender</t>
    </r>
  </si>
  <si>
    <t>T1.3 - Annexure C - Standard Conditions of Tender</t>
  </si>
  <si>
    <r>
      <t>1</t>
    </r>
    <r>
      <rPr>
        <b/>
        <sz val="10"/>
        <color theme="1"/>
        <rFont val="Arial Narrow"/>
        <family val="2"/>
      </rPr>
      <t xml:space="preserve">.   </t>
    </r>
    <r>
      <rPr>
        <b/>
        <sz val="12"/>
        <color theme="1"/>
        <rFont val="Arial"/>
        <family val="2"/>
      </rPr>
      <t>RETURNABLE SCHEDULES REQUIRED FOR TENDER EVALUATION PURPOSES</t>
    </r>
  </si>
  <si>
    <r>
      <t>(Tenderer to Insert a tick (</t>
    </r>
    <r>
      <rPr>
        <b/>
        <sz val="10"/>
        <color theme="1"/>
        <rFont val="Arial"/>
        <family val="2"/>
      </rPr>
      <t>√</t>
    </r>
    <r>
      <rPr>
        <sz val="8"/>
        <color theme="1"/>
        <rFont val="Arial"/>
        <family val="2"/>
      </rPr>
      <t xml:space="preserve"> )</t>
    </r>
    <r>
      <rPr>
        <i/>
        <sz val="8"/>
        <color theme="1"/>
        <rFont val="Arial"/>
        <family val="2"/>
      </rPr>
      <t xml:space="preserve"> in the “Returnable document” column to check which documents he/she returned with the tender)</t>
    </r>
  </si>
  <si>
    <t>T2.2 AUTHORITY TO SIGN TENDER</t>
  </si>
  <si>
    <t>be, and is hereby, authorised to sign the Tender, and any and all other documents and/or correspondence in connection with and relating to this Tender, as well as to sign any Contract, and any and all documentation, resulting from the award of the Tender to the Enterprise mentioned above.</t>
  </si>
  <si>
    <t>T2.3 AUTHORITY FOR CONSORTIA OR JOINT VENTURES TO SIGN TENDER</t>
  </si>
  <si>
    <t>T2.7 CAPACITY OF TENDERER</t>
  </si>
  <si>
    <r>
      <t xml:space="preserve">WORK CAPACITY: </t>
    </r>
    <r>
      <rPr>
        <sz val="12"/>
        <rFont val="Arial"/>
        <family val="2"/>
      </rPr>
      <t xml:space="preserve"> (The Tenderer is requested to furnish the following capacity particulars and to attach additional pages if more space is required.  Failure to furnish the particulars may result in the Tender being disregarded.)</t>
    </r>
  </si>
  <si>
    <t>Tender no:</t>
  </si>
  <si>
    <t>It is estimated that Potentially Emerging enterprises should have a CIDB contractor grading of (N/A) and satisfy the criteria stated in the Tender Data. (Only applicable if Client has an Official Mentorship programme in place to assist potentially emerging enterprises).</t>
  </si>
  <si>
    <t>Tender offer must be properly received on the tender closing date and time specified on the invitation, fully completed and signed in ink (All as per Standard Conditions of Tender).</t>
  </si>
  <si>
    <t>Invitation to Tender - SBD 1</t>
  </si>
  <si>
    <t>IMPORTANT NOTICE TO TENDERERS</t>
  </si>
  <si>
    <t>PART T1. - TENDER PROCEDURES</t>
  </si>
  <si>
    <t>T1.1 -  TENDER NOTICE AND INVITATION TO TENDER</t>
  </si>
  <si>
    <t xml:space="preserve">THE FOLLOWING PARTICULARS MUST BE FURNISHED (FAILURE TO DO SO MAY RESULT IN YOUR TENDER BEING DISQUALIFIED)
</t>
  </si>
  <si>
    <t>T1.2 - TENDER DATA</t>
  </si>
  <si>
    <t>Tender document name</t>
  </si>
  <si>
    <t>1.   The Enterprise submits a Tender to the KZN Department of Public Works in respect of the following project:</t>
  </si>
  <si>
    <t xml:space="preserve">The Enterprise submits a Tender, in consortium/Joint Venture with the following Enterprises: </t>
  </si>
  <si>
    <t>1. * Delete which is not applicable.
2. NB. This resolution / Power of Attorney must be signed 
    by all the Directors / Members / Partners of the Tendering 
    Enterprise.
3. Should the number of  Directors / Members/Partners ex-
    ceed the space available above, additional names and 
    signatures must be supplied on a separate page.</t>
  </si>
  <si>
    <t>DECLARATION RELATING TO A TENDER SUBMITTED BY A JOINT VENTURE :</t>
  </si>
  <si>
    <t>Tender No.</t>
  </si>
  <si>
    <t>Name of Tenderer</t>
  </si>
  <si>
    <t>PARTICULARS OF  THE TENDERERS CURRENT AND PREVIOUSLY COMPLETED COMMITMENTS:</t>
  </si>
  <si>
    <t>Date Tender submitted</t>
  </si>
  <si>
    <t xml:space="preserve">(name of person authorized to sign on behalf of the Tenderer </t>
  </si>
  <si>
    <t xml:space="preserve">understand that it is the responsibility of the Tenderer to prove and provide when requested by the DoPW, evidence of the good Financial Standing of the Business to complete the Contract successfully.
Furthermore, it is understood that failure to provide when requested by DoPW, at least the information as stated in paragraphs (d)(i)(ii) AND (iii) above will not enable the Evaluation Team to assess the CURRENT financial standing of the Business and the failure to provide said information when requested will, therefore, invalidate the Tender.  
</t>
  </si>
  <si>
    <r>
      <t xml:space="preserve">This schedule should be completed by the tenderer. </t>
    </r>
    <r>
      <rPr>
        <i/>
        <sz val="9"/>
        <rFont val="Arial"/>
        <family val="2"/>
      </rPr>
      <t>(Attach additional page(s) if more space is required)</t>
    </r>
  </si>
  <si>
    <t xml:space="preserve">Tender no:         </t>
  </si>
  <si>
    <t>The Tenderer shall complete the following schedules giving details of the various items of materials or equipment that he includes in his offer.</t>
  </si>
  <si>
    <t>In terms of Regulation 5(1)(h) of the Construction Regulations of February 2014 a Contractor may only be appointed to perform construction work if the Client is satisfied that the Contractor has the necessary competencies and resources to carry out the work safely in accordance with the Occupational Health and Safety Act, Act 85 of 1993 and the Construction Regulations of February 2014. In line with this requirement the Contractor is required to read through this document carefully, sign it and submit it with his/her Tender.</t>
  </si>
  <si>
    <t>I hereby confirm that adequate provisions has been made in my Tender to cover the cost of all Safety, Health and Environmental duties and responsibilities imposed on me by the Occupational Health and Safety Act, Act 85 of 1993, the Construction Regulations of February 2014 and the Construction Safety, Health and Environmental Specifications.</t>
  </si>
  <si>
    <t>I hereby undertake that if my Tender is accepted, to provide before commencement of the Works under the contract or as required by the Conditions of the Contract, a suitable and sufficiently documented Construction Safety, Health and Environmental Management Plan in accordance with Regulation 7(1)(a) of the Construction Regulations of February 2014, which shall be subject for approval by the Client.</t>
  </si>
  <si>
    <t>I agree that my failure to complete and execute this declaration to the satisfaction of the Client will mean that I am unable to comply with the requirements of the Occupational Health and Safety Act, Act 85 of 1993 and the Construction Regulations of February 2014, and accept that my Tender will be rejected.</t>
  </si>
  <si>
    <r>
      <t xml:space="preserve">SARS will then furnish the tenderer with a Tax Compliance Status (TCS) </t>
    </r>
    <r>
      <rPr>
        <b/>
        <sz val="11"/>
        <color theme="1"/>
        <rFont val="Arial"/>
        <family val="2"/>
      </rPr>
      <t>PIN</t>
    </r>
    <r>
      <rPr>
        <sz val="11"/>
        <color theme="1"/>
        <rFont val="Arial"/>
        <family val="2"/>
      </rPr>
      <t xml:space="preserve"> that will be valid for a period of 1 (one) year from the date of approval.</t>
    </r>
  </si>
  <si>
    <t>In tenders where Consortia / Joint Ventures / Sub-contractors are involved, each party must submit a separate Tax Compliance Status (TCS) PIN.</t>
  </si>
  <si>
    <t>Tenderers are required to fill in clearly, legibly, in bold print and black ink the SARS (TCS) PIN number and Tax Reference number in the space hereunder:</t>
  </si>
  <si>
    <t>Company / Tendering Entity Tax Reference Number</t>
  </si>
  <si>
    <t>Name of Tenderer: ......................................................................................................................................</t>
  </si>
  <si>
    <t>Signature of tenderer: ................................................................................................................................</t>
  </si>
  <si>
    <r>
      <rPr>
        <b/>
        <sz val="12"/>
        <rFont val="Arial"/>
        <family val="2"/>
      </rPr>
      <t>1.</t>
    </r>
    <r>
      <rPr>
        <b/>
        <sz val="7"/>
        <rFont val="Times New Roman"/>
        <family val="1"/>
      </rPr>
      <t xml:space="preserve">        </t>
    </r>
    <r>
      <rPr>
        <b/>
        <sz val="12"/>
        <rFont val="Arial"/>
        <family val="2"/>
      </rPr>
      <t>RETURNABLE SCHEDULES REQUIRED FOR TENDER EVALUATION PURPOSES</t>
    </r>
  </si>
  <si>
    <t>Signature of authorised representative of Tenderer</t>
  </si>
  <si>
    <t>In the case of a Tender  by a Joint Venture, certified copies of proof of Good Standing with the Compensation Commissioner in respect of each party to the Joint Venture must be attached to this page</t>
  </si>
  <si>
    <t>Tender no.:</t>
  </si>
  <si>
    <t>The Tenderer (now Contractor), identified in the Offer part of this Agreement hereby confirms receipt from the Employer, identified in the Acceptance part of this Agreement, of one fully completed original copy of this Agreement, including the Schedule of Deviations (if any) today:</t>
  </si>
  <si>
    <r>
      <t xml:space="preserve">ATTACH A CERTIFIED COPY OF PROOF, THAT THE TENDERER IS IN GOOD STANDING WITH THE </t>
    </r>
    <r>
      <rPr>
        <b/>
        <sz val="18"/>
        <rFont val="Arial"/>
        <family val="2"/>
      </rPr>
      <t>UIF</t>
    </r>
    <r>
      <rPr>
        <sz val="18"/>
        <rFont val="Arial"/>
        <family val="2"/>
      </rPr>
      <t xml:space="preserve"> TO THIS PAGE FOR ADJUDICATION PURPOSES</t>
    </r>
  </si>
  <si>
    <t>This document must be signed and submitted together with your tender</t>
  </si>
  <si>
    <t>Tender number:</t>
  </si>
  <si>
    <t>Name of tenderer:</t>
  </si>
  <si>
    <t>ATTACH A CERTIFIED COPY OF PROOF, THAT THE TENDERER IS REGISTERED WITH THE CONSTRUCTION INDUSTRY DEVELOPMENT BOARD (CIDB) TO THIS PAGE FOR ADJUDICATION PURPOSES</t>
  </si>
  <si>
    <r>
      <t xml:space="preserve">In the case of a Tender by a Joint Venture a certified copy of proof of payment where available of the tender deposit </t>
    </r>
    <r>
      <rPr>
        <u/>
        <sz val="11"/>
        <rFont val="Arial"/>
        <family val="2"/>
      </rPr>
      <t>is only necessary in respect of any one party</t>
    </r>
    <r>
      <rPr>
        <sz val="11"/>
        <rFont val="Arial"/>
        <family val="2"/>
      </rPr>
      <t xml:space="preserve"> to the Joint Venture and must be attached to this page</t>
    </r>
  </si>
  <si>
    <t>THIS FORM MUST BE FILLED IN DUPLICATE BY BOTH THE SUCCESSFUL TENDERER (PART 1) AND THE PURCHASER (PART 2).  BOTH FORMS MUST BE SIGNED IN THE ORIGINAL SO THAT THE SUCCESSFUL TENDERER AND THE PURCHASER WOULD BE IN POSSESSION OF ORIGINALLY SIGNED CONTRACTS FOR THEIR RESPECTIVE RECORDS.</t>
  </si>
  <si>
    <t>INVITATION TO TENDER - SBD 1</t>
  </si>
  <si>
    <t>YOU ARE HEREBY INVITED TO TENDER FOR REQUIREMENTS OF THE KWA-ZULU NATAL DEPARTMENT OF WORKS</t>
  </si>
  <si>
    <t>TENDER NUMBER:</t>
  </si>
  <si>
    <r>
      <t xml:space="preserve">TENDER RESPONSE DOCUMENTS MAY BE DEPOSITED IN THE TENDER BOX SITUATED AT </t>
    </r>
    <r>
      <rPr>
        <i/>
        <sz val="10"/>
        <rFont val="Tahoma"/>
        <family val="2"/>
      </rPr>
      <t>(STREET ADDRESS)</t>
    </r>
  </si>
  <si>
    <t>NAME OF TENDERER</t>
  </si>
  <si>
    <t>SIGNATURE OF TENDERER</t>
  </si>
  <si>
    <t>TOTAL TENDER PRICE (ALL INCLUSIVE)</t>
  </si>
  <si>
    <t>NOTE TO COMPILER : this is a standard tender document - please complete the parts highlighted in blue only</t>
  </si>
  <si>
    <t>Commencement date means the date of Site Hand over that should not occur prior to the tenderer receiving one fully signed copy of the Offer and Acceptance in terms of the Form of Offer and Acceptance.</t>
  </si>
  <si>
    <t>3)   Further to clause 3.4.6 of the CPAP Indices Application Manual, the listing of additional items for exclusion by Tenderer's, will not be permitted.</t>
  </si>
  <si>
    <t>The Tenderer agrees to provide a bank or insurance guarantee in accordance with clause 6.2.3 of the Conditions of the GCC2010 Contract within the period stated in the Contract Data. This guarantee shall be for a sum equal to an amount stated in the Contract Data.</t>
  </si>
  <si>
    <t xml:space="preserve">(a) the tenderer accepts that in respect of contracts up to R1 million, a payment reduction of 5% of the contact value will be applicable and will be reduced by the Employer in terms of the applicable conditions of contract.  
</t>
  </si>
  <si>
    <t>(b) in respect of contracts above R1 million, the Tenderer offers to provide security as indicated below: select one option</t>
  </si>
  <si>
    <r>
      <rPr>
        <b/>
        <sz val="11"/>
        <color indexed="8"/>
        <rFont val="Arial"/>
        <family val="2"/>
      </rPr>
      <t>COMMENCEMENT DATE</t>
    </r>
    <r>
      <rPr>
        <sz val="11"/>
        <color indexed="8"/>
        <rFont val="Arial"/>
        <family val="2"/>
      </rPr>
      <t xml:space="preserve"> –  means the </t>
    </r>
    <r>
      <rPr>
        <sz val="11"/>
        <color rgb="FFFF0000"/>
        <rFont val="Arial"/>
        <family val="2"/>
      </rPr>
      <t>actual</t>
    </r>
    <r>
      <rPr>
        <sz val="11"/>
        <color indexed="8"/>
        <rFont val="Arial"/>
        <family val="2"/>
      </rPr>
      <t xml:space="preserve"> date of Site Hand over that should not occur prior to the Tenderer receiving one fully signed copy of the Offer and Acceptance in terms of the Form of Offer and Acceptance.</t>
    </r>
  </si>
  <si>
    <r>
      <rPr>
        <b/>
        <sz val="11"/>
        <color indexed="8"/>
        <rFont val="Arial"/>
        <family val="2"/>
      </rPr>
      <t>FRAUDULENT PRACTICE</t>
    </r>
    <r>
      <rPr>
        <sz val="11"/>
        <color indexed="8"/>
        <rFont val="Arial"/>
        <family val="2"/>
      </rPr>
      <t xml:space="preserve"> – means a misrepresentation of facts in order to influence a procurement process or the execution of a contract to the detriment of any tenderer and includes collusive practise among tenderers (prior to or after the tender submission) designed to establish tender prices at artificial non-competitive levels and to deprive the tenderer of the benefits of free and open competition.</t>
    </r>
  </si>
  <si>
    <r>
      <t xml:space="preserve">Add the following to the clause 4.4.1: </t>
    </r>
    <r>
      <rPr>
        <i/>
        <sz val="11"/>
        <color theme="1"/>
        <rFont val="Arial"/>
        <family val="2"/>
      </rPr>
      <t>"The Contract shall only use subcontractors who are duly registered with the CIDB and who has an ACTIVE status at the time of submitting the tender"</t>
    </r>
  </si>
  <si>
    <t>See point 5.2 in the Scope of Works for the specific days the tenderer must allow for in this contract.</t>
  </si>
  <si>
    <t>These shall be in accordance with the Measuring Units and National Measuring Standards Act No. 76 of 1973 and amendments thereto.
The pages of each of these documents are numbered consecutively and before the Tenderer submits his tender he should check the number of pages, and if any are found missing or duplicated, or the figures or writing indistinct, or the documents contain any obvious error, he should apply to the Head : Public Works AT ONCE and have same rectified as no liability whatsoever will be admitted by the Administration in respect of errors in Tender due to the foregoing.</t>
  </si>
  <si>
    <t>Tenderers are advised that the permanent light fittings and water points of any kind installed in the Works are not to be used to provide temporary lighting and supplement water requirements for construction purposes.</t>
  </si>
  <si>
    <t>All tenders by means of which imported products are being called for, must use the rate of exchange 14 days prior to the closing date indicated in the tender documents.  If this day falls on a weekend or public holiday, the next working day must be used.</t>
  </si>
  <si>
    <t>Furthermore, Tenderers must submit documentary proof (in the form of a certified copy) from their bank or legally recognised financial institution, clearly indicating what the rate of exchange was 14 days prior to the closing date, as mentioned above.</t>
  </si>
  <si>
    <t>Together with this, the Tenderer must confirm that the tender price relating to an imported product, was based on the rate of exchange 14 days prior to the closing date as mentioned above.</t>
  </si>
  <si>
    <t>STANDARD SYSTEM OF MEASUREMENT WHERE BILLS OF QUANTITIES FORM PART OF THE TENDER DOCUMENTS</t>
  </si>
  <si>
    <t>It is a condition of this tender that should the tenderer elect to price the Rock Excavation included in this tender, the rates must be market related and should be identically priced for the same classification of excavations and not vary for similar billed items in the different sections.</t>
  </si>
  <si>
    <t>The foregoing enunciations of this policy are not intended to be prescriptive nor to preclude any individual or operation from responding to this tender.</t>
  </si>
  <si>
    <t>Tenderers are required to fill in clearly, legibly, in bold print and black ink their CSD supplier number in the space hereunder:</t>
  </si>
  <si>
    <t>Tenderers are to allow for the provision and removal of a project notice board and a site office in accordance with the Principal Agent's requirements.</t>
  </si>
  <si>
    <t>The drawings issues with these Tender documents do not comprise the complete set but serves as a guide only for tendering purposes and for indicating the scope of works to enable the Tenderer to acquaint him with the nature and extent of the works and the manner in which they are to be executed.</t>
  </si>
  <si>
    <t xml:space="preserve">Should any part of the drawings not be clearly legible to the Tenderer he shall, before submitting his Tender, obtain clarification in writing from the principal agent. </t>
  </si>
  <si>
    <t>Tender No.:</t>
  </si>
  <si>
    <t>2.     RETURNABLE SCHEDULES REQUIRED FOR TENDER EVALUATION PURPOSES
        BUT TO BE SUPPLIED BY THE TENDERER</t>
  </si>
  <si>
    <t>Name of Tenderer:</t>
  </si>
  <si>
    <t>QUERIES REGARDING THE TENDERING PROCEDURE OR TECHNICAL INFORMATION MAY BE DIRECTED TO:</t>
  </si>
  <si>
    <t xml:space="preserve">DEPOSIT / RETURN OF TENDER DOCUMENTS: </t>
  </si>
  <si>
    <t>Part T1:  Tendering procedures</t>
  </si>
  <si>
    <t>See end of T2.3 AUTHORITY FOR CONSORTIA OR JOINT VENTURES TO SIGN TENDER for combinations of JV's arrangements.</t>
  </si>
  <si>
    <r>
      <t xml:space="preserve">For particulars regarding a pre-tender site inspection meeting (clarification meeting), see </t>
    </r>
    <r>
      <rPr>
        <b/>
        <sz val="10"/>
        <color theme="1"/>
        <rFont val="Arial"/>
        <family val="2"/>
      </rPr>
      <t>T1.1  Tender Notice and Invitation to Tender.</t>
    </r>
  </si>
  <si>
    <t xml:space="preserve">Alternative tender offer permitted:          </t>
  </si>
  <si>
    <r>
      <t xml:space="preserve">The Employer’s address for delivery of tender offers and identification details to be shown on each tender offer package are as per </t>
    </r>
    <r>
      <rPr>
        <b/>
        <sz val="10"/>
        <color theme="1"/>
        <rFont val="Arial"/>
        <family val="2"/>
      </rPr>
      <t>T1.1  Tender Notice and Invitation to Tender.</t>
    </r>
  </si>
  <si>
    <r>
      <t xml:space="preserve">The closing time for submission of tender offers is as per </t>
    </r>
    <r>
      <rPr>
        <b/>
        <sz val="10"/>
        <color theme="1"/>
        <rFont val="Arial"/>
        <family val="2"/>
      </rPr>
      <t>T1.1 Tender Notice and Invitation to Tender.</t>
    </r>
  </si>
  <si>
    <r>
      <t xml:space="preserve">The tender offer validity period is as per </t>
    </r>
    <r>
      <rPr>
        <b/>
        <sz val="10"/>
        <color theme="1"/>
        <rFont val="Arial"/>
        <family val="2"/>
      </rPr>
      <t>T1.1  Tender Notice and Invitation to Tender.</t>
    </r>
  </si>
  <si>
    <t>Sub-clause C2.17 does not preclude the negotiation of the final terms of the contract with the preferred tenderer, following a competitive selection process, should the Employer elect to do so and provided that the competitive position of the preferred tenderer is not affected.</t>
  </si>
  <si>
    <r>
      <t xml:space="preserve">Tenderers </t>
    </r>
    <r>
      <rPr>
        <b/>
        <sz val="10"/>
        <color theme="1"/>
        <rFont val="Arial"/>
        <family val="2"/>
      </rPr>
      <t>do not</t>
    </r>
    <r>
      <rPr>
        <sz val="10"/>
        <color theme="1"/>
        <rFont val="Arial"/>
        <family val="2"/>
      </rPr>
      <t xml:space="preserve"> have to return all retained tender documents within 28 days after expiry of the Tender  validity period.</t>
    </r>
  </si>
  <si>
    <r>
      <t xml:space="preserve">Tenderers are to refer to </t>
    </r>
    <r>
      <rPr>
        <b/>
        <sz val="10"/>
        <color theme="1"/>
        <rFont val="Arial"/>
        <family val="2"/>
      </rPr>
      <t>List of Returnable Schedules</t>
    </r>
    <r>
      <rPr>
        <sz val="10"/>
        <color theme="1"/>
        <rFont val="Arial"/>
        <family val="2"/>
      </rPr>
      <t xml:space="preserve"> and </t>
    </r>
    <r>
      <rPr>
        <b/>
        <sz val="10"/>
        <color theme="1"/>
        <rFont val="Arial"/>
        <family val="2"/>
      </rPr>
      <t>Scope of Works</t>
    </r>
    <r>
      <rPr>
        <sz val="10"/>
        <color theme="1"/>
        <rFont val="Arial"/>
        <family val="2"/>
      </rPr>
      <t xml:space="preserve"> to establish what is required to be submitted with this tender.</t>
    </r>
  </si>
  <si>
    <t>The location for opening of the tender offers, immediately after the closing time thereof shall be at:</t>
  </si>
  <si>
    <t>A responsive tender is one that conforms to all the terms, conditions and specifications of the tender documents without material deviation or qualification. A material deviation or qualification is one which, in the Employer's opinion, would:</t>
  </si>
  <si>
    <t>a)  detrimentally affect the scope, quality, or performance of the Works, services or supply identified
     in the Scope of Work or
b)  significantly change the Employers or the Tenderers risks and responsibilities under the contract,
     or
c)  affect the competitive position of other Tenderers presenting responsive tenders, if it were to be 
     rectified.</t>
  </si>
  <si>
    <r>
      <t xml:space="preserve">2.   </t>
    </r>
    <r>
      <rPr>
        <b/>
        <sz val="12"/>
        <color theme="1"/>
        <rFont val="Arial"/>
        <family val="2"/>
      </rPr>
      <t>RETURNABLE SCHEDULES REQUIRED FOR TENDER EVALUATION PURPOSES
      BUT TO</t>
    </r>
    <r>
      <rPr>
        <b/>
        <u/>
        <sz val="12"/>
        <color theme="1"/>
        <rFont val="Arial"/>
        <family val="2"/>
      </rPr>
      <t xml:space="preserve"> BE SUPPLIED BY THE TENDERER</t>
    </r>
  </si>
  <si>
    <r>
      <t xml:space="preserve">1.  * Delete which is not applicable.
2.  </t>
    </r>
    <r>
      <rPr>
        <b/>
        <i/>
        <u/>
        <sz val="8"/>
        <color indexed="8"/>
        <rFont val="Arial"/>
        <family val="2"/>
      </rPr>
      <t>NB.</t>
    </r>
    <r>
      <rPr>
        <i/>
        <sz val="8"/>
        <color indexed="8"/>
        <rFont val="Arial"/>
        <family val="2"/>
      </rPr>
      <t xml:space="preserve"> This resolution / Power of Attorney must be signed by all the Duly Authorised Representatives of the Legal Entities to the 
     Consortium/Joint Venture submitting this Tender.
3.  Should the number of Duly Authorised Representatives of the Legal Entities joining forces in this Tender exceed the space 
     available above, additional names and signatures must be supplied on a separate page.
4.  Resolutions, duly completed and signed, from the separate Enterprises who participate in this Consortium/Joint Venture must
     be attached to the Special Resolution.</t>
    </r>
  </si>
  <si>
    <r>
      <t xml:space="preserve">RESOLUTION </t>
    </r>
    <r>
      <rPr>
        <sz val="10"/>
        <color indexed="8"/>
        <rFont val="Arial"/>
        <family val="2"/>
      </rPr>
      <t xml:space="preserve">of a meeting of the duly authorised representatives of the following legal entities who have entered into a consortium/joint venture to jointly tender for the project mentioned below: </t>
    </r>
    <r>
      <rPr>
        <sz val="8"/>
        <color indexed="8"/>
        <rFont val="Arial"/>
        <family val="2"/>
      </rPr>
      <t>(</t>
    </r>
    <r>
      <rPr>
        <i/>
        <sz val="8"/>
        <color indexed="8"/>
        <rFont val="Arial"/>
        <family val="2"/>
      </rPr>
      <t>legally correct full names and registration numbers, of the Enterprises forming a Consortium/Joint Venture)</t>
    </r>
  </si>
  <si>
    <t>TENDERERS CIDB REGISTRATION NUMBER:</t>
  </si>
  <si>
    <t>It therefore becomes the prerogative of a Tenderer in such instances to prove to the Department that the Enterprise has the capacity in every respect to attend to more than one (1) contract at a time.</t>
  </si>
  <si>
    <t xml:space="preserve">A Tenderer who wishes to  be considered for this  tender Contract  award, over and  above other  tenders
that they have submitted, shall submit when requested by the DoPW the necessary proof that: </t>
  </si>
  <si>
    <t>he/she has adequate Equipment, Plant and Machinery that all of the above can, undoubtedly,  be sourced for this tender. (Please submit to the DoPW the name and contact details of the supplier if the Tenderer is going to hire Equipment, Plant or Machinery, when requested.)</t>
  </si>
  <si>
    <t>Tenderer to submit their latest 12 months audited financial statements with the returnable documents.</t>
  </si>
  <si>
    <t>In order to ensure effective implementation of the programme, successful tenderers (contractors) are required to, immediately after the award of a contract that is in excess of R10 million (ten million Rands), submit details of such a contract to the DTI for reporting purposes.</t>
  </si>
  <si>
    <t>PART 1 (TO BE FILLED IN BY THE TENDERER)</t>
  </si>
  <si>
    <t>I hereby undertake to supply all or any of the goods and/or works described in the attached tendering documents to Head: Public Works (Department of Public Works: Province of KwaZulu-Natal) in accordance</t>
  </si>
  <si>
    <t>(i)      Tendering documents, viz</t>
  </si>
  <si>
    <t>Invitation to tender;</t>
  </si>
  <si>
    <t xml:space="preserve">THE SUCCESSFUL TENDERER WILL BE REQUIRED TO FILL IN AND SIGN A WRITTEN CONTRACT </t>
  </si>
  <si>
    <t>CAPACITY UNDER WHICH THIS TENDER IS SIGNED (Attach proof of authority to sign this tender; e.g. resolution of directors, etc.)</t>
  </si>
  <si>
    <r>
      <t xml:space="preserve">CONTRACT VARIABLES 
</t>
    </r>
    <r>
      <rPr>
        <sz val="11"/>
        <color indexed="8"/>
        <rFont val="Arial"/>
        <family val="2"/>
      </rPr>
      <t xml:space="preserve">This schedule contains all variables specific to this document and is divided into pre-tender and post-tender categories.  The pre-tender category must be completed in full and included in the tender documents.  Both the pre-tender and post-tender categories form part of this </t>
    </r>
    <r>
      <rPr>
        <b/>
        <sz val="11"/>
        <color indexed="8"/>
        <rFont val="Arial"/>
        <family val="2"/>
      </rPr>
      <t xml:space="preserve">agreement.
</t>
    </r>
    <r>
      <rPr>
        <sz val="11"/>
        <color indexed="8"/>
        <rFont val="Arial"/>
        <family val="2"/>
      </rPr>
      <t xml:space="preserve">Spaces requiring information must be filled in, shown as ‘not applicable’ or deleted </t>
    </r>
    <r>
      <rPr>
        <u/>
        <sz val="11"/>
        <color indexed="8"/>
        <rFont val="Arial"/>
        <family val="2"/>
      </rPr>
      <t>but not left blank</t>
    </r>
    <r>
      <rPr>
        <sz val="11"/>
        <color indexed="8"/>
        <rFont val="Arial"/>
        <family val="2"/>
      </rPr>
      <t xml:space="preserve">.  Where choices are offered, the non-applicable items are to be deleted.  Where insufficient space is provided the information should be annexed hereto and cross referenced to the applicable clause of the schedule.  Key cross reference clauses are italicised in </t>
    </r>
    <r>
      <rPr>
        <i/>
        <sz val="11"/>
        <color indexed="8"/>
        <rFont val="Arial"/>
        <family val="2"/>
      </rPr>
      <t>[ ]</t>
    </r>
    <r>
      <rPr>
        <sz val="11"/>
        <color indexed="8"/>
        <rFont val="Arial"/>
        <family val="2"/>
      </rPr>
      <t xml:space="preserve"> brackets.</t>
    </r>
    <r>
      <rPr>
        <b/>
        <sz val="11"/>
        <color indexed="8"/>
        <rFont val="Arial"/>
        <family val="2"/>
      </rPr>
      <t xml:space="preserve">
The Engineer/Principal Agent, in accordance with Clause 1.1.1.16, shall obtain the specific approval from the Employer before executing any of his functions according to the "Conditions under which Consultants are appointed", or in the event where an employee of the Employer represents the Employer, the relevant General Delegations applicable at the time of executing his/her duties as described in Clause 3.1.2.</t>
    </r>
  </si>
  <si>
    <r>
      <t xml:space="preserve">Clause 6.8.2 the last part of the sentence saying </t>
    </r>
    <r>
      <rPr>
        <i/>
        <sz val="11"/>
        <color theme="1"/>
        <rFont val="Arial"/>
        <family val="2"/>
      </rPr>
      <t>"calculated according to the formula and the conditions set out in the Contract Price Adjustment Schedule."</t>
    </r>
    <r>
      <rPr>
        <sz val="11"/>
        <color theme="1"/>
        <rFont val="Arial"/>
        <family val="2"/>
      </rPr>
      <t xml:space="preserve"> must be replaced by </t>
    </r>
    <r>
      <rPr>
        <i/>
        <sz val="11"/>
        <color theme="1"/>
        <rFont val="Arial"/>
        <family val="2"/>
      </rPr>
      <t>"calculated according to the Contract Price Adjustment Provisions (CPAP) Indices Application Manual for use with P0151 indices   (Revised 1 January 2013)" as published by Statistics South Africa. The Contract Price Adjustment Provision (CPAP) will be subject to the most recently released indices by Statistic South Africa. Tenderers are advised that with reference to Clause 3.4.6 of the Contract Price Adjustment Provisions (CPAP) Indices Applications Manual, the Head: Public Works will not accept the submission by Tenderers of lists of additional items."</t>
    </r>
  </si>
  <si>
    <r>
      <rPr>
        <b/>
        <u/>
        <sz val="11"/>
        <color rgb="FFFF0000"/>
        <rFont val="Tahoma"/>
        <family val="2"/>
      </rPr>
      <t>NOTE:</t>
    </r>
    <r>
      <rPr>
        <b/>
        <sz val="11"/>
        <color rgb="FFFF0000"/>
        <rFont val="Tahoma"/>
        <family val="2"/>
      </rPr>
      <t xml:space="preserve"> </t>
    </r>
    <r>
      <rPr>
        <sz val="11"/>
        <color rgb="FFFF0000"/>
        <rFont val="Tahoma"/>
        <family val="2"/>
      </rPr>
      <t>Where</t>
    </r>
    <r>
      <rPr>
        <b/>
        <sz val="11"/>
        <color rgb="FFFF0000"/>
        <rFont val="Tahoma"/>
        <family val="2"/>
      </rPr>
      <t xml:space="preserve"> </t>
    </r>
    <r>
      <rPr>
        <sz val="11"/>
        <color rgb="FFFF0000"/>
        <rFont val="Tahoma"/>
        <family val="2"/>
      </rPr>
      <t>the Tenderer has not selected one of the guarantee options above, the default option will be as if the Tenderer has selected a security of a bank or insurance guarantee of 5% of the value of the Works and a payment reduction of 5% of the value certified in the payment certificate excluding value added tax. - See GCC2010 clause 6.2.2 as amended in Contract Data.</t>
    </r>
  </si>
  <si>
    <t>Entire tender document including returnable and supporting documents, scanned as PDF onto a CD, clearly marked with the Tender information.</t>
  </si>
  <si>
    <t xml:space="preserve">(a) the Tenderder accepts that in respect of contracts up to R1 million, a payment reduction of 5% of the contact value will be applicable and will be reduced by the Employer in terms of the applicable conditions of contract.  
</t>
  </si>
  <si>
    <t>(b) in respect of contracts above R1 million, the Tenderder offers to provide security as indicated below:</t>
  </si>
  <si>
    <t>Tenderders are referred to 
SECTION 2 : SPECIFICATION DATA ASSOCIATED WITH SANS 1921-1:2004 IN THIS DOCUMENT</t>
  </si>
  <si>
    <t>By the submission of a tender, any Tenderder will, if awarded the contract to which this tender document relates, be deemed to be the mandatory as envisaged by Section 37 (2) of the Act.  As a mandatory the successful Tenderder will be deemed to be the “principal contractor” and an employer in his/her/their own right with duties as prescribed in the Act and accordingly will be deemed to have agreed to be solely responsible for ensuring that in connection with the service to which this tender document relates, all work will be performed and machinery and plant used in accordance with the Act.  Should the Contractor, for whatever reason be unable to perform as required by the Act, the Contractor undertakes to inform the Employer accordingly. 
Tenderders are advised that it is a Condition of this  Tender that a 'Construction Phase Safety, Health and Environmental Plan' specifically relates to the project for which tenders are being submitted and must be prepared by the Tenderder and submitted with the other tender documents at the time of tender. Failure to do so will invalidate the tender.</t>
  </si>
  <si>
    <t>Tenderders are therefore advised to study the 'Construction Safety, Health and Environmental Specification' which is issued as part of this tender document, the Model Preambles to Trades - 2008, any project Specification included in this tender document and any and all drawings which are referred to and issued as part of this tender document before preparing their own project specific 'Construction Phase Safety, Health and Environmental Plan' . Tenderders are also advised that such a plan which is submitted with a tender but is incomplete or considered inadequate by the Employer or his Representative will invalidate the tender. 
The Contractor will be deemed to have satisfied himself with his obligations in terms of the Act and to have allowed for all costs arising from compliance with the Act as no claim for extra costs arising from compliance with, and obligations in terms of the Act will be entertained.</t>
  </si>
  <si>
    <t>The Bills of Quantities document forms part of and must be read and priced in conjunction with all the other documents forming part of the contract documents, the Standard Conditions of Tender, Conditions of Contract, Standard Preambles to all Trades, Specifications, Drawings and all other relevant documentation.</t>
  </si>
  <si>
    <t>Should the Bills of Quantities/Lump Sum Document be a fixed price contract, the following clause must be inserted in the Pricing Instructions:
Tenderders are to take note that the contract price adjustments are not applicable to this contract. Tenderders should therefore make provision in the Contract Sum, schedule of rates, etc. for possible price increases during the contract period, as no claims in this regard shall be entertained.</t>
  </si>
  <si>
    <t>Map of Tender submission location</t>
  </si>
  <si>
    <t>Indicate to Tenderder what they need to provide for Health and Safety costs on this sheet.</t>
  </si>
  <si>
    <t>or if you don't know the date say "As per Tender Advertisement"</t>
  </si>
  <si>
    <t>Tender Adjudication:</t>
  </si>
  <si>
    <t>Tender document must be properly received on or before the tender closing date and time specified on the invitation, fully completed and signed in ink (All as per Standard Conditions of Tender).</t>
  </si>
  <si>
    <t>Tax Compliance Status (TCS) PIN number and Tenderder's or entity tax reference number.</t>
  </si>
  <si>
    <t>Complete priced Bill of Quantities to be submitted on the day of the Tender closing date.</t>
  </si>
  <si>
    <t>Proof of good standing with the Compensation Commissioner - In terms of Section 84(1)(b) of the Compensation for Occupation Injuries and Disease Act, 1993, a Tenderder may not be awarded a contract if he/she is not registered and in good standing with the Compensation Commissioner.</t>
  </si>
  <si>
    <t>The successful Tenderder will be required to fill in and sign a written GCC 2010 2nd Edition Contract.</t>
  </si>
  <si>
    <t>Tenderders should ensure that Tenders are delivered timeously to the correct address. If the Tender is late, it will not be accepted for consideration.</t>
  </si>
  <si>
    <t>The Tender box is generally open during official working hours.</t>
  </si>
  <si>
    <t>All Tenders must be submitted on the official forms – (Not to be re-typed)</t>
  </si>
  <si>
    <t>The Tenderder must attach the account statement with above reference, to this Tender as proof of payment of the deposit.</t>
  </si>
  <si>
    <t>Only Tenderder’s who are responsive to the following responsiveness criteria are eligible to submit Tenders:</t>
  </si>
  <si>
    <t>The list of Returnable Documents identifies which of the documents a Tenderder must complete when submitting a Tender.  The Tenderder must submit his Tender by completing the Returnable Documents including the priced Final Summary of the Bills of Quantities, signing the “Offer” section in the “Form of Offer and Acceptance” and delivering the whole of the procurement document back to the Department bound up as it was when it was received.</t>
  </si>
  <si>
    <t>Tenderders may offer to provide any of the following parts or combinations thereof, of the works, services or supply identified in the contract data:</t>
  </si>
  <si>
    <t>Tenderers are to ensure that their company details appear on the entire relevant Tender documentation and must be legible.</t>
  </si>
  <si>
    <t xml:space="preserve">Part of each tender offer communicated on paper shall be submitted as an original, plus ONE copy of the tender document including supporting documents and priced Bill of Quantities where applicable, scanned onto a readable compact disk (CD) in pdf format, at the Tenderders own cost. The CD must be clearly marked with the tender information and company details. </t>
  </si>
  <si>
    <t>The second sentence shall read as follows "The Employer will hold all authorised signatories jointly and severally liable on behalf of the tenderer". Tenderders proposing to contract as a Joint Venture shall submit a valid Joint Venture Agreement before the Joint Venture's offer could be accepted. Individuals, Partnerships and Companies proposing to contract as a party to a Joint Venture shall be jointly and severally liable on behalf of the Joint Venture.</t>
  </si>
  <si>
    <t xml:space="preserve">The employer must determine, on opening and before detailed valuation, whether each Tender offer properly received:
a)  complies with the requirements of the Conditions of Tender.
b)  has been properly and fully completed and signed, and
c)  is responsive to the other requirements of the Tender documents.
</t>
  </si>
  <si>
    <t>Tender offers will only be accepted if:</t>
  </si>
  <si>
    <t>Providing the form of offer and acceptance does not contain any qualifying statements, it will constitute the formation of a contract between the employer and the successful Tenderder as described in the form of offer and acceptance.</t>
  </si>
  <si>
    <t xml:space="preserve">Tenderders are informed that any formal dispute shall be resolved by being referred to Arbitration only. </t>
  </si>
  <si>
    <t>Provide to the successful Tenderder one copy of the signed contract document and one copy of an unpriced  bills of quantities</t>
  </si>
  <si>
    <t xml:space="preserve">Tenderders must be registered on Government's Central Supplier Database (CSD) and include their master registration number (MAAA number) on the cover page of the tender document in order to enable the institution to verify the tenderers tax status on the CSD </t>
  </si>
  <si>
    <t>the Tenderder is registered with the Construction Industry Development Board in an appropriate contractor grading designation is required for this tender and the Tenderder has submitted a CIDB certificate of registration which clearly indicates the status "Active"</t>
  </si>
  <si>
    <t>the Tenderder is not in arrears for more than 3 months with municipal rates and taxes and municipal services charges.</t>
  </si>
  <si>
    <t>the Tenderder has completed the Compulsory Enterprise Questionnaire and there are no conflicts of interest which may impact on the Tenderder's ability to perform to the contract in the best interests of the employer or potentially compromise the Tender process.</t>
  </si>
  <si>
    <t xml:space="preserve"> the Tenderder has not:</t>
  </si>
  <si>
    <t>the Tenderder is registered with:</t>
  </si>
  <si>
    <t>the Tenderder submitted Authority to Sign the tender.</t>
  </si>
  <si>
    <t>the Tenderder submitted Financial standing &amp; other resources of Business Declaration.</t>
  </si>
  <si>
    <t>the Tenderder submitted Equipment Schedules, if applicable.</t>
  </si>
  <si>
    <t>the Tenderder signed the Form of Offer that is part of the Form of Offer and Acceptance.</t>
  </si>
  <si>
    <t>the Tenderder submitted Preference Certificate, if applicable.</t>
  </si>
  <si>
    <t>the Tenderder submit Final Summary of Bill of Quantities at tender closing.</t>
  </si>
  <si>
    <t>the Tenderder submitted Site Inspection Certificate from the Compulsory Briefing Meeting</t>
  </si>
  <si>
    <t>All information required to assess ‘Functionality” as per Tender Data scheduled requirements</t>
  </si>
  <si>
    <t>Tender  no:</t>
  </si>
  <si>
    <t>(Tenderder to Insert a tick (√ ) in the “Returnable document” column to check which documents he/she returned with the Tender)</t>
  </si>
  <si>
    <t>TenderDERS CIDB REGISTRATION NUMBER:</t>
  </si>
  <si>
    <t>do jointly and severally accept responsibility for the due performance of the Works contained in the above project should such Tender submitted by the Joint Venture be accepted.</t>
  </si>
  <si>
    <t>In order to meet this requirement Tenderders are required to apply via e-filing at any SARS branch office nationally. The Tax Complance Status (TCS)  requirements are also applicable to foreign Tenderders / individuals who wish to submit tenders.</t>
  </si>
  <si>
    <t>It is a condition of Tender that the taxes of the successful tenderer must be in order, or that satisfactory arrangements have been made with South African Revenue Service (SARS) to meet the tenderer's tax obligations. It is a condition of this Offer of Commission that your practice remains in good standing with SARS (South African Revenue Services) in terms of its tax clearance.</t>
  </si>
  <si>
    <t>Tender SUBMISSION AND CONTRACT REPORTING REQUIREMENTS OF TenderDERS AND SUCCESSFUL TenderDERS (CONTRACTORS)</t>
  </si>
  <si>
    <t>Tenderders are required to sign and submit this Standard Tenderding Document (SBD 5) together with the Tender on the closing date and time.</t>
  </si>
  <si>
    <t>In order to accommodate multiple contracts for the same goods, works or services; renewable contracts and multiple suppliers for the same goods, works or services under the same contract as indicated in sub-paragraphs 1.1 (b) to 1.1 (d) above and to enable the DTI in determining the NIP obligation, successful Tenderders (contractors) are required, immediately after being officially notified about any successful Tender with a value in excess of R10 million (ten million Rands), to contact and furnish the DTI with the following information:</t>
  </si>
  <si>
    <t>• Tender / contract number.</t>
  </si>
  <si>
    <t>Once the successful Tenderder (contractor) has made contact with and furnished the DTI with the information required, the following steps will be followed:</t>
  </si>
  <si>
    <t>The NIP obligation agreement is between the DTI and the successful Tenderder (contractor) and, therefore, does not involve the purchasing institution.</t>
  </si>
  <si>
    <t>I confirm that I have satisfied myself as to the correctness and validity of my Tender; that the price(s) and rate(s) quoted cover all the goods and/or works specified in the Tenderding documents; that the price(s) and rate(s) cover all my obligations and I accept that any mistakes regarding price(s) and rate(s) and calculations will be at my own risk.</t>
  </si>
  <si>
    <t>I declare that I have no participation in any collusive practices with any Tenderder or any other person regarding this or any other Tender.</t>
  </si>
  <si>
    <t>It is a condition of tender that the taxes of the successful tenderer must be in order, or that satisfactory arrangements have been made with South African Revenue Service (SARS) to meet the Tenderder’s tax obligations. It is a condition of this Offer of Commission that your practice remains in good standing with SARS (South African Revenue Services) in terms of its tax clearance, during the project, which is required to process your payment certificates.</t>
  </si>
  <si>
    <t>In order to meet this requirement tenderers are required to apply via e-filing at any SARS branch office nationally. The Tax Complance Status (TCS)  requirements are also applicable to foreign Tenderders / individuals who wish to submit Tenders.</t>
  </si>
  <si>
    <t>SARS will then furnish the Tenderder with a Tax Compliance Status (TCS) PIN that will be valid for a period of 1 (one) year from the date of approval.</t>
  </si>
  <si>
    <t>The consultant(s)/project manager must acquaint themselves fully with all relevant matters pertaining to this section in order to enable prospective Tenderders to price for all eventualities.</t>
  </si>
  <si>
    <t>Wherever a Trade Name for any product has been described in the Bills of Quantities the Tenderer's attention is drawn to the fact that any other product of equal quality may be used subject to the written approval of the Principal Agent being obtained prior to the closing date for submission of Tenders.</t>
  </si>
  <si>
    <t>Refer to Scope of Works  Part C3 of this Tender Document for information on the occupation of existing buildings.</t>
  </si>
  <si>
    <t>If the site is situated in a security area and the Tenderder must arrange with the Authorities to obtain permission to enter the site for Tenderding purposes.</t>
  </si>
  <si>
    <t>Contract Price Adjustment Provisions (CPAP) Indices Application Manual for use with P0151 indices   (Revised 1 January 2013)" as published by Statistics South Africa. The Contract Price Adjustment Provision (CPAP) will be subject to the most recently released indices by Statistic South Africa. Tenderders are advised that with reference to Clause 3.4.6 of the Contract Price Adjustment Provisions (CPAP) Indices Applications Manual, the Head: Public Works will not accept the submission by Tenderders of lists of additional items."</t>
  </si>
  <si>
    <t>The following drawings/annexure's shall be issued during the Tender period to form part of the tender documentation.  Where applicable, drawings/annexure's could be re-issued to the Contractor at commencement of the construction phase.</t>
  </si>
  <si>
    <t>Note: Where this document refers to Bid or Bidder it shall be read as tender or tenderer</t>
  </si>
  <si>
    <t xml:space="preserve">No alternativeTenders will be accepted.
The Total (Including Value Added Tax) on the Final Summary of the Bill of Quantities must be carried to the "Offer" part only of the Form of Offer and Acceptance - T2.21
"Enterprise" shall mean the legal Tendering Entity or Tenderer who, on acceptance of the Offer, would become the contractor"
</t>
  </si>
  <si>
    <t>Only Tenderers who are responsive to the following responsiveness criteria are eligible to submit tenders:</t>
  </si>
  <si>
    <t>ATTACH A COPY OF PROOF OF PAYMENT WHERE AVAILABLE OF THE TENDER DEPOSIT BY THE TENDERER,  TO THIS PAGE FOR ADJUDICATION PURPOSES</t>
  </si>
  <si>
    <t>TENDERING PROCEDURE ENQUIRIES MAY BE DIRECTED TO:</t>
  </si>
  <si>
    <t>1.1. TENDERS  MUST BE DELIVERED BY THE STIPULATED TIME TO THE CORRECT ADDRESS. LATE TENDERS WILL NOT BE ACCEPTED FOR CONSIDERATION.</t>
  </si>
  <si>
    <t>1.2.   ALL TENDERS MUST BE SUBMITTED ON THE OFFICIAL FORMS PROVIDED (NOT TO BE RE-TYPED) OR  ONLINE</t>
  </si>
  <si>
    <t xml:space="preserve">1.4.     WHERE A TENDERER IS NOT REGISTERED ON THE CSD, MANDATORY INFORMATION NAMELY: (BUSINESS REGISTRATION/ DIRECTORSHIP/ MEMBERSHIP/IDENTITY NUMBERS; TAX COMPLIANCE STATUS MAY NOT BE SUBMITTED WITH THE TENDER DOCUMENTATION. B-BBEE CERTIFICATE OR SWORN AFFIDAVIT FOR B-BBEE MUST BE SUBMITTED TO TENDERING INSTITUTION.             </t>
  </si>
  <si>
    <t xml:space="preserve">2.1       TENDERERS MUST ENSURE COMPLIANCE WITH THEIR TAX OBLIGATIONS. </t>
  </si>
  <si>
    <t>2.2       TENDERERS ARE REQUIRED TO SUBMIT THEIR UNIQUE PERSONAL IDENTIFICATION NUMBER (PIN) ISSUED BY SARS TO ENABLE   THE ORGAN OF STATE TO VIEW THE TAXPAYER’S PROFILE AND TAX STATUS.</t>
  </si>
  <si>
    <t>2.5       IN TENDERS WHERE CONSORTIA / JOINT VENTURES / SUB-CONTRACTORS ARE INVOLVED, EACH PARTY MUST SUBMIT A SEPARATE PROOF OF   TCS / PIN / CSD NUMBER.</t>
  </si>
  <si>
    <t>3.          QUESTIONNAIRE TO TENDERING FOREIGN SUPPLIERS</t>
  </si>
  <si>
    <t xml:space="preserve">3.1.     IS THE TENDERER A RESIDENT OF THE REPUBLIC OF SOUTH AFRICA (RSA)?                  </t>
  </si>
  <si>
    <t xml:space="preserve">3.2.     DOES THE TENDERER HAVE A BRANCH IN THE RSA?                   </t>
  </si>
  <si>
    <t xml:space="preserve">3.3.     DOES THE TENDERER HAVE A PERMANENT ESTABLISHMENT IN THE RSA?                                    </t>
  </si>
  <si>
    <t xml:space="preserve">3.4.     DOES THE TENDERER HAVE ANY SOURCE OF INCOME IN THE RSA?                                   </t>
  </si>
  <si>
    <t>2.4       TENDERERS MAY ALSO SUBMIT A PRINTED TCS TOGETHER WITH THE TENDER.</t>
  </si>
  <si>
    <t xml:space="preserve">2.6       WHERE NO TCS IS AVAILABLE BUT THE TENDERER IS REGISTERED ON THE CENTRAL SUPPLIER DATABASE (CSD), A CSD NUMBER MUST BE PROVIDED. </t>
  </si>
  <si>
    <t>2.7      NO BIDS WILL BE CONSIDERED FROM PERSONS IN THE SERVICE OF THE STATE, COMPANIES WITH DIRECTORS WHO ARE PERSONS IN THE SERVICE OF THE STATE, OR CLOSE    CORPORATIONS WITH MEMBERS PERSONS IN THE SERVICE OF THE STATE.</t>
  </si>
  <si>
    <t>TERMS AND CONDITIONS FOR TENDERING - SBD 1</t>
  </si>
  <si>
    <t>1.         TENDER SUBMISSION:</t>
  </si>
  <si>
    <t>1.3.  TENDERERS MUST REGISTER ON THE CENTRAL SUPPLIER DATABASE (CSD) TO UPLOAD MANDATORY INFORMATION NAMELY: ( BUSINESS REGISTRATION/ DIRECTORSHIP/ MEMBERSHIP/IDENTITY NUMBERS; TAX COMPLIANCE STATUS; AND BANKING INFORMATION FOR VERIFICATION PURPOSES). B-BBEE CERTIFICATE OR SWORN AFFIDAVIT FOR B-BBEE MUST BE SUBMITTED TO TENDERING INSTITUTION.</t>
  </si>
  <si>
    <t>NB: FAILURE TO PROVIDE ANY OF THE ABOVE PARTICULARS MAY RENDER THE TENDER INVALID.</t>
  </si>
  <si>
    <r>
      <t xml:space="preserve">Telegraphic, telephonic, telex, facsimile, electronic, posted and / or late tenders will </t>
    </r>
    <r>
      <rPr>
        <b/>
        <sz val="10"/>
        <color theme="1"/>
        <rFont val="Arial"/>
        <family val="2"/>
      </rPr>
      <t>not</t>
    </r>
    <r>
      <rPr>
        <sz val="10"/>
        <color theme="1"/>
        <rFont val="Arial"/>
        <family val="2"/>
      </rPr>
      <t xml:space="preserve"> be accepted.</t>
    </r>
  </si>
  <si>
    <t>T2.11 BIDDER'S DISCLOSURE - SBD 4</t>
  </si>
  <si>
    <t>NOTE TO THE COMPILER OF THIS DOCUMENT : PLEASE PRINT THE PDF VERSION OF THE BIDDER'S DISCLOSURE - SBD4 AND ATTACH TO THE BID DOCUMENT.  NO CHANGES / AMENDMENTS MUST BE MADE TO THE SBD4 NATIONAL TREASURY FORM.</t>
  </si>
  <si>
    <t>T2.26 - CERTIFIED PROOF OF REGISTRATION ON CENTRAL SUPPLIERS DATABASE</t>
  </si>
  <si>
    <t>T2.27 - CERTIFIED PROOF OF CIDB REGISTRATION NUMBER</t>
  </si>
  <si>
    <t>T2.28 - PROOF OF PAYMENT OF TENDER DEPOSIT</t>
  </si>
  <si>
    <t>T2.29 CONTRACT FORM - PURCHASE OF GOODS/WORKS-Part 1</t>
  </si>
  <si>
    <t>T2.30 CONTRACT FORM - PURCHASE OF GOODS/WORKS-Part 2</t>
  </si>
  <si>
    <t xml:space="preserve"> T2.31 - OHSE PLAN STRUCTURE
</t>
  </si>
  <si>
    <t xml:space="preserve"> T2.32 - OHSE CLIENT SPECIFIC REQUIREMENTS</t>
  </si>
  <si>
    <t xml:space="preserve"> T2.33 - BASELINE RISK ASSESSMENT</t>
  </si>
  <si>
    <t>Refer to T2.35 - Functionality Criteria</t>
  </si>
  <si>
    <t>the Tenderder submitted Bidder's Disclosure.</t>
  </si>
  <si>
    <t>BUSINESS CHEQUE ACCOUNT</t>
  </si>
  <si>
    <t xml:space="preserve">This tender will be evaluated according to the preferential procurement model in the Preferential Procurement Policy Framework Act, 2000: Preferential Procurement Regulations, 2022: 
</t>
  </si>
  <si>
    <t>Duly signed at…………………………………………………………. on this the…... day of……………………………. 20..</t>
  </si>
  <si>
    <t>KZN Public Works: 191 Prince Alfred Street</t>
  </si>
  <si>
    <t>ZNTM012345W</t>
  </si>
  <si>
    <t>Bidder's Disclosure;</t>
  </si>
  <si>
    <t>The employer and each tenderer submitting a tender offer shall comply with these conditions of tender. In their dealings with each other, they shall discharge their duties and obligations as set out in C.2 and C.3, timeously and with integrity, and behave equitably, honestly and transparently and comply with all legal obligations and not engage in anticompetitive practices.</t>
  </si>
  <si>
    <r>
      <t xml:space="preserve">Unless otherwise stated in the </t>
    </r>
    <r>
      <rPr>
        <b/>
        <sz val="10"/>
        <color theme="1"/>
        <rFont val="Arial"/>
        <family val="2"/>
      </rPr>
      <t>tender data</t>
    </r>
    <r>
      <rPr>
        <sz val="10"/>
        <color theme="1"/>
        <rFont val="Arial"/>
        <family val="2"/>
      </rPr>
      <t>, a contract will, subject to C.3.13, be concluded with the tenderer who in terms of C.3.11 is the highest ranked or the tenderer scoring the highest number of tender evaluation points, as relevant, based on the tender submissions that are received at the closing time for tenders.</t>
    </r>
  </si>
  <si>
    <r>
      <t xml:space="preserve">Where the </t>
    </r>
    <r>
      <rPr>
        <b/>
        <sz val="10"/>
        <color theme="1"/>
        <rFont val="Arial"/>
        <family val="2"/>
      </rPr>
      <t>tender data</t>
    </r>
    <r>
      <rPr>
        <sz val="10"/>
        <color theme="1"/>
        <rFont val="Arial"/>
        <family val="2"/>
      </rPr>
      <t xml:space="preserve"> requires that the competitive negotiation procedure is to be followed, tenderers shall submit tender offers in response to the proposed contract in the first round of submissions. Notwithstanding the requirements of C.3.4, the employer shall announce only the names of the tenderers who make a submission. The requirements of C.3.8 relating to the material deviations or qualifications which affect the competitive position of tenderers shall not apply.</t>
    </r>
  </si>
  <si>
    <r>
      <rPr>
        <b/>
        <sz val="11"/>
        <color rgb="FF00007F"/>
        <rFont val="Arial"/>
        <family val="2"/>
      </rPr>
      <t>SBD 6.1</t>
    </r>
  </si>
  <si>
    <r>
      <rPr>
        <b/>
        <sz val="11"/>
        <rFont val="Arial"/>
        <family val="2"/>
      </rPr>
      <t>PREFERENCE POINTS CLAIM FORM IN TERMS OF THE PREFERENTIAL</t>
    </r>
  </si>
  <si>
    <r>
      <rPr>
        <b/>
        <sz val="11"/>
        <rFont val="Arial"/>
        <family val="2"/>
      </rPr>
      <t>PROCUREMENT REGULATIONS 2022</t>
    </r>
  </si>
  <si>
    <t>This preference form must form part of all tenders invited.  It contains general information and serves as a claim form for preference points for specific goals.</t>
  </si>
  <si>
    <t>NB: BEFORE   COMPLETING   THIS   FORM,   TENDERERS   MUST   STUDY   THE GENERAL CONDITIONS, DEFINITIONS AND DIRECTIVES APPLICABLE IN RESPECT OF THE TENDER AND PREFERENTIAL PROCUREMENT REGULATIONS, 2022</t>
  </si>
  <si>
    <r>
      <rPr>
        <b/>
        <sz val="11"/>
        <rFont val="Arial"/>
        <family val="2"/>
      </rPr>
      <t>1.        GENERAL CONDITIONS</t>
    </r>
  </si>
  <si>
    <r>
      <rPr>
        <sz val="11"/>
        <rFont val="Arial"/>
        <family val="2"/>
      </rPr>
      <t>1.1      The following preference point systems are applicable to invitations to tender:</t>
    </r>
  </si>
  <si>
    <r>
      <rPr>
        <sz val="11"/>
        <rFont val="Times New Roman"/>
        <family val="1"/>
      </rPr>
      <t xml:space="preserve">-     </t>
    </r>
    <r>
      <rPr>
        <sz val="11"/>
        <rFont val="Arial"/>
        <family val="2"/>
      </rPr>
      <t xml:space="preserve"> the 80/20 system for requirements with a Rand value of up to R50 000 000 (all</t>
    </r>
    <r>
      <rPr>
        <sz val="11"/>
        <rFont val="Times New Roman"/>
        <family val="1"/>
      </rPr>
      <t xml:space="preserve"> </t>
    </r>
    <r>
      <rPr>
        <sz val="11"/>
        <rFont val="Arial"/>
        <family val="2"/>
      </rPr>
      <t>applicable taxes included); and</t>
    </r>
  </si>
  <si>
    <r>
      <rPr>
        <sz val="11"/>
        <rFont val="Times New Roman"/>
        <family val="1"/>
      </rPr>
      <t xml:space="preserve">-     </t>
    </r>
    <r>
      <rPr>
        <sz val="11"/>
        <rFont val="Arial"/>
        <family val="2"/>
      </rPr>
      <t xml:space="preserve"> the 90/10 system for requirements with a Rand value above R50 000 000 (all</t>
    </r>
    <r>
      <rPr>
        <sz val="11"/>
        <rFont val="Times New Roman"/>
        <family val="1"/>
      </rPr>
      <t xml:space="preserve"> </t>
    </r>
    <r>
      <rPr>
        <sz val="11"/>
        <rFont val="Arial"/>
        <family val="2"/>
      </rPr>
      <t>applicable taxes included).</t>
    </r>
  </si>
  <si>
    <r>
      <rPr>
        <sz val="11"/>
        <rFont val="Arial"/>
        <family val="2"/>
      </rPr>
      <t xml:space="preserve">1.2         </t>
    </r>
    <r>
      <rPr>
        <b/>
        <sz val="11"/>
        <rFont val="Arial"/>
        <family val="2"/>
      </rPr>
      <t>To be completed by the organ of state</t>
    </r>
  </si>
  <si>
    <r>
      <rPr>
        <sz val="11"/>
        <rFont val="Arial"/>
        <family val="2"/>
      </rPr>
      <t>(</t>
    </r>
    <r>
      <rPr>
        <i/>
        <sz val="11"/>
        <rFont val="Arial"/>
        <family val="2"/>
      </rPr>
      <t>delete whichever is not applicable for this tender</t>
    </r>
    <r>
      <rPr>
        <sz val="11"/>
        <rFont val="Arial"/>
        <family val="2"/>
      </rPr>
      <t>).</t>
    </r>
  </si>
  <si>
    <r>
      <rPr>
        <sz val="11"/>
        <rFont val="Arial"/>
        <family val="2"/>
      </rPr>
      <t xml:space="preserve">a)  The applicable preference point system for this tender is the </t>
    </r>
    <r>
      <rPr>
        <sz val="11"/>
        <color rgb="FFFF0000"/>
        <rFont val="Arial"/>
        <family val="2"/>
      </rPr>
      <t xml:space="preserve">90/10 </t>
    </r>
    <r>
      <rPr>
        <sz val="11"/>
        <rFont val="Arial"/>
        <family val="2"/>
      </rPr>
      <t>preference</t>
    </r>
    <r>
      <rPr>
        <sz val="11"/>
        <rFont val="Times New Roman"/>
        <family val="1"/>
      </rPr>
      <t xml:space="preserve"> </t>
    </r>
    <r>
      <rPr>
        <sz val="11"/>
        <rFont val="Arial"/>
        <family val="2"/>
      </rPr>
      <t>point system.</t>
    </r>
  </si>
  <si>
    <r>
      <t xml:space="preserve">b)  The applicable preference point system for this tender is the </t>
    </r>
    <r>
      <rPr>
        <sz val="11"/>
        <color rgb="FFFF0000"/>
        <rFont val="Arial"/>
        <family val="2"/>
      </rPr>
      <t xml:space="preserve">80/20 </t>
    </r>
    <r>
      <rPr>
        <sz val="11"/>
        <rFont val="Arial"/>
        <family val="2"/>
      </rPr>
      <t>preference point system.</t>
    </r>
  </si>
  <si>
    <t>1.3 Points for this tender (even in the case of a tender for income-generating contracts) shall be awarded for:</t>
  </si>
  <si>
    <r>
      <rPr>
        <sz val="11"/>
        <rFont val="Arial"/>
        <family val="2"/>
      </rPr>
      <t>(a) Price; and</t>
    </r>
  </si>
  <si>
    <r>
      <rPr>
        <sz val="11"/>
        <rFont val="Arial"/>
        <family val="2"/>
      </rPr>
      <t>(b) Specific Goals.</t>
    </r>
  </si>
  <si>
    <r>
      <rPr>
        <sz val="11"/>
        <rFont val="Arial"/>
        <family val="2"/>
      </rPr>
      <t xml:space="preserve">1.4      </t>
    </r>
    <r>
      <rPr>
        <b/>
        <sz val="11"/>
        <rFont val="Arial"/>
        <family val="2"/>
      </rPr>
      <t>To be completed by the organ of state:</t>
    </r>
  </si>
  <si>
    <r>
      <rPr>
        <sz val="11"/>
        <rFont val="Arial"/>
        <family val="2"/>
      </rPr>
      <t>The maximum points for this tender are allocated as follows:</t>
    </r>
  </si>
  <si>
    <r>
      <rPr>
        <b/>
        <sz val="11"/>
        <color rgb="FFFFFFFF"/>
        <rFont val="Arial"/>
        <family val="2"/>
      </rPr>
      <t>POINTS</t>
    </r>
  </si>
  <si>
    <r>
      <rPr>
        <b/>
        <sz val="11"/>
        <rFont val="Arial"/>
        <family val="2"/>
      </rPr>
      <t>PRICE</t>
    </r>
  </si>
  <si>
    <r>
      <rPr>
        <b/>
        <sz val="11"/>
        <rFont val="Arial"/>
        <family val="2"/>
      </rPr>
      <t>SPECIFIC GOALS</t>
    </r>
  </si>
  <si>
    <r>
      <rPr>
        <b/>
        <sz val="11"/>
        <rFont val="Arial"/>
        <family val="2"/>
      </rPr>
      <t>Total points for Price and SPECIFIC GOALS</t>
    </r>
  </si>
  <si>
    <t>1.5 Failure on the part of a tenderer to submit proof or documentation required in terms of this tender to claim points for specific goals with the tender, will be interpreted to mean that preference points for specific goals are not claimed.</t>
  </si>
  <si>
    <t>1.6 The organ of state reserves the right to require of a tenderer, either before a tender is adjudicated or at any time subsequently, to substantiate any claim in regard  to preferences, in any manner required by the organ of state.</t>
  </si>
  <si>
    <r>
      <rPr>
        <b/>
        <sz val="11"/>
        <rFont val="Arial"/>
        <family val="2"/>
      </rPr>
      <t>2.        DEFINITIONS</t>
    </r>
  </si>
  <si>
    <r>
      <rPr>
        <sz val="11"/>
        <rFont val="Arial"/>
        <family val="2"/>
      </rPr>
      <t xml:space="preserve">(a) </t>
    </r>
    <r>
      <rPr>
        <b/>
        <sz val="11"/>
        <rFont val="Arial"/>
        <family val="2"/>
      </rPr>
      <t xml:space="preserve">“tender” </t>
    </r>
    <r>
      <rPr>
        <sz val="11"/>
        <rFont val="Arial"/>
        <family val="2"/>
      </rPr>
      <t>means a written offer in the form determined by an organ of state in</t>
    </r>
    <r>
      <rPr>
        <sz val="11"/>
        <rFont val="Times New Roman"/>
        <family val="1"/>
      </rPr>
      <t xml:space="preserve"> </t>
    </r>
    <r>
      <rPr>
        <sz val="11"/>
        <rFont val="Arial"/>
        <family val="2"/>
      </rPr>
      <t>response to an invitation to provide goods or services through price quotations,</t>
    </r>
    <r>
      <rPr>
        <sz val="11"/>
        <rFont val="Times New Roman"/>
        <family val="1"/>
      </rPr>
      <t xml:space="preserve"> </t>
    </r>
    <r>
      <rPr>
        <sz val="11"/>
        <rFont val="Arial"/>
        <family val="2"/>
      </rPr>
      <t>competitive tendering process or any other method envisaged in legislation;</t>
    </r>
  </si>
  <si>
    <r>
      <rPr>
        <sz val="11"/>
        <rFont val="Arial"/>
        <family val="2"/>
      </rPr>
      <t xml:space="preserve">(b) </t>
    </r>
    <r>
      <rPr>
        <b/>
        <sz val="11"/>
        <rFont val="Arial"/>
        <family val="2"/>
      </rPr>
      <t xml:space="preserve">“price” </t>
    </r>
    <r>
      <rPr>
        <sz val="11"/>
        <rFont val="Arial"/>
        <family val="2"/>
      </rPr>
      <t>means an amount of money tendered for goods or services, and</t>
    </r>
    <r>
      <rPr>
        <sz val="11"/>
        <rFont val="Times New Roman"/>
        <family val="1"/>
      </rPr>
      <t xml:space="preserve"> </t>
    </r>
    <r>
      <rPr>
        <sz val="11"/>
        <rFont val="Arial"/>
        <family val="2"/>
      </rPr>
      <t>includes all applicable taxes less all unconditional discounts;</t>
    </r>
  </si>
  <si>
    <r>
      <rPr>
        <i/>
        <sz val="11"/>
        <rFont val="Arial"/>
        <family val="2"/>
      </rPr>
      <t xml:space="preserve">(c) </t>
    </r>
    <r>
      <rPr>
        <b/>
        <sz val="11"/>
        <rFont val="Arial"/>
        <family val="2"/>
      </rPr>
      <t xml:space="preserve">“rand value” </t>
    </r>
    <r>
      <rPr>
        <sz val="11"/>
        <rFont val="Arial"/>
        <family val="2"/>
      </rPr>
      <t>means the total estimated value of a contract in Rand, calculated at the</t>
    </r>
    <r>
      <rPr>
        <sz val="11"/>
        <rFont val="Times New Roman"/>
        <family val="1"/>
      </rPr>
      <t xml:space="preserve"> </t>
    </r>
    <r>
      <rPr>
        <sz val="11"/>
        <rFont val="Arial"/>
        <family val="2"/>
      </rPr>
      <t>time of bid invitation, and includes all applicable taxes;</t>
    </r>
  </si>
  <si>
    <r>
      <rPr>
        <sz val="11"/>
        <rFont val="Arial"/>
        <family val="2"/>
      </rPr>
      <t xml:space="preserve">(d) </t>
    </r>
    <r>
      <rPr>
        <b/>
        <sz val="11"/>
        <rFont val="Arial"/>
        <family val="2"/>
      </rPr>
      <t xml:space="preserve">“tender for income-generating contracts” </t>
    </r>
    <r>
      <rPr>
        <sz val="11"/>
        <rFont val="Arial"/>
        <family val="2"/>
      </rPr>
      <t>means a written offer in the form</t>
    </r>
    <r>
      <rPr>
        <sz val="11"/>
        <rFont val="Times New Roman"/>
        <family val="1"/>
      </rPr>
      <t xml:space="preserve"> </t>
    </r>
    <r>
      <rPr>
        <sz val="11"/>
        <rFont val="Arial"/>
        <family val="2"/>
      </rPr>
      <t>determined by an organ of state in response to an invitation for the origination of</t>
    </r>
    <r>
      <rPr>
        <sz val="11"/>
        <rFont val="Times New Roman"/>
        <family val="1"/>
      </rPr>
      <t xml:space="preserve"> </t>
    </r>
    <r>
      <rPr>
        <sz val="11"/>
        <rFont val="Arial"/>
        <family val="2"/>
      </rPr>
      <t>income-generating contracts through any method envisaged in legislation that will</t>
    </r>
    <r>
      <rPr>
        <sz val="11"/>
        <rFont val="Times New Roman"/>
        <family val="1"/>
      </rPr>
      <t xml:space="preserve"> </t>
    </r>
    <r>
      <rPr>
        <sz val="11"/>
        <rFont val="Arial"/>
        <family val="2"/>
      </rPr>
      <t>result in a legal agreement between the organ of state and a third party that produces</t>
    </r>
    <r>
      <rPr>
        <sz val="11"/>
        <rFont val="Times New Roman"/>
        <family val="1"/>
      </rPr>
      <t xml:space="preserve"> </t>
    </r>
    <r>
      <rPr>
        <sz val="11"/>
        <rFont val="Arial"/>
        <family val="2"/>
      </rPr>
      <t>revenue for  the organ of state,  and includes, but is  not limited to, leasing and</t>
    </r>
    <r>
      <rPr>
        <sz val="11"/>
        <rFont val="Times New Roman"/>
        <family val="1"/>
      </rPr>
      <t xml:space="preserve"> </t>
    </r>
    <r>
      <rPr>
        <sz val="11"/>
        <rFont val="Arial"/>
        <family val="2"/>
      </rPr>
      <t>disposal of assets and concession contracts, excluding direct sales and disposal of</t>
    </r>
    <r>
      <rPr>
        <sz val="11"/>
        <rFont val="Times New Roman"/>
        <family val="1"/>
      </rPr>
      <t xml:space="preserve"> </t>
    </r>
    <r>
      <rPr>
        <sz val="11"/>
        <rFont val="Arial"/>
        <family val="2"/>
      </rPr>
      <t>assets through public auctions; and</t>
    </r>
  </si>
  <si>
    <r>
      <rPr>
        <sz val="11"/>
        <rFont val="Arial"/>
        <family val="2"/>
      </rPr>
      <t xml:space="preserve">(e) </t>
    </r>
    <r>
      <rPr>
        <b/>
        <sz val="11"/>
        <rFont val="Arial"/>
        <family val="2"/>
      </rPr>
      <t xml:space="preserve">“the Act” </t>
    </r>
    <r>
      <rPr>
        <sz val="11"/>
        <rFont val="Arial"/>
        <family val="2"/>
      </rPr>
      <t>means the Preferential Procurement Policy Framework Act, 2000 (Act No.</t>
    </r>
    <r>
      <rPr>
        <sz val="11"/>
        <rFont val="Times New Roman"/>
        <family val="1"/>
      </rPr>
      <t xml:space="preserve"> </t>
    </r>
    <r>
      <rPr>
        <sz val="11"/>
        <rFont val="Arial"/>
        <family val="2"/>
      </rPr>
      <t>5 of 2000).</t>
    </r>
  </si>
  <si>
    <r>
      <rPr>
        <b/>
        <sz val="11"/>
        <rFont val="Arial"/>
        <family val="2"/>
      </rPr>
      <t>3.           FORMULAE FOR PROCUREMENT OF GOODS AND SERVICES</t>
    </r>
  </si>
  <si>
    <r>
      <rPr>
        <sz val="11"/>
        <rFont val="Arial"/>
        <family val="2"/>
      </rPr>
      <t xml:space="preserve">3.1.       </t>
    </r>
    <r>
      <rPr>
        <b/>
        <sz val="11"/>
        <rFont val="Arial"/>
        <family val="2"/>
      </rPr>
      <t>POINTS AWARDED FOR PRICE</t>
    </r>
  </si>
  <si>
    <r>
      <rPr>
        <b/>
        <sz val="11"/>
        <rFont val="Arial"/>
        <family val="2"/>
      </rPr>
      <t>3.1.1  THE 80/20 OR 90/10 PREFERENCE POINT SYSTEMS</t>
    </r>
  </si>
  <si>
    <r>
      <rPr>
        <sz val="11"/>
        <rFont val="Arial"/>
        <family val="2"/>
      </rPr>
      <t>A maximum of 80 or 90 points is allocated for price on the following basis:</t>
    </r>
  </si>
  <si>
    <t>80/20                                        or       90/10</t>
  </si>
  <si>
    <t>Ps=80(1-(Pt-P min⁡ )/(P min⁡ ) or Ps=90(1-(Pt-P min⁡ )/(P min⁡ )</t>
  </si>
  <si>
    <r>
      <rPr>
        <sz val="11"/>
        <rFont val="Arial"/>
        <family val="2"/>
      </rPr>
      <t>Where</t>
    </r>
  </si>
  <si>
    <t xml:space="preserve">Ps       =      Points scored for price of tender under consideration </t>
  </si>
  <si>
    <t>Pt        =      Price of tender under consideration</t>
  </si>
  <si>
    <t>Pmin   =      Price of lowest acceptable tender</t>
  </si>
  <si>
    <r>
      <rPr>
        <sz val="11"/>
        <rFont val="Arial"/>
        <family val="2"/>
      </rPr>
      <t xml:space="preserve">3.2.       </t>
    </r>
    <r>
      <rPr>
        <b/>
        <sz val="11"/>
        <rFont val="Arial"/>
        <family val="2"/>
      </rPr>
      <t>FORMULAE FOR DISPOSAL OR LEASING OF STATE ASSETS AND INCOME GENERATING PROCUREMENT</t>
    </r>
  </si>
  <si>
    <r>
      <rPr>
        <sz val="11"/>
        <rFont val="Arial"/>
        <family val="2"/>
      </rPr>
      <t xml:space="preserve">3.2.1.     </t>
    </r>
    <r>
      <rPr>
        <b/>
        <sz val="11"/>
        <rFont val="Arial"/>
        <family val="2"/>
      </rPr>
      <t>POINTS AWARDED FOR PRICE</t>
    </r>
  </si>
  <si>
    <t>80/20                                            or       90/10</t>
  </si>
  <si>
    <t xml:space="preserve">Ps=80(1+(Pt-P max⁡ )/(P max⁡ )  or  Ps=90(1+(Pt-P max⁡ )/Pmax)
</t>
  </si>
  <si>
    <t>Ps       =      Points scored for price of tender under consideration</t>
  </si>
  <si>
    <t xml:space="preserve">Pt        =      Price of tender under consideration </t>
  </si>
  <si>
    <t>Pmax  =      Price of highest acceptable tender</t>
  </si>
  <si>
    <r>
      <rPr>
        <b/>
        <sz val="11"/>
        <rFont val="Arial"/>
        <family val="2"/>
      </rPr>
      <t>4.        POINTS AWARDED FOR SPECIFIC GOALS</t>
    </r>
  </si>
  <si>
    <t>4.1.     In terms of Regulation 4(2); 5(2); 6(2) and 7(2) of the Preferential Procurement Regulations, preference points must be awarded for specific goals stated in the tender. For the purposes of this tender the tenderer will be allocated points based on the goals stated in table 1 below as may be supported by proof/ documentation stated in the conditions of this tender:</t>
  </si>
  <si>
    <r>
      <rPr>
        <sz val="11"/>
        <rFont val="Arial"/>
        <family val="2"/>
      </rPr>
      <t>4.2. In cases where organs of state intend to use Regulation 3(2) of the Regulations,</t>
    </r>
    <r>
      <rPr>
        <sz val="11"/>
        <rFont val="Times New Roman"/>
        <family val="1"/>
      </rPr>
      <t xml:space="preserve"> </t>
    </r>
    <r>
      <rPr>
        <sz val="11"/>
        <rFont val="Arial"/>
        <family val="2"/>
      </rPr>
      <t>which states that, if it is unclear whether the 80/20 or 90/10 preference point system</t>
    </r>
    <r>
      <rPr>
        <sz val="11"/>
        <rFont val="Times New Roman"/>
        <family val="1"/>
      </rPr>
      <t xml:space="preserve"> </t>
    </r>
    <r>
      <rPr>
        <sz val="11"/>
        <rFont val="Arial"/>
        <family val="2"/>
      </rPr>
      <t>applies, an organ of state must, in the tender documents, stipulate in the case of—</t>
    </r>
  </si>
  <si>
    <r>
      <rPr>
        <sz val="11"/>
        <rFont val="Arial"/>
        <family val="2"/>
      </rPr>
      <t>(a) an invitation for tender for income-generating contracts,  that  either  the</t>
    </r>
    <r>
      <rPr>
        <sz val="11"/>
        <rFont val="Times New Roman"/>
        <family val="1"/>
      </rPr>
      <t xml:space="preserve"> </t>
    </r>
    <r>
      <rPr>
        <sz val="11"/>
        <rFont val="Arial"/>
        <family val="2"/>
      </rPr>
      <t>80/20 or 90/10 preference point system will apply and that the highest</t>
    </r>
    <r>
      <rPr>
        <sz val="11"/>
        <rFont val="Times New Roman"/>
        <family val="1"/>
      </rPr>
      <t xml:space="preserve"> </t>
    </r>
    <r>
      <rPr>
        <sz val="11"/>
        <rFont val="Arial"/>
        <family val="2"/>
      </rPr>
      <t>acceptable tender will be used to determine the applicable preference point</t>
    </r>
    <r>
      <rPr>
        <sz val="11"/>
        <rFont val="Times New Roman"/>
        <family val="1"/>
      </rPr>
      <t xml:space="preserve"> </t>
    </r>
    <r>
      <rPr>
        <sz val="11"/>
        <rFont val="Arial"/>
        <family val="2"/>
      </rPr>
      <t>system; or</t>
    </r>
  </si>
  <si>
    <t>(b) any other invitation for tender, that either the 80/20 or 90/10 preference point system will apply and that the lowest acceptable tender will be used to determine the applicable preference point system,</t>
  </si>
  <si>
    <r>
      <rPr>
        <sz val="11"/>
        <rFont val="Arial"/>
        <family val="2"/>
      </rPr>
      <t>then the organ of state must indicate the points allocated for specific goals for both</t>
    </r>
    <r>
      <rPr>
        <sz val="11"/>
        <rFont val="Times New Roman"/>
        <family val="1"/>
      </rPr>
      <t xml:space="preserve"> </t>
    </r>
    <r>
      <rPr>
        <sz val="11"/>
        <rFont val="Arial"/>
        <family val="2"/>
      </rPr>
      <t>the 90/10 and 80/20 preference point system.</t>
    </r>
  </si>
  <si>
    <t>Table 1: Specific goals for the tender and points claimed are indicated per the table below.</t>
  </si>
  <si>
    <r>
      <rPr>
        <b/>
        <i/>
        <sz val="11"/>
        <rFont val="Arial"/>
        <family val="2"/>
      </rPr>
      <t>(Note to organs of state: Where either the 90/10 or 80/20 preference point system is</t>
    </r>
    <r>
      <rPr>
        <b/>
        <i/>
        <sz val="11"/>
        <rFont val="Times New Roman"/>
        <family val="1"/>
      </rPr>
      <t xml:space="preserve"> </t>
    </r>
    <r>
      <rPr>
        <b/>
        <i/>
        <sz val="11"/>
        <rFont val="Arial"/>
        <family val="2"/>
      </rPr>
      <t>applicable, corresponding points must also be indicated as such.</t>
    </r>
  </si>
  <si>
    <r>
      <rPr>
        <b/>
        <i/>
        <sz val="11"/>
        <rFont val="Arial"/>
        <family val="2"/>
      </rPr>
      <t>Note  to  tenderers:  The  tenderer  must  indicate  how  they  claim  points  for  each</t>
    </r>
    <r>
      <rPr>
        <b/>
        <i/>
        <sz val="11"/>
        <rFont val="Times New Roman"/>
        <family val="1"/>
      </rPr>
      <t xml:space="preserve"> </t>
    </r>
    <r>
      <rPr>
        <b/>
        <i/>
        <sz val="11"/>
        <rFont val="Arial"/>
        <family val="2"/>
      </rPr>
      <t>preference point system.</t>
    </r>
    <r>
      <rPr>
        <b/>
        <sz val="11"/>
        <rFont val="Arial"/>
        <family val="2"/>
      </rPr>
      <t>)</t>
    </r>
  </si>
  <si>
    <r>
      <rPr>
        <b/>
        <sz val="11"/>
        <rFont val="Arial"/>
        <family val="2"/>
      </rPr>
      <t>The specific goals</t>
    </r>
    <r>
      <rPr>
        <b/>
        <sz val="11"/>
        <rFont val="Times New Roman"/>
        <family val="1"/>
      </rPr>
      <t xml:space="preserve"> </t>
    </r>
    <r>
      <rPr>
        <b/>
        <sz val="11"/>
        <rFont val="Arial"/>
        <family val="2"/>
      </rPr>
      <t>allocated points in</t>
    </r>
    <r>
      <rPr>
        <b/>
        <sz val="11"/>
        <rFont val="Times New Roman"/>
        <family val="1"/>
      </rPr>
      <t xml:space="preserve"> </t>
    </r>
    <r>
      <rPr>
        <b/>
        <sz val="11"/>
        <rFont val="Arial"/>
        <family val="2"/>
      </rPr>
      <t>terms of this tender</t>
    </r>
  </si>
  <si>
    <r>
      <rPr>
        <b/>
        <sz val="11"/>
        <color rgb="FFFFFFFF"/>
        <rFont val="Arial"/>
        <family val="2"/>
      </rPr>
      <t>Number of</t>
    </r>
    <r>
      <rPr>
        <b/>
        <sz val="11"/>
        <color rgb="FFFFFFFF"/>
        <rFont val="Times New Roman"/>
        <family val="1"/>
      </rPr>
      <t xml:space="preserve"> </t>
    </r>
    <r>
      <rPr>
        <b/>
        <sz val="11"/>
        <color rgb="FFFFFFFF"/>
        <rFont val="Arial"/>
        <family val="2"/>
      </rPr>
      <t xml:space="preserve">points
</t>
    </r>
    <r>
      <rPr>
        <b/>
        <sz val="11"/>
        <color rgb="FFFFFFFF"/>
        <rFont val="Arial"/>
        <family val="2"/>
      </rPr>
      <t>allocated</t>
    </r>
    <r>
      <rPr>
        <b/>
        <sz val="11"/>
        <color rgb="FFFFFFFF"/>
        <rFont val="Times New Roman"/>
        <family val="1"/>
      </rPr>
      <t xml:space="preserve"> </t>
    </r>
    <r>
      <rPr>
        <b/>
        <sz val="11"/>
        <color rgb="FFFFFFFF"/>
        <rFont val="Arial"/>
        <family val="2"/>
      </rPr>
      <t xml:space="preserve">(90/10
</t>
    </r>
    <r>
      <rPr>
        <b/>
        <sz val="11"/>
        <color rgb="FFFFFFFF"/>
        <rFont val="Arial"/>
        <family val="2"/>
      </rPr>
      <t xml:space="preserve">system)
</t>
    </r>
    <r>
      <rPr>
        <b/>
        <sz val="11"/>
        <color rgb="FFFFFFFF"/>
        <rFont val="Arial"/>
        <family val="2"/>
      </rPr>
      <t>(To be</t>
    </r>
    <r>
      <rPr>
        <b/>
        <sz val="11"/>
        <color rgb="FFFFFFFF"/>
        <rFont val="Times New Roman"/>
        <family val="1"/>
      </rPr>
      <t xml:space="preserve"> </t>
    </r>
    <r>
      <rPr>
        <b/>
        <sz val="11"/>
        <color rgb="FFFFFFFF"/>
        <rFont val="Arial"/>
        <family val="2"/>
      </rPr>
      <t>completed by</t>
    </r>
    <r>
      <rPr>
        <b/>
        <sz val="11"/>
        <color rgb="FFFFFFFF"/>
        <rFont val="Times New Roman"/>
        <family val="1"/>
      </rPr>
      <t xml:space="preserve"> </t>
    </r>
    <r>
      <rPr>
        <b/>
        <sz val="11"/>
        <color rgb="FFFFFFFF"/>
        <rFont val="Arial"/>
        <family val="2"/>
      </rPr>
      <t>the organ of</t>
    </r>
    <r>
      <rPr>
        <b/>
        <sz val="11"/>
        <color rgb="FFFFFFFF"/>
        <rFont val="Times New Roman"/>
        <family val="1"/>
      </rPr>
      <t xml:space="preserve"> </t>
    </r>
    <r>
      <rPr>
        <b/>
        <sz val="11"/>
        <color rgb="FFFFFFFF"/>
        <rFont val="Arial"/>
        <family val="2"/>
      </rPr>
      <t>state)</t>
    </r>
  </si>
  <si>
    <r>
      <rPr>
        <b/>
        <sz val="11"/>
        <color rgb="FFFFFFFF"/>
        <rFont val="Arial"/>
        <family val="2"/>
      </rPr>
      <t>Number of</t>
    </r>
    <r>
      <rPr>
        <b/>
        <sz val="11"/>
        <color rgb="FFFFFFFF"/>
        <rFont val="Times New Roman"/>
        <family val="1"/>
      </rPr>
      <t xml:space="preserve"> </t>
    </r>
    <r>
      <rPr>
        <b/>
        <sz val="11"/>
        <color rgb="FFFFFFFF"/>
        <rFont val="Arial"/>
        <family val="2"/>
      </rPr>
      <t xml:space="preserve">points
</t>
    </r>
    <r>
      <rPr>
        <b/>
        <sz val="11"/>
        <color rgb="FFFFFFFF"/>
        <rFont val="Arial"/>
        <family val="2"/>
      </rPr>
      <t>allocated</t>
    </r>
    <r>
      <rPr>
        <b/>
        <sz val="11"/>
        <color rgb="FFFFFFFF"/>
        <rFont val="Times New Roman"/>
        <family val="1"/>
      </rPr>
      <t xml:space="preserve"> </t>
    </r>
    <r>
      <rPr>
        <b/>
        <sz val="11"/>
        <color rgb="FFFFFFFF"/>
        <rFont val="Arial"/>
        <family val="2"/>
      </rPr>
      <t xml:space="preserve">(80/20
</t>
    </r>
    <r>
      <rPr>
        <b/>
        <sz val="11"/>
        <color rgb="FFFFFFFF"/>
        <rFont val="Arial"/>
        <family val="2"/>
      </rPr>
      <t xml:space="preserve">system)
</t>
    </r>
    <r>
      <rPr>
        <b/>
        <sz val="11"/>
        <color rgb="FFFFFFFF"/>
        <rFont val="Arial"/>
        <family val="2"/>
      </rPr>
      <t>(To be</t>
    </r>
    <r>
      <rPr>
        <b/>
        <sz val="11"/>
        <color rgb="FFFFFFFF"/>
        <rFont val="Times New Roman"/>
        <family val="1"/>
      </rPr>
      <t xml:space="preserve"> </t>
    </r>
    <r>
      <rPr>
        <b/>
        <sz val="11"/>
        <color rgb="FFFFFFFF"/>
        <rFont val="Arial"/>
        <family val="2"/>
      </rPr>
      <t>completed</t>
    </r>
    <r>
      <rPr>
        <b/>
        <sz val="11"/>
        <color rgb="FFFFFFFF"/>
        <rFont val="Times New Roman"/>
        <family val="1"/>
      </rPr>
      <t xml:space="preserve"> </t>
    </r>
    <r>
      <rPr>
        <b/>
        <sz val="11"/>
        <color rgb="FFFFFFFF"/>
        <rFont val="Arial"/>
        <family val="2"/>
      </rPr>
      <t>by the organ</t>
    </r>
    <r>
      <rPr>
        <b/>
        <sz val="11"/>
        <color rgb="FFFFFFFF"/>
        <rFont val="Times New Roman"/>
        <family val="1"/>
      </rPr>
      <t xml:space="preserve"> </t>
    </r>
    <r>
      <rPr>
        <b/>
        <sz val="11"/>
        <color rgb="FFFFFFFF"/>
        <rFont val="Arial"/>
        <family val="2"/>
      </rPr>
      <t>of state)</t>
    </r>
  </si>
  <si>
    <r>
      <rPr>
        <b/>
        <sz val="11"/>
        <rFont val="Arial"/>
        <family val="2"/>
      </rPr>
      <t>Number of</t>
    </r>
    <r>
      <rPr>
        <b/>
        <sz val="11"/>
        <rFont val="Times New Roman"/>
        <family val="1"/>
      </rPr>
      <t xml:space="preserve"> </t>
    </r>
    <r>
      <rPr>
        <b/>
        <sz val="11"/>
        <rFont val="Arial"/>
        <family val="2"/>
      </rPr>
      <t>points</t>
    </r>
    <r>
      <rPr>
        <b/>
        <sz val="11"/>
        <rFont val="Times New Roman"/>
        <family val="1"/>
      </rPr>
      <t xml:space="preserve"> </t>
    </r>
    <r>
      <rPr>
        <b/>
        <sz val="11"/>
        <rFont val="Arial"/>
        <family val="2"/>
      </rPr>
      <t xml:space="preserve">claimed
</t>
    </r>
    <r>
      <rPr>
        <b/>
        <sz val="11"/>
        <rFont val="Arial"/>
        <family val="2"/>
      </rPr>
      <t xml:space="preserve">(90/10
</t>
    </r>
    <r>
      <rPr>
        <b/>
        <sz val="11"/>
        <rFont val="Arial"/>
        <family val="2"/>
      </rPr>
      <t xml:space="preserve">system)
</t>
    </r>
    <r>
      <rPr>
        <b/>
        <sz val="11"/>
        <rFont val="Arial"/>
        <family val="2"/>
      </rPr>
      <t>(To be</t>
    </r>
    <r>
      <rPr>
        <b/>
        <sz val="11"/>
        <rFont val="Times New Roman"/>
        <family val="1"/>
      </rPr>
      <t xml:space="preserve"> </t>
    </r>
    <r>
      <rPr>
        <b/>
        <sz val="11"/>
        <rFont val="Arial"/>
        <family val="2"/>
      </rPr>
      <t>completed</t>
    </r>
    <r>
      <rPr>
        <b/>
        <sz val="11"/>
        <rFont val="Times New Roman"/>
        <family val="1"/>
      </rPr>
      <t xml:space="preserve"> </t>
    </r>
    <r>
      <rPr>
        <b/>
        <sz val="11"/>
        <rFont val="Arial"/>
        <family val="2"/>
      </rPr>
      <t>by the</t>
    </r>
    <r>
      <rPr>
        <b/>
        <sz val="11"/>
        <rFont val="Times New Roman"/>
        <family val="1"/>
      </rPr>
      <t xml:space="preserve"> </t>
    </r>
    <r>
      <rPr>
        <b/>
        <sz val="11"/>
        <rFont val="Arial"/>
        <family val="2"/>
      </rPr>
      <t>tenderer)</t>
    </r>
  </si>
  <si>
    <r>
      <rPr>
        <b/>
        <sz val="11"/>
        <rFont val="Arial"/>
        <family val="2"/>
      </rPr>
      <t>Number of</t>
    </r>
    <r>
      <rPr>
        <b/>
        <sz val="11"/>
        <rFont val="Times New Roman"/>
        <family val="1"/>
      </rPr>
      <t xml:space="preserve"> </t>
    </r>
    <r>
      <rPr>
        <b/>
        <sz val="11"/>
        <rFont val="Arial"/>
        <family val="2"/>
      </rPr>
      <t>points</t>
    </r>
    <r>
      <rPr>
        <b/>
        <sz val="11"/>
        <rFont val="Times New Roman"/>
        <family val="1"/>
      </rPr>
      <t xml:space="preserve"> </t>
    </r>
    <r>
      <rPr>
        <b/>
        <sz val="11"/>
        <rFont val="Arial"/>
        <family val="2"/>
      </rPr>
      <t>claimed</t>
    </r>
    <r>
      <rPr>
        <b/>
        <sz val="11"/>
        <rFont val="Times New Roman"/>
        <family val="1"/>
      </rPr>
      <t xml:space="preserve"> </t>
    </r>
    <r>
      <rPr>
        <b/>
        <sz val="11"/>
        <rFont val="Arial"/>
        <family val="2"/>
      </rPr>
      <t xml:space="preserve">(80/20
</t>
    </r>
    <r>
      <rPr>
        <b/>
        <sz val="11"/>
        <rFont val="Arial"/>
        <family val="2"/>
      </rPr>
      <t xml:space="preserve">system)
</t>
    </r>
    <r>
      <rPr>
        <b/>
        <sz val="11"/>
        <rFont val="Arial"/>
        <family val="2"/>
      </rPr>
      <t>(To be</t>
    </r>
    <r>
      <rPr>
        <b/>
        <sz val="11"/>
        <rFont val="Times New Roman"/>
        <family val="1"/>
      </rPr>
      <t xml:space="preserve"> </t>
    </r>
    <r>
      <rPr>
        <b/>
        <sz val="11"/>
        <rFont val="Arial"/>
        <family val="2"/>
      </rPr>
      <t>completed</t>
    </r>
    <r>
      <rPr>
        <b/>
        <sz val="11"/>
        <rFont val="Times New Roman"/>
        <family val="1"/>
      </rPr>
      <t xml:space="preserve"> </t>
    </r>
    <r>
      <rPr>
        <b/>
        <sz val="11"/>
        <rFont val="Arial"/>
        <family val="2"/>
      </rPr>
      <t>by the</t>
    </r>
    <r>
      <rPr>
        <b/>
        <sz val="11"/>
        <rFont val="Times New Roman"/>
        <family val="1"/>
      </rPr>
      <t xml:space="preserve"> </t>
    </r>
    <r>
      <rPr>
        <b/>
        <sz val="11"/>
        <rFont val="Arial"/>
        <family val="2"/>
      </rPr>
      <t>tenderer)</t>
    </r>
  </si>
  <si>
    <r>
      <rPr>
        <b/>
        <sz val="11"/>
        <rFont val="Arial"/>
        <family val="2"/>
      </rPr>
      <t>DECLARATION WITH REGARD TO COMPANY/FIRM</t>
    </r>
  </si>
  <si>
    <r>
      <rPr>
        <sz val="11"/>
        <rFont val="Arial"/>
        <family val="2"/>
      </rPr>
      <t>4.3.        Name of company/firm…………………………………………………………………….</t>
    </r>
  </si>
  <si>
    <t>4.4.        Company Registration Number :…………………………………………………………</t>
  </si>
  <si>
    <r>
      <rPr>
        <sz val="11"/>
        <rFont val="Arial"/>
        <family val="2"/>
      </rPr>
      <t>4.5.        TYPE OF COMPANY/ FIRM</t>
    </r>
  </si>
  <si>
    <r>
      <rPr>
        <sz val="11"/>
        <rFont val="Arial"/>
        <family val="2"/>
      </rPr>
      <t>Partnership/Joint Venture /</t>
    </r>
    <r>
      <rPr>
        <sz val="11"/>
        <rFont val="Times New Roman"/>
        <family val="1"/>
      </rPr>
      <t xml:space="preserve"> </t>
    </r>
    <r>
      <rPr>
        <sz val="11"/>
        <rFont val="Arial"/>
        <family val="2"/>
      </rPr>
      <t>Consortium</t>
    </r>
  </si>
  <si>
    <r>
      <rPr>
        <sz val="11"/>
        <rFont val="Arial"/>
        <family val="2"/>
      </rPr>
      <t>One-person business/sole</t>
    </r>
    <r>
      <rPr>
        <sz val="11"/>
        <rFont val="Times New Roman"/>
        <family val="1"/>
      </rPr>
      <t xml:space="preserve"> </t>
    </r>
    <r>
      <rPr>
        <sz val="11"/>
        <rFont val="Arial"/>
        <family val="2"/>
      </rPr>
      <t>propriety</t>
    </r>
  </si>
  <si>
    <t>Close corporation</t>
  </si>
  <si>
    <t>Public Company</t>
  </si>
  <si>
    <t>Personal Liability Company</t>
  </si>
  <si>
    <t>(Pty) Limited</t>
  </si>
  <si>
    <t>Non-Profit Company</t>
  </si>
  <si>
    <r>
      <rPr>
        <sz val="11"/>
        <rFont val="Arial"/>
        <family val="2"/>
      </rPr>
      <t>State Owned</t>
    </r>
    <r>
      <rPr>
        <sz val="11"/>
        <rFont val="Times New Roman"/>
        <family val="1"/>
      </rPr>
      <t xml:space="preserve"> </t>
    </r>
    <r>
      <rPr>
        <sz val="11"/>
        <rFont val="Arial"/>
        <family val="2"/>
      </rPr>
      <t xml:space="preserve">Company </t>
    </r>
  </si>
  <si>
    <t>[TICK APPLICABLE BOX]</t>
  </si>
  <si>
    <t>4.6. I, the undersigned, who is duly authorised to do so on behalf of the company/firm, certify that the points claimed, based on the specific goals as advised in the tender, qualifies the company/ firm for the preference(s) shown and I acknowledge that:</t>
  </si>
  <si>
    <r>
      <rPr>
        <sz val="11"/>
        <rFont val="Arial"/>
        <family val="2"/>
      </rPr>
      <t>i)   The information furnished is true and correct;</t>
    </r>
  </si>
  <si>
    <r>
      <rPr>
        <sz val="11"/>
        <rFont val="Arial"/>
        <family val="2"/>
      </rPr>
      <t>ii) The preference points claimed are in accordance with the General Conditions</t>
    </r>
    <r>
      <rPr>
        <sz val="11"/>
        <rFont val="Times New Roman"/>
        <family val="1"/>
      </rPr>
      <t xml:space="preserve"> </t>
    </r>
    <r>
      <rPr>
        <sz val="11"/>
        <rFont val="Arial"/>
        <family val="2"/>
      </rPr>
      <t>as indicated in paragraph 1 of this form;</t>
    </r>
  </si>
  <si>
    <r>
      <rPr>
        <sz val="11"/>
        <rFont val="Arial"/>
        <family val="2"/>
      </rPr>
      <t>iii) In the event of a contract being awarded as a result of points claimed as shown</t>
    </r>
    <r>
      <rPr>
        <sz val="11"/>
        <rFont val="Times New Roman"/>
        <family val="1"/>
      </rPr>
      <t xml:space="preserve"> </t>
    </r>
    <r>
      <rPr>
        <sz val="11"/>
        <rFont val="Arial"/>
        <family val="2"/>
      </rPr>
      <t>in paragraphs 1.4 and 4.2, the contractor may be required to furnish</t>
    </r>
    <r>
      <rPr>
        <sz val="11"/>
        <rFont val="Times New Roman"/>
        <family val="1"/>
      </rPr>
      <t xml:space="preserve"> </t>
    </r>
    <r>
      <rPr>
        <sz val="11"/>
        <rFont val="Arial"/>
        <family val="2"/>
      </rPr>
      <t>documentary proof to the satisfaction of the organ of state that the claims are</t>
    </r>
    <r>
      <rPr>
        <sz val="11"/>
        <rFont val="Times New Roman"/>
        <family val="1"/>
      </rPr>
      <t xml:space="preserve"> </t>
    </r>
    <r>
      <rPr>
        <sz val="11"/>
        <rFont val="Arial"/>
        <family val="2"/>
      </rPr>
      <t>correct;</t>
    </r>
  </si>
  <si>
    <r>
      <rPr>
        <sz val="11"/>
        <rFont val="Arial"/>
        <family val="2"/>
      </rPr>
      <t>iv) If the specific goals have been claimed or obtained on a fraudulent basis or any</t>
    </r>
    <r>
      <rPr>
        <sz val="11"/>
        <rFont val="Times New Roman"/>
        <family val="1"/>
      </rPr>
      <t xml:space="preserve"> </t>
    </r>
    <r>
      <rPr>
        <sz val="11"/>
        <rFont val="Arial"/>
        <family val="2"/>
      </rPr>
      <t>of the conditions of contract have not been fulfilled, the organ of state may, in</t>
    </r>
    <r>
      <rPr>
        <sz val="11"/>
        <rFont val="Times New Roman"/>
        <family val="1"/>
      </rPr>
      <t xml:space="preserve"> </t>
    </r>
    <r>
      <rPr>
        <sz val="11"/>
        <rFont val="Arial"/>
        <family val="2"/>
      </rPr>
      <t>addition to any other remedy it may have –</t>
    </r>
  </si>
  <si>
    <r>
      <rPr>
        <sz val="11"/>
        <rFont val="Arial"/>
        <family val="2"/>
      </rPr>
      <t>(a)    disqualify the person from the tendering process;</t>
    </r>
  </si>
  <si>
    <r>
      <rPr>
        <sz val="11"/>
        <rFont val="Arial"/>
        <family val="2"/>
      </rPr>
      <t>(b)    recover costs, losses or damages it has incurred or suffered as</t>
    </r>
    <r>
      <rPr>
        <sz val="11"/>
        <rFont val="Times New Roman"/>
        <family val="1"/>
      </rPr>
      <t xml:space="preserve"> </t>
    </r>
    <r>
      <rPr>
        <sz val="11"/>
        <rFont val="Arial"/>
        <family val="2"/>
      </rPr>
      <t>a result of that person’s conduct;</t>
    </r>
  </si>
  <si>
    <r>
      <rPr>
        <sz val="11"/>
        <rFont val="Arial"/>
        <family val="2"/>
      </rPr>
      <t>(c) cancel the contract and claim any damages which it  has</t>
    </r>
    <r>
      <rPr>
        <sz val="11"/>
        <rFont val="Times New Roman"/>
        <family val="1"/>
      </rPr>
      <t xml:space="preserve"> </t>
    </r>
    <r>
      <rPr>
        <sz val="11"/>
        <rFont val="Arial"/>
        <family val="2"/>
      </rPr>
      <t>suffered as a result of having to make less favourable</t>
    </r>
    <r>
      <rPr>
        <sz val="11"/>
        <rFont val="Times New Roman"/>
        <family val="1"/>
      </rPr>
      <t xml:space="preserve"> </t>
    </r>
    <r>
      <rPr>
        <sz val="11"/>
        <rFont val="Arial"/>
        <family val="2"/>
      </rPr>
      <t>arrangements due to such cancellation;</t>
    </r>
  </si>
  <si>
    <r>
      <rPr>
        <sz val="11"/>
        <rFont val="Arial"/>
        <family val="2"/>
      </rPr>
      <t>(d) recommend that the tenderer or contractor, its shareholders and</t>
    </r>
    <r>
      <rPr>
        <sz val="11"/>
        <rFont val="Times New Roman"/>
        <family val="1"/>
      </rPr>
      <t xml:space="preserve"> </t>
    </r>
    <r>
      <rPr>
        <sz val="11"/>
        <rFont val="Arial"/>
        <family val="2"/>
      </rPr>
      <t>directors, or only the shareholders and directors who acted on a</t>
    </r>
    <r>
      <rPr>
        <sz val="11"/>
        <rFont val="Times New Roman"/>
        <family val="1"/>
      </rPr>
      <t xml:space="preserve"> </t>
    </r>
    <r>
      <rPr>
        <sz val="11"/>
        <rFont val="Arial"/>
        <family val="2"/>
      </rPr>
      <t>fraudulent basis, be restricted from obtaining business from any</t>
    </r>
    <r>
      <rPr>
        <sz val="11"/>
        <rFont val="Times New Roman"/>
        <family val="1"/>
      </rPr>
      <t xml:space="preserve"> </t>
    </r>
    <r>
      <rPr>
        <sz val="11"/>
        <rFont val="Arial"/>
        <family val="2"/>
      </rPr>
      <t xml:space="preserve">organ of state for a period not exceeding 10 years, after the </t>
    </r>
    <r>
      <rPr>
        <i/>
        <sz val="11"/>
        <rFont val="Arial"/>
        <family val="2"/>
      </rPr>
      <t>audi</t>
    </r>
    <r>
      <rPr>
        <i/>
        <sz val="11"/>
        <rFont val="Times New Roman"/>
        <family val="1"/>
      </rPr>
      <t xml:space="preserve"> </t>
    </r>
    <r>
      <rPr>
        <i/>
        <sz val="11"/>
        <rFont val="Arial"/>
        <family val="2"/>
      </rPr>
      <t xml:space="preserve">alteram partem </t>
    </r>
    <r>
      <rPr>
        <sz val="11"/>
        <rFont val="Arial"/>
        <family val="2"/>
      </rPr>
      <t>(hear the other side) rule has been applied; and</t>
    </r>
  </si>
  <si>
    <r>
      <rPr>
        <sz val="11"/>
        <rFont val="Arial"/>
        <family val="2"/>
      </rPr>
      <t>(e) forward the matter for criminal prosecution, if  deemed</t>
    </r>
    <r>
      <rPr>
        <sz val="11"/>
        <rFont val="Times New Roman"/>
        <family val="1"/>
      </rPr>
      <t xml:space="preserve"> </t>
    </r>
    <r>
      <rPr>
        <sz val="11"/>
        <rFont val="Arial"/>
        <family val="2"/>
      </rPr>
      <t>necessary.</t>
    </r>
  </si>
  <si>
    <t>T2.9 PREFERENCE POINTS CLAIM FORM IN TERMS OF THE PREFERENTIAL PROCUREMENT REGULATIONS 2022</t>
  </si>
  <si>
    <t>Project Title:</t>
  </si>
  <si>
    <t>Tender Number:</t>
  </si>
  <si>
    <t>012345</t>
  </si>
  <si>
    <r>
      <t xml:space="preserve">c)  Either the </t>
    </r>
    <r>
      <rPr>
        <sz val="11"/>
        <color rgb="FFFF0000"/>
        <rFont val="Arial"/>
        <family val="2"/>
      </rPr>
      <t xml:space="preserve">90/10 or 80/20 preference point system </t>
    </r>
    <r>
      <rPr>
        <sz val="11"/>
        <rFont val="Arial"/>
        <family val="2"/>
      </rPr>
      <t>will be applicable in this tender.  The lowest/ highest acceptable tender will be used to determine the    accurate system once tenders are received.</t>
    </r>
  </si>
  <si>
    <t>Number of Points allocated (90/10 system) (to be completed by the Organ of State)</t>
  </si>
  <si>
    <t>Number of Points allocated (80/20 system) (to be completed by the Organ of State)</t>
  </si>
  <si>
    <t>Goals as Defined in the Preferential Procurment Policy 2022</t>
  </si>
  <si>
    <t>Specific Goal</t>
  </si>
  <si>
    <r>
      <t xml:space="preserve">……………………………………….
</t>
    </r>
    <r>
      <rPr>
        <b/>
        <sz val="9"/>
        <rFont val="Arial"/>
        <family val="2"/>
      </rPr>
      <t>SIGNATURE(S) OF TENDERER(S)
SURNAME AND NAME</t>
    </r>
    <r>
      <rPr>
        <sz val="9"/>
        <rFont val="Arial"/>
        <family val="2"/>
      </rPr>
      <t xml:space="preserve">:    ……………………………………………………….
</t>
    </r>
    <r>
      <rPr>
        <b/>
        <sz val="9"/>
        <rFont val="Arial"/>
        <family val="2"/>
      </rPr>
      <t xml:space="preserve">DATE:                                </t>
    </r>
    <r>
      <rPr>
        <sz val="9"/>
        <rFont val="Arial"/>
        <family val="2"/>
      </rPr>
      <t xml:space="preserve">………………………………………………………
</t>
    </r>
    <r>
      <rPr>
        <b/>
        <sz val="9"/>
        <rFont val="Arial"/>
        <family val="2"/>
      </rPr>
      <t>ADDRESS</t>
    </r>
    <r>
      <rPr>
        <sz val="9"/>
        <rFont val="Arial"/>
        <family val="2"/>
      </rPr>
      <t>:                        ………………………………………………………
                                           ………………………………………………………
                                           ………………………………………………………
                                            ………………………………………………………</t>
    </r>
  </si>
  <si>
    <t>TENDER EVALUATION CRITERIA AND SCORING PRICE AND SPECIFIC GOALS</t>
  </si>
  <si>
    <t>A maximum of 80 or 90 Points is allocated for Price.</t>
  </si>
  <si>
    <t>Specific Goal 1</t>
  </si>
  <si>
    <t>Specific Goal 2</t>
  </si>
  <si>
    <t>Specific Goal 3</t>
  </si>
  <si>
    <t>Specific Goal 4</t>
  </si>
  <si>
    <t>Specific Goal 5</t>
  </si>
  <si>
    <t>Specific Goal 6</t>
  </si>
  <si>
    <t>Specific Goal 7</t>
  </si>
  <si>
    <t>Specific Goal 8</t>
  </si>
  <si>
    <t>Deliverables / Goal</t>
  </si>
  <si>
    <t>Note to the Compiler of this Document:  Preference Points must be awarded for specific goals.  The Specific Goals and Number of Points allocated Per Goal indicated on this form must correspond exactly with Table 1 of SBD 6.1 (T2.9)</t>
  </si>
  <si>
    <t>Check the highest ranked tender or tenderer with the highest number of tender evaluation points after the evaluation of tender offers in accordance with C.3.11 for:</t>
  </si>
  <si>
    <t>This tender will be subject to the implementation of the Preferential Procurement Regulations, 2022, pertaining to the Preferential Procurement Policy Framework Act, Act Number 5 of 2000 and the relevant Supply Chain Management Legislation and the KwaZulu-Natal Supply Chain Management Policy Framework published by the KwaZulu-Natal Provincial Treasury.  Tenderders are referred to www.kzntreasury.gov.za for access to the relevant documents. 
Tenderders are advised to familiarize themselves with the contents of the KwaZulu-Natal Supply Chain Management Policy Framework regarding Preference Point Systems, evaluation of tenders appeals and other matters.</t>
  </si>
  <si>
    <t>Tenderers must meet the minimum qualifying score for functionality criteria first before they can be considered for price and preference by means of specific goals</t>
  </si>
  <si>
    <t>Number of Points Allocated</t>
  </si>
  <si>
    <t>Preference points system:
Preferences are offered to Tenderder's who have attained points for the specific goals in accordance with the table below; Documentary Proof required to satisfy the points claimed are also indicated in the table below:</t>
  </si>
  <si>
    <t>The documentary proof required to satisfy the points claimed for specific goals in terms of this tender, are duly indicated on the table (1) above.</t>
  </si>
  <si>
    <t>This Tender is subject to the PREFERENTIAL PROCUREMENT POLICY FRAMEWORK ACT AND THE PREFERENTIAL PROCUREMENT REGULATIONS, 2022, THE GENERAL CONDITIONS OF CONTRACT FOR CONSTRUCTION WORKS (GCC2010) AND, IF APPLICABLE, ANY OTHER SPECIAL CONDITIONS OF CONTRACT</t>
  </si>
  <si>
    <r>
      <t xml:space="preserve">Promotion of enterprises located in a specific municipal area for work to be done or services to be rendered
</t>
    </r>
    <r>
      <rPr>
        <b/>
        <sz val="10"/>
        <rFont val="Tahoma"/>
        <family val="2"/>
      </rPr>
      <t/>
    </r>
  </si>
  <si>
    <r>
      <t xml:space="preserve">Promotion of enterprises located in rural areas
</t>
    </r>
    <r>
      <rPr>
        <b/>
        <sz val="10"/>
        <rFont val="Tahoma"/>
        <family val="2"/>
      </rPr>
      <t/>
    </r>
  </si>
  <si>
    <r>
      <rPr>
        <b/>
        <sz val="12"/>
        <rFont val="Tahoma"/>
        <family val="2"/>
      </rPr>
      <t xml:space="preserve">Promotion of enterprises located in a specific municipal area for work to be done or services to be rendered  
</t>
    </r>
    <r>
      <rPr>
        <sz val="10"/>
        <rFont val="Tahoma"/>
        <family val="2"/>
      </rPr>
      <t xml:space="preserve">
</t>
    </r>
    <r>
      <rPr>
        <b/>
        <sz val="10"/>
        <rFont val="Tahoma"/>
        <family val="2"/>
      </rPr>
      <t>Documentary Proof Required:</t>
    </r>
    <r>
      <rPr>
        <sz val="10"/>
        <rFont val="Tahoma"/>
        <family val="2"/>
      </rPr>
      <t xml:space="preserve"> 1) Proof of Municipal Account depicting Physical Address of the business 
                                             OR  2) Lease Agreement</t>
    </r>
  </si>
  <si>
    <t>1.5.     THIS TENDER IS SUBJECT TO THE PREFERENTIAL PROCUREMENT POLICY FRAMEWORK ACT 2000 AND THE PREFERENTIAL PROCUREMENT REGULATIONS, 2022,  THE GENERAL CONDITIONS OF CONTRACT ARE THE CLAUSES CONTAINED IN THE GENERAL CONDITIONS OF CONTRACT (2010) (SECOND EDITION) PUBLISHED BY THE SOUTH AFRICAN INSTITUTION OF CIVIL ENGINEERING. COPIES OF THESE CONDITIONS OF CONTRACT MAY BE OBTAINED THROUGH MOST REGIONAL OFFICES OF THE SOUTH AFRICAN INSTITUTION OF  CIVIL ENGINEERING, OR BY VISITING THEIR WEBSITE AT WWW.SAICE.ORG.ZA;  AND, IF APPLICABLE, ANY OTHER LEGISLATION OR SPECIAL CONDITIONS OF CONTRACT.</t>
  </si>
  <si>
    <t>T2.34 - Functionality Criteria</t>
  </si>
  <si>
    <t>Preference claims for SPECIFIC GOAL/S, for this tender in terms of the Preferential Procurement Regulations 2022;</t>
  </si>
  <si>
    <r>
      <rPr>
        <b/>
        <sz val="10"/>
        <color rgb="FFC00000"/>
        <rFont val="Arial"/>
        <family val="2"/>
      </rPr>
      <t>Please note the following for POPIA:</t>
    </r>
    <r>
      <rPr>
        <b/>
        <sz val="10"/>
        <color theme="1"/>
        <rFont val="Arial"/>
        <family val="2"/>
      </rPr>
      <t xml:space="preserve">
By submitting this tender, I hereby acknowledge consent that the KZN Department of Public Works, may, from time to time, collect/store/use/destroy/delete/share or otherwise process my Company and Director's/Shareholders personal information as the context or circumstances may require and as contemplated in terms of POPIA.  󠇮󠇮 (TICK)
</t>
    </r>
  </si>
  <si>
    <t>1. The Specific Goal/s Allocated Points in terms of this tender:</t>
  </si>
  <si>
    <t>Bidder's Disclosure - SBD 4 (T2.11)</t>
  </si>
  <si>
    <t>Site Inspection Certificate as proof for attendance of compulsory  briefing meeting (T2.10)</t>
  </si>
  <si>
    <t>Contractor's Safety, Health and Environmental Declaration (T2.17)</t>
  </si>
  <si>
    <r>
      <t>Certified Proof of Good Standing with the Compensation Commissioner (</t>
    </r>
    <r>
      <rPr>
        <i/>
        <sz val="11"/>
        <rFont val="Arial"/>
        <family val="2"/>
      </rPr>
      <t>Attach) (T2.20)</t>
    </r>
  </si>
  <si>
    <t>Certified Proof of Paid Municipal Rates and Taxes  (Attach) (T2.23)</t>
  </si>
  <si>
    <t>Certified Proof of UIF Registration  (Attach) (T2.24)</t>
  </si>
  <si>
    <t>Financial Standing and other resources of Business Declaration (T2.8)</t>
  </si>
  <si>
    <t>Compulsory Enterprise Questionnaire (T2.18)</t>
  </si>
  <si>
    <t>Preference Points Claim Form (T2.9)</t>
  </si>
  <si>
    <t>Tax Compliance Status (TCS) PIN to verify on line Compliance Supplier Status via e-Filing (T2.19)</t>
  </si>
  <si>
    <t>Certified Proof of CIDB Registration Number (T2.27)</t>
  </si>
  <si>
    <t>Authority to Sign Tender (T2.2)</t>
  </si>
  <si>
    <t>Form of Offer and Acceptance (Bound into Section 1 of 2) (T2.21)</t>
  </si>
  <si>
    <t>Functionality Criteria (T2.34)</t>
  </si>
  <si>
    <t>Invitation to Tender - SBD 1 (T2.35)</t>
  </si>
  <si>
    <t>Authority for Consortia or Joint Venture’s to Sign Tender (T2.3)</t>
  </si>
  <si>
    <t>Special Resolution of Consortia or Joint Venture’s (T2.4)</t>
  </si>
  <si>
    <t>Joint Venture Involvement Declaration (T2.5)</t>
  </si>
  <si>
    <t>Schedule of Proposed Sub-Contractors (T2.6)</t>
  </si>
  <si>
    <t>Capacity of Tenderer (T2.7)</t>
  </si>
  <si>
    <t>Annual Financial Statement for past financial year (2.15)</t>
  </si>
  <si>
    <t>Contract Form - Purchase of Goods/Works - Part 1 (T2.29)</t>
  </si>
  <si>
    <t>Contract Form - Purchase of Goods/Works - Part 2 (T2.30)</t>
  </si>
  <si>
    <t>The National Industrial Participation Programme (T2.25)</t>
  </si>
  <si>
    <t>Certified Proof of Registration Number on the Central Suppliers Database (T2.26)</t>
  </si>
  <si>
    <t>Proof of payment of Tender deposit (T2.28)</t>
  </si>
  <si>
    <t>Record of Addenda to Tender Documents (T2.12)</t>
  </si>
  <si>
    <t>Particulars of Electrical Contractor (T2.13)</t>
  </si>
  <si>
    <t>Equipment Schedules-Mechanical / Electrical / Security Material (T2.16)</t>
  </si>
  <si>
    <t>Schedule of Imported Materials and Equipment (T2.14)</t>
  </si>
  <si>
    <t>Bill of Quantities (T2.22)</t>
  </si>
  <si>
    <t>Form of Guarantee (C1.3)</t>
  </si>
  <si>
    <t>List of Drawings/Annexure's (C5.1)</t>
  </si>
  <si>
    <t>Confirm Receipt of Offer and Acceptance (T2.21a)</t>
  </si>
  <si>
    <t>Required Structure of Contractor's detailed OHSE Plan (T2.31)</t>
  </si>
  <si>
    <t>Client's specific requirements for the Contractor's detailed OHSE Plan (T2.32)</t>
  </si>
  <si>
    <t>Base line Risk Assessment (T2.33)</t>
  </si>
  <si>
    <t>Equipment Schedules (T2.16)</t>
  </si>
  <si>
    <t>Compulsory Enterprise Questionaire (T2.18)</t>
  </si>
  <si>
    <t>Proof of Good Standing With the Compensation Commissioner (T2.20)</t>
  </si>
  <si>
    <t>Final Bill of Quantity (T2.22)</t>
  </si>
  <si>
    <t>Proof of Unemployment Insurance Fund (2.24)</t>
  </si>
  <si>
    <t>Proof of Registration on the Central Supplier Database (CSD) (T2.26)</t>
  </si>
  <si>
    <t>Proof of Deposit (T.28)</t>
  </si>
  <si>
    <t>OHSE Plan Structure (T2.31)</t>
  </si>
  <si>
    <t>Baseline Risk Assessment (T2.33)</t>
  </si>
  <si>
    <t xml:space="preserve">(Tenderder to attach) (T2.22) </t>
  </si>
  <si>
    <t>(T2.22)</t>
  </si>
  <si>
    <r>
      <rPr>
        <b/>
        <sz val="12"/>
        <rFont val="Tahoma"/>
        <family val="2"/>
      </rPr>
      <t xml:space="preserve">Promotion of enterprises located in rural areas  </t>
    </r>
    <r>
      <rPr>
        <sz val="10"/>
        <rFont val="Tahoma"/>
        <family val="2"/>
      </rPr>
      <t xml:space="preserve">
</t>
    </r>
    <r>
      <rPr>
        <b/>
        <sz val="10"/>
        <rFont val="Tahoma"/>
        <family val="2"/>
      </rPr>
      <t>Documentary Proof Required</t>
    </r>
    <r>
      <rPr>
        <sz val="10"/>
        <rFont val="Tahoma"/>
        <family val="2"/>
      </rPr>
      <t>: 1) Original OR Certified copy of the original letter from the Ward Councillor
                                             OR  2) Certified copy of PTO
                                             OR  3) Lease agreement from the Tribal Council</t>
    </r>
  </si>
  <si>
    <r>
      <rPr>
        <b/>
        <sz val="12"/>
        <rFont val="Tahoma"/>
        <family val="2"/>
      </rPr>
      <t xml:space="preserve">Ownership by Black People </t>
    </r>
    <r>
      <rPr>
        <sz val="10"/>
        <rFont val="Tahoma"/>
        <family val="2"/>
      </rPr>
      <t xml:space="preserve">
</t>
    </r>
    <r>
      <rPr>
        <b/>
        <sz val="10"/>
        <rFont val="Tahoma"/>
        <family val="2"/>
      </rPr>
      <t>Documentary Proof Required</t>
    </r>
    <r>
      <rPr>
        <sz val="10"/>
        <rFont val="Tahoma"/>
        <family val="2"/>
      </rPr>
      <t xml:space="preserve">: 1) Sworn Affidavit; signed and dated by Commissioner of Oaths
</t>
    </r>
  </si>
  <si>
    <r>
      <rPr>
        <b/>
        <sz val="12"/>
        <rFont val="Tahoma"/>
        <family val="2"/>
      </rPr>
      <t xml:space="preserve">Ownership by People who are Women  </t>
    </r>
    <r>
      <rPr>
        <sz val="10"/>
        <rFont val="Tahoma"/>
        <family val="2"/>
      </rPr>
      <t xml:space="preserve">
</t>
    </r>
    <r>
      <rPr>
        <b/>
        <sz val="10"/>
        <rFont val="Tahoma"/>
        <family val="2"/>
      </rPr>
      <t>Documentary Proof Required</t>
    </r>
    <r>
      <rPr>
        <sz val="10"/>
        <rFont val="Tahoma"/>
        <family val="2"/>
      </rPr>
      <t>: 1) Sworn Affidavit; signed and dated by Commissioner of Oaths
                                                    2) Certified Copy of Identity Document/s</t>
    </r>
  </si>
  <si>
    <r>
      <rPr>
        <b/>
        <sz val="12"/>
        <rFont val="Tahoma"/>
        <family val="2"/>
      </rPr>
      <t xml:space="preserve">Ownership by People living with Disabilities  </t>
    </r>
    <r>
      <rPr>
        <sz val="10"/>
        <rFont val="Tahoma"/>
        <family val="2"/>
      </rPr>
      <t xml:space="preserve">
</t>
    </r>
    <r>
      <rPr>
        <b/>
        <sz val="10"/>
        <rFont val="Tahoma"/>
        <family val="2"/>
      </rPr>
      <t>Documentary Proof Required</t>
    </r>
    <r>
      <rPr>
        <sz val="10"/>
        <rFont val="Tahoma"/>
        <family val="2"/>
      </rPr>
      <t>: 1) Original or Certifed copy of an original medical certificate from a registered medical                                                                                           practitioner 
                                                    2) Certified copy of Identity document/s</t>
    </r>
  </si>
  <si>
    <r>
      <rPr>
        <b/>
        <sz val="12"/>
        <rFont val="Tahoma"/>
        <family val="2"/>
      </rPr>
      <t xml:space="preserve">51% Ownership by People who are Military Veterans  </t>
    </r>
    <r>
      <rPr>
        <sz val="10"/>
        <rFont val="Tahoma"/>
        <family val="2"/>
      </rPr>
      <t xml:space="preserve">
</t>
    </r>
    <r>
      <rPr>
        <b/>
        <sz val="10"/>
        <rFont val="Tahoma"/>
        <family val="2"/>
      </rPr>
      <t>Documentary Proof Required</t>
    </r>
    <r>
      <rPr>
        <sz val="10"/>
        <rFont val="Tahoma"/>
        <family val="2"/>
      </rPr>
      <t xml:space="preserve">: 1) Military Veteran Certificate 
OR 2) Certificate from the Military Veterans Department indicating that the entity is registered on their database       </t>
    </r>
  </si>
  <si>
    <r>
      <rPr>
        <b/>
        <sz val="12"/>
        <rFont val="Tahoma"/>
        <family val="2"/>
      </rPr>
      <t xml:space="preserve">Ownership by People who are Youth  
</t>
    </r>
    <r>
      <rPr>
        <sz val="10"/>
        <rFont val="Tahoma"/>
        <family val="2"/>
      </rPr>
      <t xml:space="preserve">
</t>
    </r>
    <r>
      <rPr>
        <b/>
        <sz val="10"/>
        <rFont val="Tahoma"/>
        <family val="2"/>
      </rPr>
      <t>Documentary Proof Required</t>
    </r>
    <r>
      <rPr>
        <sz val="10"/>
        <rFont val="Tahoma"/>
        <family val="2"/>
      </rPr>
      <t xml:space="preserve">: 1) Certified copy of Identity Document/s
                                                    2) SANAS Approved B-BBEE Certificate
</t>
    </r>
  </si>
  <si>
    <r>
      <rPr>
        <b/>
        <sz val="12"/>
        <rFont val="Tahoma"/>
        <family val="2"/>
      </rPr>
      <t>Exempted Micro-Enterprise (EME)</t>
    </r>
    <r>
      <rPr>
        <sz val="10"/>
        <rFont val="Tahoma"/>
        <family val="2"/>
      </rPr>
      <t xml:space="preserve">
</t>
    </r>
    <r>
      <rPr>
        <b/>
        <sz val="10"/>
        <rFont val="Tahoma"/>
        <family val="2"/>
      </rPr>
      <t>Documentary Proof Required</t>
    </r>
    <r>
      <rPr>
        <sz val="10"/>
        <rFont val="Tahoma"/>
        <family val="2"/>
      </rPr>
      <t>: 1) Sworn Affidavit; signed and dated by Commissioner of Oaths</t>
    </r>
  </si>
  <si>
    <t>Tenderers who envisage entering into a Joint Venture shall complete a submit a Joint Venture Agreement (see copy of CIDB's agreement elsewhere in this document) with this Tender.
THE CIDB JOINT VENTURE GRADING DESIGNATION CALCULATOR sums the capacity of all joint venture partners and calculates a grading designation for the joint venture</t>
  </si>
  <si>
    <t xml:space="preserve">Ownership by Black People
</t>
  </si>
  <si>
    <r>
      <t xml:space="preserve">Ownership by People who are Women
</t>
    </r>
    <r>
      <rPr>
        <b/>
        <sz val="10"/>
        <rFont val="Tahoma"/>
        <family val="2"/>
      </rPr>
      <t/>
    </r>
  </si>
  <si>
    <t xml:space="preserve">Ownership by People who are Youth
</t>
  </si>
  <si>
    <r>
      <t xml:space="preserve">Ownership by People living with Disabilities
</t>
    </r>
    <r>
      <rPr>
        <b/>
        <sz val="10"/>
        <rFont val="Tahoma"/>
        <family val="2"/>
      </rPr>
      <t/>
    </r>
  </si>
  <si>
    <r>
      <t xml:space="preserve">51% Ownership by People who are Military Veterans
</t>
    </r>
    <r>
      <rPr>
        <b/>
        <sz val="10"/>
        <rFont val="Tahoma"/>
        <family val="2"/>
      </rPr>
      <t/>
    </r>
  </si>
  <si>
    <r>
      <t xml:space="preserve">Exempted Micro-Enterprise (EME)
</t>
    </r>
    <r>
      <rPr>
        <b/>
        <sz val="10"/>
        <rFont val="Tahoma"/>
        <family val="2"/>
      </rPr>
      <t/>
    </r>
  </si>
  <si>
    <t>ABSA</t>
  </si>
  <si>
    <t>4121941044</t>
  </si>
  <si>
    <t>632005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</si>
</sst>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quot;R&quot;#,##0.00_);\(&quot;R&quot;#,##0.00\)"/>
    <numFmt numFmtId="165" formatCode="_(&quot;R&quot;* #,##0.00_);_(&quot;R&quot;* \(#,##0.00\);_(&quot;R&quot;* &quot;-&quot;??_);_(@_)"/>
    <numFmt numFmtId="166" formatCode="_(* #,##0.00_);_(* \(#,##0.00\);_(* &quot;-&quot;??_);_(@_)"/>
    <numFmt numFmtId="167" formatCode="[$-1C09]dd\ mmmm\ yyyy;@"/>
    <numFmt numFmtId="168" formatCode="[$-F800]dddd\,\ mmmm\ dd\,\ yyyy"/>
    <numFmt numFmtId="169" formatCode="&quot;R&quot;\ #,##0.00"/>
    <numFmt numFmtId="170" formatCode="&quot;R&quot;\ #,##0"/>
    <numFmt numFmtId="171" formatCode="[$-409]d\-mmm\-yyyy;@"/>
    <numFmt numFmtId="172" formatCode="#,##0_ ;\-#,##0\ "/>
    <numFmt numFmtId="173" formatCode="mmmm"/>
    <numFmt numFmtId="174" formatCode="[$-F400]h:mm:ss\ AM/PM"/>
    <numFmt numFmtId="175" formatCode="_ * #,##0_ ;_ * \-#,##0_ ;_ * &quot;-&quot;??_ ;_ @_ "/>
    <numFmt numFmtId="176" formatCode="###0;###0"/>
  </numFmts>
  <fonts count="3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sz val="12"/>
      <name val="Arial"/>
      <family val="2"/>
    </font>
    <font>
      <b/>
      <u/>
      <sz val="12"/>
      <name val="Arial"/>
      <family val="2"/>
    </font>
    <font>
      <b/>
      <sz val="7"/>
      <name val="Times New Roman"/>
      <family val="1"/>
    </font>
    <font>
      <sz val="10"/>
      <name val="Times New Roman"/>
      <family val="1"/>
    </font>
    <font>
      <sz val="10"/>
      <name val="Arial"/>
      <family val="2"/>
    </font>
    <font>
      <i/>
      <sz val="12"/>
      <name val="Arial"/>
      <family val="2"/>
    </font>
    <font>
      <i/>
      <sz val="10"/>
      <name val="Arial"/>
      <family val="2"/>
    </font>
    <font>
      <b/>
      <sz val="10"/>
      <name val="Arial"/>
      <family val="2"/>
    </font>
    <font>
      <sz val="9"/>
      <name val="Arial"/>
      <family val="2"/>
    </font>
    <font>
      <sz val="8"/>
      <name val="Arial"/>
      <family val="2"/>
    </font>
    <font>
      <b/>
      <i/>
      <sz val="10"/>
      <name val="Arial"/>
      <family val="2"/>
    </font>
    <font>
      <b/>
      <sz val="8"/>
      <name val="Arial"/>
      <family val="2"/>
    </font>
    <font>
      <b/>
      <sz val="16"/>
      <name val="Arial"/>
      <family val="2"/>
    </font>
    <font>
      <b/>
      <u/>
      <sz val="10"/>
      <name val="Arial"/>
      <family val="2"/>
    </font>
    <font>
      <b/>
      <sz val="11"/>
      <name val="Arial"/>
      <family val="2"/>
    </font>
    <font>
      <b/>
      <sz val="9"/>
      <name val="Arial"/>
      <family val="2"/>
    </font>
    <font>
      <sz val="8"/>
      <name val="Arial"/>
      <family val="2"/>
    </font>
    <font>
      <sz val="10"/>
      <color indexed="10"/>
      <name val="Arial"/>
      <family val="2"/>
    </font>
    <font>
      <b/>
      <sz val="10"/>
      <color indexed="10"/>
      <name val="Arial"/>
      <family val="2"/>
    </font>
    <font>
      <u/>
      <sz val="12"/>
      <name val="Arial"/>
      <family val="2"/>
    </font>
    <font>
      <b/>
      <sz val="12"/>
      <name val="Times New Roman"/>
      <family val="1"/>
    </font>
    <font>
      <b/>
      <i/>
      <sz val="12"/>
      <name val="Arial"/>
      <family val="2"/>
    </font>
    <font>
      <b/>
      <sz val="14"/>
      <name val="Arial"/>
      <family val="2"/>
    </font>
    <font>
      <sz val="11"/>
      <name val="Arial"/>
      <family val="2"/>
    </font>
    <font>
      <sz val="7"/>
      <name val="Times New Roman"/>
      <family val="1"/>
    </font>
    <font>
      <u/>
      <sz val="10"/>
      <name val="Arial"/>
      <family val="2"/>
    </font>
    <font>
      <sz val="10"/>
      <color indexed="8"/>
      <name val="Arial"/>
      <family val="2"/>
    </font>
    <font>
      <b/>
      <sz val="10"/>
      <color indexed="8"/>
      <name val="Arial"/>
      <family val="2"/>
    </font>
    <font>
      <i/>
      <sz val="10"/>
      <color indexed="8"/>
      <name val="Arial"/>
      <family val="2"/>
    </font>
    <font>
      <i/>
      <sz val="11"/>
      <name val="Arial"/>
      <family val="2"/>
    </font>
    <font>
      <b/>
      <i/>
      <sz val="11"/>
      <name val="Arial"/>
      <family val="2"/>
    </font>
    <font>
      <sz val="14"/>
      <name val="Arial"/>
      <family val="2"/>
    </font>
    <font>
      <u/>
      <sz val="11"/>
      <name val="Arial"/>
      <family val="2"/>
    </font>
    <font>
      <i/>
      <sz val="9"/>
      <name val="Arial"/>
      <family val="2"/>
    </font>
    <font>
      <i/>
      <sz val="8"/>
      <name val="Arial"/>
      <family val="2"/>
    </font>
    <font>
      <b/>
      <sz val="24"/>
      <name val="Arial"/>
      <family val="2"/>
    </font>
    <font>
      <b/>
      <sz val="12"/>
      <color indexed="8"/>
      <name val="Arial"/>
      <family val="2"/>
    </font>
    <font>
      <u/>
      <sz val="10"/>
      <color indexed="8"/>
      <name val="Arial"/>
      <family val="2"/>
    </font>
    <font>
      <b/>
      <i/>
      <sz val="10"/>
      <color indexed="8"/>
      <name val="Arial"/>
      <family val="2"/>
    </font>
    <font>
      <b/>
      <i/>
      <sz val="9"/>
      <name val="Arial"/>
      <family val="2"/>
    </font>
    <font>
      <b/>
      <sz val="10"/>
      <name val="Arial Narrow"/>
      <family val="2"/>
    </font>
    <font>
      <i/>
      <sz val="9.5"/>
      <name val="Arial"/>
      <family val="2"/>
    </font>
    <font>
      <i/>
      <sz val="8"/>
      <name val="Times New Roman"/>
      <family val="1"/>
    </font>
    <font>
      <b/>
      <i/>
      <sz val="8"/>
      <name val="Arial"/>
      <family val="2"/>
    </font>
    <font>
      <u/>
      <sz val="10"/>
      <color indexed="12"/>
      <name val="Arial"/>
      <family val="2"/>
    </font>
    <font>
      <sz val="4"/>
      <name val="Arial"/>
      <family val="2"/>
    </font>
    <font>
      <sz val="10"/>
      <name val="Arial"/>
      <family val="2"/>
    </font>
    <font>
      <vertAlign val="superscript"/>
      <sz val="10"/>
      <name val="Arial"/>
      <family val="2"/>
    </font>
    <font>
      <sz val="10"/>
      <name val="Arial"/>
      <family val="2"/>
    </font>
    <font>
      <b/>
      <sz val="18"/>
      <name val="Arial"/>
      <family val="2"/>
    </font>
    <font>
      <b/>
      <u/>
      <sz val="18"/>
      <name val="Arial"/>
      <family val="2"/>
    </font>
    <font>
      <b/>
      <sz val="16"/>
      <color indexed="8"/>
      <name val="Arial"/>
      <family val="2"/>
    </font>
    <font>
      <sz val="11"/>
      <name val="Times New Roman"/>
      <family val="1"/>
    </font>
    <font>
      <sz val="11"/>
      <name val="Arial"/>
      <family val="2"/>
    </font>
    <font>
      <sz val="11"/>
      <color indexed="8"/>
      <name val="Arial"/>
      <family val="2"/>
    </font>
    <font>
      <b/>
      <sz val="11"/>
      <color indexed="8"/>
      <name val="Arial"/>
      <family val="2"/>
    </font>
    <font>
      <b/>
      <i/>
      <sz val="11"/>
      <name val="Times New Roman"/>
      <family val="1"/>
    </font>
    <font>
      <sz val="12"/>
      <name val="Arial"/>
      <family val="2"/>
    </font>
    <font>
      <sz val="12"/>
      <name val="Times New Roman"/>
      <family val="1"/>
    </font>
    <font>
      <sz val="7"/>
      <color indexed="8"/>
      <name val="Times New Roman"/>
      <family val="1"/>
    </font>
    <font>
      <sz val="8"/>
      <color indexed="8"/>
      <name val="Arial"/>
      <family val="2"/>
    </font>
    <font>
      <i/>
      <sz val="8"/>
      <color indexed="8"/>
      <name val="Arial"/>
      <family val="2"/>
    </font>
    <font>
      <sz val="12"/>
      <name val="MS Mincho"/>
      <family val="3"/>
    </font>
    <font>
      <b/>
      <sz val="9"/>
      <color indexed="10"/>
      <name val="Arial"/>
      <family val="2"/>
    </font>
    <font>
      <sz val="10"/>
      <color indexed="9"/>
      <name val="Arial"/>
      <family val="2"/>
    </font>
    <font>
      <sz val="10"/>
      <name val="Arial"/>
      <family val="2"/>
    </font>
    <font>
      <b/>
      <sz val="22"/>
      <name val="Arial"/>
      <family val="2"/>
    </font>
    <font>
      <b/>
      <sz val="9"/>
      <color indexed="8"/>
      <name val="Arial"/>
      <family val="2"/>
    </font>
    <font>
      <sz val="10"/>
      <name val="Times New Roman"/>
      <family val="1"/>
    </font>
    <font>
      <sz val="8"/>
      <name val="Arial Narrow"/>
      <family val="2"/>
    </font>
    <font>
      <i/>
      <sz val="9"/>
      <color indexed="8"/>
      <name val="Arial"/>
      <family val="2"/>
    </font>
    <font>
      <sz val="10"/>
      <color indexed="8"/>
      <name val="Times New Roman"/>
      <family val="1"/>
    </font>
    <font>
      <b/>
      <i/>
      <sz val="9"/>
      <color indexed="8"/>
      <name val="Verdana"/>
      <family val="2"/>
    </font>
    <font>
      <i/>
      <sz val="9"/>
      <color indexed="8"/>
      <name val="Verdana"/>
      <family val="2"/>
    </font>
    <font>
      <b/>
      <sz val="8"/>
      <color indexed="8"/>
      <name val="Arial"/>
      <family val="2"/>
    </font>
    <font>
      <i/>
      <sz val="9"/>
      <color indexed="8"/>
      <name val="Times New Roman"/>
      <family val="1"/>
    </font>
    <font>
      <sz val="9"/>
      <color indexed="8"/>
      <name val="Arial"/>
      <family val="2"/>
    </font>
    <font>
      <i/>
      <u/>
      <sz val="9"/>
      <color indexed="8"/>
      <name val="Verdana"/>
      <family val="2"/>
    </font>
    <font>
      <sz val="9"/>
      <color indexed="8"/>
      <name val="Verdana"/>
      <family val="2"/>
    </font>
    <font>
      <u/>
      <sz val="9"/>
      <color indexed="8"/>
      <name val="Arial"/>
      <family val="2"/>
    </font>
    <font>
      <sz val="18"/>
      <name val="Arial"/>
      <family val="2"/>
    </font>
    <font>
      <u/>
      <sz val="10"/>
      <name val="Arial"/>
      <family val="2"/>
    </font>
    <font>
      <sz val="72"/>
      <name val="Arial"/>
      <family val="2"/>
    </font>
    <font>
      <sz val="36"/>
      <color indexed="10"/>
      <name val="Arial"/>
      <family val="2"/>
    </font>
    <font>
      <b/>
      <u/>
      <sz val="10"/>
      <color indexed="9"/>
      <name val="Arial"/>
      <family val="2"/>
    </font>
    <font>
      <sz val="10"/>
      <color indexed="9"/>
      <name val="Arial"/>
      <family val="2"/>
    </font>
    <font>
      <sz val="11"/>
      <color indexed="9"/>
      <name val="Arial"/>
      <family val="2"/>
    </font>
    <font>
      <b/>
      <i/>
      <u/>
      <sz val="22"/>
      <name val="Arial"/>
      <family val="2"/>
    </font>
    <font>
      <sz val="22"/>
      <name val="Arial"/>
      <family val="2"/>
    </font>
    <font>
      <b/>
      <u/>
      <sz val="10"/>
      <color indexed="8"/>
      <name val="Arial"/>
      <family val="2"/>
    </font>
    <font>
      <b/>
      <u/>
      <sz val="9"/>
      <color indexed="8"/>
      <name val="Arial"/>
      <family val="2"/>
    </font>
    <font>
      <i/>
      <u/>
      <sz val="11"/>
      <name val="Arial"/>
      <family val="2"/>
    </font>
    <font>
      <b/>
      <sz val="12"/>
      <name val="Arial Narrow"/>
      <family val="2"/>
    </font>
    <font>
      <i/>
      <sz val="8"/>
      <name val="Arial Narrow"/>
      <family val="2"/>
    </font>
    <font>
      <sz val="10"/>
      <name val="Arial Narrow"/>
      <family val="2"/>
    </font>
    <font>
      <b/>
      <i/>
      <u/>
      <sz val="8"/>
      <name val="Arial"/>
      <family val="2"/>
    </font>
    <font>
      <b/>
      <i/>
      <u/>
      <sz val="10"/>
      <name val="Arial"/>
      <family val="2"/>
    </font>
    <font>
      <b/>
      <i/>
      <u/>
      <sz val="8"/>
      <color indexed="8"/>
      <name val="Arial"/>
      <family val="2"/>
    </font>
    <font>
      <b/>
      <sz val="12"/>
      <name val="Arial"/>
      <family val="2"/>
    </font>
    <font>
      <b/>
      <sz val="8"/>
      <name val="Arial Narrow"/>
      <family val="2"/>
    </font>
    <font>
      <b/>
      <u/>
      <sz val="14"/>
      <name val="Arial"/>
      <family val="2"/>
    </font>
    <font>
      <b/>
      <u/>
      <sz val="11"/>
      <name val="Arial"/>
      <family val="2"/>
    </font>
    <font>
      <sz val="16"/>
      <name val="Arial"/>
      <family val="2"/>
    </font>
    <font>
      <u/>
      <sz val="10"/>
      <color indexed="12"/>
      <name val="Times New Roman"/>
      <family val="1"/>
    </font>
    <font>
      <b/>
      <u/>
      <sz val="8"/>
      <color indexed="12"/>
      <name val="Arial"/>
      <family val="2"/>
    </font>
    <font>
      <u/>
      <sz val="14"/>
      <name val="Arial"/>
      <family val="2"/>
    </font>
    <font>
      <i/>
      <sz val="11"/>
      <name val="Arial Narrow"/>
      <family val="2"/>
    </font>
    <font>
      <b/>
      <sz val="8"/>
      <color indexed="12"/>
      <name val="Arial"/>
      <family val="2"/>
    </font>
    <font>
      <b/>
      <sz val="12"/>
      <color indexed="9"/>
      <name val="Arial"/>
      <family val="2"/>
    </font>
    <font>
      <strike/>
      <sz val="10"/>
      <name val="Arial"/>
      <family val="2"/>
    </font>
    <font>
      <sz val="9"/>
      <color indexed="30"/>
      <name val="Arial"/>
      <family val="2"/>
    </font>
    <font>
      <b/>
      <i/>
      <u/>
      <sz val="11"/>
      <name val="Arial"/>
      <family val="2"/>
    </font>
    <font>
      <i/>
      <u/>
      <sz val="10"/>
      <color indexed="8"/>
      <name val="Arial"/>
      <family val="2"/>
    </font>
    <font>
      <i/>
      <sz val="11"/>
      <color indexed="8"/>
      <name val="Arial"/>
      <family val="2"/>
    </font>
    <font>
      <b/>
      <u/>
      <sz val="11"/>
      <color indexed="8"/>
      <name val="Arial"/>
      <family val="2"/>
    </font>
    <font>
      <u/>
      <sz val="11"/>
      <color indexed="8"/>
      <name val="Arial"/>
      <family val="2"/>
    </font>
    <font>
      <sz val="11"/>
      <color indexed="8"/>
      <name val="Times New Roman"/>
      <family val="1"/>
    </font>
    <font>
      <sz val="10"/>
      <color theme="0"/>
      <name val="Arial"/>
      <family val="2"/>
    </font>
    <font>
      <b/>
      <sz val="9"/>
      <color rgb="FFFF0000"/>
      <name val="Arial"/>
      <family val="2"/>
    </font>
    <font>
      <sz val="10"/>
      <color rgb="FFFF0000"/>
      <name val="Arial"/>
      <family val="2"/>
    </font>
    <font>
      <b/>
      <sz val="10"/>
      <color theme="0"/>
      <name val="Arial"/>
      <family val="2"/>
    </font>
    <font>
      <b/>
      <sz val="10"/>
      <color rgb="FFFF0000"/>
      <name val="Arial"/>
      <family val="2"/>
    </font>
    <font>
      <sz val="10"/>
      <color theme="6" tint="-0.249977111117893"/>
      <name val="Arial"/>
      <family val="2"/>
    </font>
    <font>
      <sz val="11"/>
      <color theme="1"/>
      <name val="Arial"/>
      <family val="2"/>
    </font>
    <font>
      <sz val="9"/>
      <color theme="1"/>
      <name val="Arial"/>
      <family val="2"/>
    </font>
    <font>
      <sz val="10"/>
      <color theme="1"/>
      <name val="Arial"/>
      <family val="2"/>
    </font>
    <font>
      <b/>
      <sz val="11"/>
      <color theme="1"/>
      <name val="Arial"/>
      <family val="2"/>
    </font>
    <font>
      <sz val="10"/>
      <color theme="6" tint="-0.249977111117893"/>
      <name val="Times New Roman"/>
      <family val="1"/>
    </font>
    <font>
      <sz val="10"/>
      <color rgb="FFFFFF00"/>
      <name val="Arial"/>
      <family val="2"/>
    </font>
    <font>
      <b/>
      <sz val="9"/>
      <color rgb="FF0000FF"/>
      <name val="Arial"/>
      <family val="2"/>
    </font>
    <font>
      <b/>
      <u/>
      <sz val="16"/>
      <color theme="1"/>
      <name val="Arial"/>
      <family val="2"/>
    </font>
    <font>
      <b/>
      <sz val="10"/>
      <color theme="6" tint="-0.249977111117893"/>
      <name val="Arial"/>
      <family val="2"/>
    </font>
    <font>
      <b/>
      <sz val="9"/>
      <color theme="0"/>
      <name val="Arial"/>
      <family val="2"/>
    </font>
    <font>
      <u/>
      <sz val="24"/>
      <color theme="0"/>
      <name val="Arial"/>
      <family val="2"/>
    </font>
    <font>
      <b/>
      <sz val="12"/>
      <color theme="0"/>
      <name val="Arial"/>
      <family val="2"/>
    </font>
    <font>
      <sz val="9"/>
      <color rgb="FFFFFF00"/>
      <name val="Arial"/>
      <family val="2"/>
    </font>
    <font>
      <sz val="9"/>
      <color rgb="FFFF0000"/>
      <name val="Arial"/>
      <family val="2"/>
    </font>
    <font>
      <sz val="10"/>
      <color theme="3" tint="-0.249977111117893"/>
      <name val="Arial"/>
      <family val="2"/>
    </font>
    <font>
      <b/>
      <sz val="14"/>
      <color theme="6" tint="-0.249977111117893"/>
      <name val="Arial"/>
      <family val="2"/>
    </font>
    <font>
      <sz val="26"/>
      <color rgb="FFFFFF00"/>
      <name val="Arial"/>
      <family val="2"/>
    </font>
    <font>
      <sz val="12"/>
      <color rgb="FFFFFF00"/>
      <name val="Arial"/>
      <family val="2"/>
    </font>
    <font>
      <sz val="11"/>
      <color rgb="FFFF0000"/>
      <name val="Arial"/>
      <family val="2"/>
    </font>
    <font>
      <sz val="12"/>
      <color theme="1"/>
      <name val="Arial"/>
      <family val="2"/>
    </font>
    <font>
      <b/>
      <sz val="12"/>
      <color theme="1"/>
      <name val="Arial"/>
      <family val="2"/>
    </font>
    <font>
      <b/>
      <sz val="10"/>
      <color theme="1"/>
      <name val="Arial"/>
      <family val="2"/>
    </font>
    <font>
      <b/>
      <sz val="14"/>
      <color theme="1"/>
      <name val="Arial"/>
      <family val="2"/>
    </font>
    <font>
      <sz val="10"/>
      <color theme="1"/>
      <name val="Times New Roman"/>
      <family val="1"/>
    </font>
    <font>
      <sz val="10"/>
      <color theme="1"/>
      <name val="Arial Narrow"/>
      <family val="2"/>
    </font>
    <font>
      <sz val="8"/>
      <color theme="1"/>
      <name val="Arial"/>
      <family val="2"/>
    </font>
    <font>
      <i/>
      <sz val="10"/>
      <color theme="1"/>
      <name val="Arial"/>
      <family val="2"/>
    </font>
    <font>
      <b/>
      <sz val="9"/>
      <color theme="1"/>
      <name val="Arial"/>
      <family val="2"/>
    </font>
    <font>
      <b/>
      <sz val="7"/>
      <color theme="1"/>
      <name val="Times New Roman"/>
      <family val="1"/>
    </font>
    <font>
      <i/>
      <sz val="11"/>
      <color theme="1"/>
      <name val="Arial"/>
      <family val="2"/>
    </font>
    <font>
      <b/>
      <i/>
      <sz val="11"/>
      <color theme="1"/>
      <name val="Arial"/>
      <family val="2"/>
    </font>
    <font>
      <b/>
      <u/>
      <sz val="11"/>
      <color theme="1"/>
      <name val="Arial"/>
      <family val="2"/>
    </font>
    <font>
      <b/>
      <u/>
      <sz val="28"/>
      <color theme="0"/>
      <name val="Arial"/>
      <family val="2"/>
    </font>
    <font>
      <sz val="14"/>
      <color rgb="FFFFFF00"/>
      <name val="Arial"/>
      <family val="2"/>
    </font>
    <font>
      <b/>
      <sz val="14"/>
      <color rgb="FFFFFF00"/>
      <name val="Arial"/>
      <family val="2"/>
    </font>
    <font>
      <b/>
      <i/>
      <sz val="10"/>
      <color theme="1"/>
      <name val="Arial"/>
      <family val="2"/>
    </font>
    <font>
      <i/>
      <sz val="8"/>
      <color theme="1"/>
      <name val="Arial"/>
      <family val="2"/>
    </font>
    <font>
      <u/>
      <sz val="10"/>
      <color rgb="FFFF0000"/>
      <name val="Arial"/>
      <family val="2"/>
    </font>
    <font>
      <i/>
      <sz val="9"/>
      <color theme="1"/>
      <name val="Arial"/>
      <family val="2"/>
    </font>
    <font>
      <b/>
      <sz val="12"/>
      <color theme="1"/>
      <name val="Arial Narrow"/>
      <family val="2"/>
    </font>
    <font>
      <b/>
      <sz val="10"/>
      <color rgb="FF0000FF"/>
      <name val="Arial"/>
      <family val="2"/>
    </font>
    <font>
      <sz val="14"/>
      <color theme="1"/>
      <name val="Arial"/>
      <family val="2"/>
    </font>
    <font>
      <sz val="8"/>
      <color rgb="FFFF0000"/>
      <name val="Arial"/>
      <family val="2"/>
    </font>
    <font>
      <i/>
      <sz val="11"/>
      <color rgb="FFFF0000"/>
      <name val="Arial"/>
      <family val="2"/>
    </font>
    <font>
      <b/>
      <sz val="18"/>
      <color rgb="FF000000"/>
      <name val="Arial"/>
      <family val="2"/>
    </font>
    <font>
      <b/>
      <sz val="9"/>
      <color rgb="FF000000"/>
      <name val="Arial"/>
      <family val="2"/>
    </font>
    <font>
      <b/>
      <sz val="12"/>
      <color rgb="FF008000"/>
      <name val="Arial"/>
      <family val="2"/>
    </font>
    <font>
      <sz val="10"/>
      <color rgb="FF000000"/>
      <name val="Arial"/>
      <family val="2"/>
    </font>
    <font>
      <b/>
      <sz val="12"/>
      <color rgb="FF0000FF"/>
      <name val="Arial"/>
      <family val="2"/>
    </font>
    <font>
      <sz val="8"/>
      <color rgb="FF000000"/>
      <name val="Tahoma"/>
      <family val="2"/>
    </font>
    <font>
      <b/>
      <sz val="10"/>
      <color rgb="FF000000"/>
      <name val="Arial"/>
      <family val="2"/>
    </font>
    <font>
      <sz val="11"/>
      <color theme="0"/>
      <name val="Arial"/>
      <family val="2"/>
    </font>
    <font>
      <sz val="12"/>
      <color theme="0" tint="-4.9989318521683403E-2"/>
      <name val="Arial"/>
      <family val="2"/>
    </font>
    <font>
      <b/>
      <sz val="16"/>
      <color theme="1"/>
      <name val="Arial"/>
      <family val="2"/>
    </font>
    <font>
      <b/>
      <i/>
      <sz val="12"/>
      <color theme="1"/>
      <name val="Arial"/>
      <family val="2"/>
    </font>
    <font>
      <i/>
      <sz val="9"/>
      <color theme="1"/>
      <name val="Arial Narrow"/>
      <family val="2"/>
    </font>
    <font>
      <b/>
      <sz val="11"/>
      <color rgb="FF000000"/>
      <name val="Arial"/>
      <family val="2"/>
    </font>
    <font>
      <sz val="10"/>
      <color rgb="FF800080"/>
      <name val="Arial"/>
      <family val="2"/>
    </font>
    <font>
      <u/>
      <sz val="10"/>
      <color theme="1"/>
      <name val="Arial"/>
      <family val="2"/>
    </font>
    <font>
      <b/>
      <sz val="12"/>
      <color rgb="FFFF0000"/>
      <name val="Arial"/>
      <family val="2"/>
    </font>
    <font>
      <sz val="11"/>
      <color rgb="FFFFFF00"/>
      <name val="Arial"/>
      <family val="2"/>
    </font>
    <font>
      <u/>
      <sz val="10"/>
      <color theme="0"/>
      <name val="Arial"/>
      <family val="2"/>
    </font>
    <font>
      <b/>
      <sz val="11"/>
      <color rgb="FFFFFF00"/>
      <name val="Arial"/>
      <family val="2"/>
    </font>
    <font>
      <b/>
      <u/>
      <sz val="11"/>
      <color rgb="FFFFFF00"/>
      <name val="Arial"/>
      <family val="2"/>
    </font>
    <font>
      <sz val="11"/>
      <name val="Calibri"/>
      <family val="2"/>
    </font>
    <font>
      <b/>
      <sz val="11"/>
      <name val="Calibri"/>
      <family val="2"/>
    </font>
    <font>
      <b/>
      <sz val="11"/>
      <color theme="1"/>
      <name val="Calibri"/>
      <family val="2"/>
      <scheme val="minor"/>
    </font>
    <font>
      <b/>
      <sz val="14"/>
      <color rgb="FF000000"/>
      <name val="Arial"/>
      <family val="2"/>
    </font>
    <font>
      <u/>
      <sz val="10"/>
      <color rgb="FFFFFF00"/>
      <name val="Arial"/>
      <family val="2"/>
    </font>
    <font>
      <b/>
      <sz val="12"/>
      <color theme="1"/>
      <name val="Calibri"/>
      <family val="2"/>
      <scheme val="minor"/>
    </font>
    <font>
      <b/>
      <sz val="9.5"/>
      <color rgb="FF000000"/>
      <name val="Arial"/>
      <family val="2"/>
    </font>
    <font>
      <b/>
      <sz val="11"/>
      <name val="Calibri"/>
      <family val="2"/>
      <scheme val="minor"/>
    </font>
    <font>
      <sz val="11"/>
      <name val="Calibri"/>
      <family val="2"/>
      <scheme val="minor"/>
    </font>
    <font>
      <sz val="8"/>
      <color theme="1"/>
      <name val="Calibri"/>
      <family val="2"/>
      <scheme val="minor"/>
    </font>
    <font>
      <sz val="9.5"/>
      <color rgb="FF000000"/>
      <name val="Arial"/>
      <family val="2"/>
    </font>
    <font>
      <b/>
      <sz val="9.5"/>
      <name val="Arial"/>
      <family val="2"/>
    </font>
    <font>
      <b/>
      <sz val="9.5"/>
      <color rgb="FFFFFFFF"/>
      <name val="Arial"/>
      <family val="2"/>
    </font>
    <font>
      <b/>
      <sz val="10"/>
      <color theme="1"/>
      <name val="Calibri"/>
      <family val="2"/>
      <scheme val="minor"/>
    </font>
    <font>
      <b/>
      <u/>
      <sz val="14"/>
      <color theme="1"/>
      <name val="Calibri"/>
      <family val="2"/>
      <scheme val="minor"/>
    </font>
    <font>
      <b/>
      <sz val="14"/>
      <name val="Calibri"/>
      <family val="2"/>
    </font>
    <font>
      <b/>
      <sz val="14"/>
      <color theme="0"/>
      <name val="Arial"/>
      <family val="2"/>
    </font>
    <font>
      <b/>
      <sz val="14"/>
      <color indexed="9"/>
      <name val="Arial"/>
      <family val="2"/>
    </font>
    <font>
      <i/>
      <sz val="9"/>
      <color rgb="FFFF0000"/>
      <name val="Arial"/>
      <family val="2"/>
    </font>
    <font>
      <b/>
      <u/>
      <sz val="11"/>
      <color theme="1"/>
      <name val="Calibri"/>
      <family val="2"/>
      <scheme val="minor"/>
    </font>
    <font>
      <sz val="10"/>
      <name val="Arial"/>
      <family val="2"/>
    </font>
    <font>
      <sz val="9"/>
      <color theme="0"/>
      <name val="Arial"/>
      <family val="2"/>
    </font>
    <font>
      <b/>
      <sz val="12"/>
      <color rgb="FFFFFF00"/>
      <name val="Arial"/>
      <family val="2"/>
    </font>
    <font>
      <sz val="14"/>
      <color indexed="9"/>
      <name val="Arial"/>
      <family val="2"/>
    </font>
    <font>
      <b/>
      <sz val="9"/>
      <color rgb="FFFFFF00"/>
      <name val="Arial"/>
      <family val="2"/>
    </font>
    <font>
      <u/>
      <sz val="9"/>
      <name val="Arial"/>
      <family val="2"/>
    </font>
    <font>
      <b/>
      <u/>
      <sz val="9"/>
      <color theme="0"/>
      <name val="Arial"/>
      <family val="2"/>
    </font>
    <font>
      <b/>
      <i/>
      <u/>
      <sz val="10"/>
      <color theme="1"/>
      <name val="Arial"/>
      <family val="2"/>
    </font>
    <font>
      <sz val="11"/>
      <color rgb="FFFF0000"/>
      <name val="Calibri"/>
      <family val="2"/>
      <scheme val="minor"/>
    </font>
    <font>
      <b/>
      <sz val="14"/>
      <color rgb="FFFF0000"/>
      <name val="Arial"/>
      <family val="2"/>
    </font>
    <font>
      <sz val="18"/>
      <color rgb="FF00B050"/>
      <name val="Arial"/>
      <family val="2"/>
    </font>
    <font>
      <b/>
      <sz val="10"/>
      <color theme="1"/>
      <name val="Arial Narrow"/>
      <family val="2"/>
    </font>
    <font>
      <b/>
      <u/>
      <sz val="12"/>
      <color theme="1"/>
      <name val="Arial"/>
      <family val="2"/>
    </font>
    <font>
      <b/>
      <sz val="9"/>
      <color theme="1"/>
      <name val="Calibri"/>
      <family val="2"/>
    </font>
    <font>
      <u/>
      <sz val="10"/>
      <color theme="10"/>
      <name val="Arial"/>
      <family val="2"/>
    </font>
    <font>
      <b/>
      <i/>
      <sz val="9"/>
      <color theme="1"/>
      <name val="Arial"/>
      <family val="2"/>
    </font>
    <font>
      <b/>
      <i/>
      <sz val="10"/>
      <name val="Arial Narrow"/>
      <family val="2"/>
    </font>
    <font>
      <b/>
      <i/>
      <sz val="11"/>
      <color rgb="FFFF0000"/>
      <name val="Arial"/>
      <family val="2"/>
    </font>
    <font>
      <u/>
      <sz val="8"/>
      <color theme="1"/>
      <name val="Arial"/>
      <family val="2"/>
    </font>
    <font>
      <i/>
      <sz val="6"/>
      <name val="Arial"/>
      <family val="2"/>
    </font>
    <font>
      <b/>
      <i/>
      <sz val="6"/>
      <name val="Arial"/>
      <family val="2"/>
    </font>
    <font>
      <b/>
      <u/>
      <sz val="9"/>
      <color theme="1"/>
      <name val="Arial"/>
      <family val="2"/>
    </font>
    <font>
      <b/>
      <i/>
      <sz val="18"/>
      <name val="Arial"/>
      <family val="2"/>
    </font>
    <font>
      <sz val="10"/>
      <name val="Calibri"/>
      <family val="2"/>
    </font>
    <font>
      <b/>
      <sz val="14"/>
      <color rgb="FF00B050"/>
      <name val="Calibri"/>
      <family val="2"/>
      <scheme val="minor"/>
    </font>
    <font>
      <sz val="12"/>
      <color theme="1"/>
      <name val="Calibri"/>
      <family val="2"/>
      <scheme val="minor"/>
    </font>
    <font>
      <b/>
      <sz val="14"/>
      <color theme="1"/>
      <name val="Calibri"/>
      <family val="2"/>
      <scheme val="minor"/>
    </font>
    <font>
      <sz val="10"/>
      <color theme="1"/>
      <name val="Calibri"/>
      <family val="2"/>
      <scheme val="minor"/>
    </font>
    <font>
      <sz val="14"/>
      <color theme="1"/>
      <name val="Arial Unicode MS"/>
      <family val="2"/>
    </font>
    <font>
      <sz val="14"/>
      <color theme="1"/>
      <name val="Calibri"/>
      <family val="2"/>
      <scheme val="minor"/>
    </font>
    <font>
      <sz val="12"/>
      <color theme="1"/>
      <name val="Arial Unicode MS"/>
      <family val="2"/>
    </font>
    <font>
      <sz val="10"/>
      <name val="Symbol"/>
      <family val="1"/>
      <charset val="2"/>
    </font>
    <font>
      <sz val="9"/>
      <color theme="1"/>
      <name val="Calibri"/>
      <family val="2"/>
      <scheme val="minor"/>
    </font>
    <font>
      <sz val="11"/>
      <name val="Courier New"/>
      <family val="3"/>
    </font>
    <font>
      <sz val="7"/>
      <color theme="1"/>
      <name val="Arial"/>
      <family val="2"/>
    </font>
    <font>
      <b/>
      <i/>
      <sz val="10"/>
      <color theme="1"/>
      <name val="Arial Narrow"/>
      <family val="2"/>
    </font>
    <font>
      <b/>
      <sz val="8"/>
      <color theme="1"/>
      <name val="Agency FB"/>
      <family val="2"/>
    </font>
    <font>
      <b/>
      <sz val="14"/>
      <color theme="1"/>
      <name val="Arial Unicode MS"/>
      <family val="2"/>
    </font>
    <font>
      <b/>
      <u/>
      <sz val="14"/>
      <color rgb="FFFFFF00"/>
      <name val="Calibri"/>
      <family val="2"/>
      <scheme val="minor"/>
    </font>
    <font>
      <sz val="12"/>
      <color rgb="FFFF0000"/>
      <name val="Arial"/>
      <family val="2"/>
    </font>
    <font>
      <b/>
      <sz val="11"/>
      <color rgb="FFFF0000"/>
      <name val="Arial"/>
      <family val="2"/>
    </font>
    <font>
      <sz val="18"/>
      <color rgb="FFFFFF00"/>
      <name val="Arial"/>
      <family val="2"/>
    </font>
    <font>
      <sz val="11"/>
      <color theme="6" tint="-0.249977111117893"/>
      <name val="Arial"/>
      <family val="2"/>
    </font>
    <font>
      <b/>
      <i/>
      <u/>
      <sz val="12"/>
      <name val="Arial"/>
      <family val="2"/>
    </font>
    <font>
      <i/>
      <u/>
      <sz val="10"/>
      <color theme="1"/>
      <name val="Arial"/>
      <family val="2"/>
    </font>
    <font>
      <sz val="10"/>
      <color rgb="FF7030A0"/>
      <name val="Arial"/>
      <family val="2"/>
    </font>
    <font>
      <sz val="18"/>
      <color rgb="FFC00000"/>
      <name val="Tahoma"/>
      <family val="2"/>
    </font>
    <font>
      <sz val="12"/>
      <color rgb="FFC00000"/>
      <name val="Tahoma"/>
      <family val="2"/>
    </font>
    <font>
      <sz val="10"/>
      <name val="Tahoma"/>
      <family val="2"/>
    </font>
    <font>
      <b/>
      <sz val="10"/>
      <name val="Tahoma"/>
      <family val="2"/>
    </font>
    <font>
      <b/>
      <sz val="18"/>
      <name val="Tahoma"/>
      <family val="2"/>
    </font>
    <font>
      <b/>
      <sz val="11"/>
      <name val="Tahoma"/>
      <family val="2"/>
    </font>
    <font>
      <sz val="11"/>
      <color rgb="FFFF0000"/>
      <name val="Tahoma"/>
      <family val="2"/>
    </font>
    <font>
      <b/>
      <u/>
      <sz val="11"/>
      <color rgb="FFFF0000"/>
      <name val="Tahoma"/>
      <family val="2"/>
    </font>
    <font>
      <b/>
      <sz val="11"/>
      <color rgb="FFFF0000"/>
      <name val="Tahoma"/>
      <family val="2"/>
    </font>
    <font>
      <sz val="11"/>
      <name val="Tahoma"/>
      <family val="2"/>
    </font>
    <font>
      <sz val="11"/>
      <color rgb="FFC00000"/>
      <name val="Tahoma"/>
      <family val="2"/>
    </font>
    <font>
      <b/>
      <sz val="16"/>
      <color rgb="FFC00000"/>
      <name val="Tahoma"/>
      <family val="2"/>
    </font>
    <font>
      <b/>
      <sz val="14"/>
      <name val="Tahoma"/>
      <family val="2"/>
    </font>
    <font>
      <sz val="12"/>
      <name val="Tahoma"/>
      <family val="2"/>
    </font>
    <font>
      <i/>
      <sz val="10"/>
      <name val="Tahoma"/>
      <family val="2"/>
    </font>
    <font>
      <b/>
      <sz val="10"/>
      <color rgb="FF000000"/>
      <name val="Tahoma"/>
      <family val="2"/>
    </font>
    <font>
      <b/>
      <sz val="7"/>
      <color rgb="FF000000"/>
      <name val="Tahoma"/>
      <family val="2"/>
    </font>
    <font>
      <u/>
      <sz val="10"/>
      <color indexed="12"/>
      <name val="Tahoma"/>
      <family val="2"/>
    </font>
    <font>
      <b/>
      <sz val="14"/>
      <color rgb="FFC00000"/>
      <name val="Tahoma"/>
      <family val="2"/>
    </font>
    <font>
      <b/>
      <sz val="10"/>
      <color rgb="FFFF0000"/>
      <name val="Tahoma"/>
      <family val="2"/>
    </font>
    <font>
      <b/>
      <sz val="18"/>
      <color theme="1"/>
      <name val="Arial"/>
      <family val="2"/>
    </font>
    <font>
      <b/>
      <sz val="24"/>
      <color theme="1"/>
      <name val="Arial"/>
      <family val="2"/>
    </font>
    <font>
      <sz val="11"/>
      <color rgb="FF000000"/>
      <name val="Arial"/>
      <family val="2"/>
    </font>
    <font>
      <b/>
      <sz val="11"/>
      <color rgb="FF00007F"/>
      <name val="Arial"/>
      <family val="2"/>
    </font>
    <font>
      <b/>
      <sz val="11"/>
      <color rgb="FFFFFFFF"/>
      <name val="Arial"/>
      <family val="2"/>
    </font>
    <font>
      <b/>
      <sz val="10"/>
      <color rgb="FF000000"/>
      <name val="Times New Roman"/>
      <family val="1"/>
    </font>
    <font>
      <b/>
      <sz val="11"/>
      <color rgb="FFC00000"/>
      <name val="Arial"/>
      <family val="2"/>
    </font>
    <font>
      <b/>
      <sz val="11"/>
      <name val="Times New Roman"/>
      <family val="1"/>
    </font>
    <font>
      <b/>
      <sz val="11"/>
      <color rgb="FFFFFFFF"/>
      <name val="Times New Roman"/>
      <family val="1"/>
    </font>
    <font>
      <i/>
      <sz val="11"/>
      <name val="Times New Roman"/>
      <family val="1"/>
    </font>
    <font>
      <b/>
      <sz val="10"/>
      <color rgb="FFC00000"/>
      <name val="Tahoma"/>
      <family val="2"/>
    </font>
    <font>
      <b/>
      <u/>
      <sz val="10"/>
      <color rgb="FFC00000"/>
      <name val="Tahoma"/>
      <family val="2"/>
    </font>
    <font>
      <b/>
      <sz val="10"/>
      <color theme="1"/>
      <name val="Tahoma"/>
      <family val="2"/>
    </font>
    <font>
      <b/>
      <sz val="12"/>
      <name val="Tahoma"/>
      <family val="2"/>
    </font>
    <font>
      <sz val="10"/>
      <color rgb="FFC00000"/>
      <name val="Arial"/>
      <family val="2"/>
    </font>
    <font>
      <b/>
      <sz val="11"/>
      <color rgb="FFC00000"/>
      <name val="Tahoma"/>
      <family val="2"/>
    </font>
    <font>
      <b/>
      <sz val="10"/>
      <color rgb="FFC00000"/>
      <name val="Arial"/>
      <family val="2"/>
    </font>
    <font>
      <sz val="18"/>
      <color theme="1"/>
      <name val="Arial"/>
      <family val="2"/>
    </font>
  </fonts>
  <fills count="49">
    <fill>
      <patternFill patternType="none"/>
    </fill>
    <fill>
      <patternFill patternType="gray125"/>
    </fill>
    <fill>
      <patternFill patternType="solid">
        <fgColor indexed="22"/>
        <bgColor indexed="64"/>
      </patternFill>
    </fill>
    <fill>
      <patternFill patternType="solid">
        <fgColor indexed="10"/>
        <bgColor indexed="64"/>
      </patternFill>
    </fill>
    <fill>
      <patternFill patternType="solid">
        <fgColor indexed="44"/>
        <bgColor indexed="64"/>
      </patternFill>
    </fill>
    <fill>
      <patternFill patternType="solid">
        <fgColor indexed="42"/>
        <bgColor indexed="64"/>
      </patternFill>
    </fill>
    <fill>
      <patternFill patternType="solid">
        <fgColor indexed="8"/>
        <bgColor indexed="64"/>
      </patternFill>
    </fill>
    <fill>
      <patternFill patternType="solid">
        <fgColor indexed="57"/>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rgb="FFFF0000"/>
        <bgColor indexed="64"/>
      </patternFill>
    </fill>
    <fill>
      <patternFill patternType="solid">
        <fgColor theme="1"/>
        <bgColor indexed="64"/>
      </patternFill>
    </fill>
    <fill>
      <patternFill patternType="solid">
        <fgColor rgb="FF00B050"/>
        <bgColor indexed="64"/>
      </patternFill>
    </fill>
    <fill>
      <patternFill patternType="solid">
        <fgColor rgb="FFFFFF00"/>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rgb="FF99CCFF"/>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4" tint="0.39997558519241921"/>
        <bgColor indexed="64"/>
      </patternFill>
    </fill>
    <fill>
      <patternFill patternType="solid">
        <fgColor rgb="FFD9D9D9"/>
        <bgColor indexed="64"/>
      </patternFill>
    </fill>
    <fill>
      <patternFill patternType="solid">
        <fgColor rgb="FFF2F2F2"/>
        <bgColor indexed="64"/>
      </patternFill>
    </fill>
    <fill>
      <patternFill patternType="solid">
        <fgColor indexed="4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DDD9C3"/>
        <bgColor indexed="64"/>
      </patternFill>
    </fill>
    <fill>
      <patternFill patternType="solid">
        <fgColor rgb="FFFFFFFF"/>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C00000"/>
      </patternFill>
    </fill>
    <fill>
      <patternFill patternType="solid">
        <fgColor rgb="FFFFFF00"/>
      </patternFill>
    </fill>
    <fill>
      <patternFill patternType="solid">
        <fgColor rgb="FFADAAAA"/>
      </patternFill>
    </fill>
    <fill>
      <patternFill patternType="solid">
        <fgColor rgb="FFF4AF82"/>
      </patternFill>
    </fill>
    <fill>
      <patternFill patternType="solid">
        <fgColor theme="8" tint="0.79998168889431442"/>
        <bgColor indexed="64"/>
      </patternFill>
    </fill>
    <fill>
      <patternFill patternType="solid">
        <fgColor theme="7" tint="0.59999389629810485"/>
        <bgColor indexed="64"/>
      </patternFill>
    </fill>
    <fill>
      <patternFill patternType="solid">
        <fgColor theme="5" tint="0.39997558519241921"/>
        <bgColor indexed="64"/>
      </patternFill>
    </fill>
  </fills>
  <borders count="23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right/>
      <top/>
      <bottom style="dotted">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bottom style="hair">
        <color indexed="64"/>
      </bottom>
      <diagonal/>
    </border>
    <border>
      <left/>
      <right/>
      <top/>
      <bottom style="medium">
        <color indexed="64"/>
      </bottom>
      <diagonal/>
    </border>
    <border>
      <left/>
      <right/>
      <top/>
      <bottom style="double">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style="dotted">
        <color indexed="64"/>
      </top>
      <bottom/>
      <diagonal/>
    </border>
    <border>
      <left/>
      <right/>
      <top style="dotted">
        <color indexed="64"/>
      </top>
      <bottom style="dotted">
        <color indexed="64"/>
      </bottom>
      <diagonal/>
    </border>
    <border>
      <left style="thin">
        <color indexed="64"/>
      </left>
      <right style="medium">
        <color indexed="64"/>
      </right>
      <top/>
      <bottom style="thin">
        <color indexed="64"/>
      </bottom>
      <diagonal/>
    </border>
    <border>
      <left/>
      <right/>
      <top style="medium">
        <color indexed="55"/>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10"/>
      </left>
      <right style="thin">
        <color indexed="10"/>
      </right>
      <top/>
      <bottom/>
      <diagonal/>
    </border>
    <border>
      <left style="medium">
        <color indexed="64"/>
      </left>
      <right style="thin">
        <color indexed="64"/>
      </right>
      <top style="thin">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top style="medium">
        <color indexed="64"/>
      </top>
      <bottom style="medium">
        <color indexed="64"/>
      </bottom>
      <diagonal/>
    </border>
    <border>
      <left/>
      <right style="thin">
        <color indexed="10"/>
      </right>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top/>
      <bottom style="thick">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medium">
        <color indexed="64"/>
      </top>
      <bottom style="medium">
        <color indexed="64"/>
      </bottom>
      <diagonal/>
    </border>
    <border>
      <left/>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theme="0"/>
      </left>
      <right style="medium">
        <color indexed="64"/>
      </right>
      <top style="thin">
        <color theme="0"/>
      </top>
      <bottom style="thin">
        <color theme="0"/>
      </bottom>
      <diagonal/>
    </border>
    <border>
      <left style="thin">
        <color theme="0"/>
      </left>
      <right style="medium">
        <color indexed="64"/>
      </right>
      <top style="thin">
        <color theme="0"/>
      </top>
      <bottom/>
      <diagonal/>
    </border>
    <border>
      <left/>
      <right style="medium">
        <color indexed="64"/>
      </right>
      <top style="thin">
        <color indexed="64"/>
      </top>
      <bottom style="medium">
        <color theme="0"/>
      </bottom>
      <diagonal/>
    </border>
    <border>
      <left style="thin">
        <color theme="0"/>
      </left>
      <right style="thin">
        <color theme="0"/>
      </right>
      <top style="thin">
        <color theme="0"/>
      </top>
      <bottom style="thin">
        <color theme="0"/>
      </bottom>
      <diagonal/>
    </border>
    <border>
      <left/>
      <right/>
      <top/>
      <bottom style="thick">
        <color theme="1" tint="4.9989318521683403E-2"/>
      </bottom>
      <diagonal/>
    </border>
    <border>
      <left/>
      <right/>
      <top/>
      <bottom style="medium">
        <color theme="1" tint="4.9989318521683403E-2"/>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dotted">
        <color indexed="64"/>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indexed="64"/>
      </left>
      <right style="medium">
        <color indexed="64"/>
      </right>
      <top/>
      <bottom/>
      <diagonal/>
    </border>
    <border>
      <left style="medium">
        <color indexed="64"/>
      </left>
      <right style="thin">
        <color indexed="64"/>
      </right>
      <top/>
      <bottom/>
      <diagonal/>
    </border>
    <border>
      <left/>
      <right style="double">
        <color indexed="64"/>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right style="thin">
        <color indexed="64"/>
      </right>
      <top style="hair">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theme="0"/>
      </bottom>
      <diagonal/>
    </border>
    <border>
      <left style="medium">
        <color indexed="64"/>
      </left>
      <right style="thin">
        <color indexed="64"/>
      </right>
      <top style="thin">
        <color theme="0"/>
      </top>
      <bottom style="thin">
        <color indexed="64"/>
      </bottom>
      <diagonal/>
    </border>
    <border>
      <left style="medium">
        <color indexed="64"/>
      </left>
      <right style="thin">
        <color theme="0"/>
      </right>
      <top style="thin">
        <color theme="0"/>
      </top>
      <bottom style="thin">
        <color theme="0"/>
      </bottom>
      <diagonal/>
    </border>
    <border>
      <left style="medium">
        <color indexed="64"/>
      </left>
      <right/>
      <top style="thin">
        <color theme="0"/>
      </top>
      <bottom/>
      <diagonal/>
    </border>
    <border>
      <left/>
      <right style="medium">
        <color indexed="64"/>
      </right>
      <top style="thin">
        <color theme="0"/>
      </top>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top style="medium">
        <color indexed="64"/>
      </top>
      <bottom/>
      <diagonal/>
    </border>
    <border>
      <left/>
      <right style="thin">
        <color theme="0"/>
      </right>
      <top style="thin">
        <color theme="0"/>
      </top>
      <bottom style="thin">
        <color theme="0"/>
      </bottom>
      <diagonal/>
    </border>
    <border>
      <left/>
      <right style="thin">
        <color theme="0"/>
      </right>
      <top style="thin">
        <color theme="0"/>
      </top>
      <bottom style="double">
        <color theme="0"/>
      </bottom>
      <diagonal/>
    </border>
    <border>
      <left/>
      <right style="thin">
        <color theme="0"/>
      </right>
      <top/>
      <bottom style="thin">
        <color theme="0"/>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top style="medium">
        <color indexed="64"/>
      </top>
      <bottom style="thin">
        <color theme="0"/>
      </bottom>
      <diagonal/>
    </border>
    <border>
      <left style="thin">
        <color theme="0"/>
      </left>
      <right style="medium">
        <color indexed="64"/>
      </right>
      <top style="medium">
        <color indexed="64"/>
      </top>
      <bottom style="thin">
        <color theme="0"/>
      </bottom>
      <diagonal/>
    </border>
    <border>
      <left/>
      <right style="medium">
        <color indexed="64"/>
      </right>
      <top style="thin">
        <color theme="0"/>
      </top>
      <bottom style="thin">
        <color theme="0"/>
      </bottom>
      <diagonal/>
    </border>
    <border>
      <left style="medium">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right/>
      <top/>
      <bottom style="thin">
        <color theme="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right style="thin">
        <color indexed="64"/>
      </right>
      <top style="medium">
        <color indexed="64"/>
      </top>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theme="0" tint="-0.249977111117893"/>
      </right>
      <top style="thin">
        <color theme="0" tint="-0.14999847407452621"/>
      </top>
      <bottom style="thin">
        <color theme="0" tint="-0.14999847407452621"/>
      </bottom>
      <diagonal/>
    </border>
    <border>
      <left style="thin">
        <color theme="0" tint="-0.14999847407452621"/>
      </left>
      <right style="medium">
        <color indexed="64"/>
      </right>
      <top/>
      <bottom/>
      <diagonal/>
    </border>
    <border>
      <left style="thin">
        <color theme="0" tint="-0.249977111117893"/>
      </left>
      <right/>
      <top style="thin">
        <color theme="0" tint="-0.14999847407452621"/>
      </top>
      <bottom style="thin">
        <color theme="0" tint="-0.14999847407452621"/>
      </bottom>
      <diagonal/>
    </border>
    <border>
      <left style="thin">
        <color theme="0" tint="-0.249977111117893"/>
      </left>
      <right/>
      <top style="thin">
        <color theme="0" tint="-0.249977111117893"/>
      </top>
      <bottom style="thin">
        <color theme="0" tint="-0.14999847407452621"/>
      </bottom>
      <diagonal/>
    </border>
    <border>
      <left/>
      <right/>
      <top style="thin">
        <color theme="0" tint="-0.249977111117893"/>
      </top>
      <bottom style="thin">
        <color theme="0" tint="-0.14999847407452621"/>
      </bottom>
      <diagonal/>
    </border>
    <border>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left>
      <right style="thin">
        <color theme="0"/>
      </right>
      <top style="thin">
        <color theme="0"/>
      </top>
      <bottom/>
      <diagonal/>
    </border>
    <border>
      <left style="double">
        <color indexed="64"/>
      </left>
      <right style="thin">
        <color indexed="64"/>
      </right>
      <top style="thin">
        <color indexed="64"/>
      </top>
      <bottom/>
      <diagonal/>
    </border>
    <border>
      <left style="thin">
        <color theme="0"/>
      </left>
      <right/>
      <top/>
      <bottom/>
      <diagonal/>
    </border>
    <border>
      <left style="medium">
        <color indexed="64"/>
      </left>
      <right/>
      <top style="hair">
        <color indexed="64"/>
      </top>
      <bottom/>
      <diagonal/>
    </border>
    <border>
      <left/>
      <right style="medium">
        <color indexed="64"/>
      </right>
      <top style="hair">
        <color indexed="64"/>
      </top>
      <bottom/>
      <diagonal/>
    </border>
    <border>
      <left/>
      <right style="double">
        <color indexed="64"/>
      </right>
      <top style="thin">
        <color indexed="64"/>
      </top>
      <bottom style="thin">
        <color indexed="64"/>
      </bottom>
      <diagonal/>
    </border>
    <border>
      <left/>
      <right style="thin">
        <color indexed="64"/>
      </right>
      <top style="dotted">
        <color indexed="64"/>
      </top>
      <bottom/>
      <diagonal/>
    </border>
    <border>
      <left/>
      <right style="thin">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top style="hair">
        <color indexed="64"/>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ck">
        <color auto="1"/>
      </right>
      <top style="thick">
        <color auto="1"/>
      </top>
      <bottom style="thick">
        <color auto="1"/>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s>
  <cellStyleXfs count="1070">
    <xf numFmtId="0" fontId="0" fillId="0" borderId="0"/>
    <xf numFmtId="166" fontId="16" fillId="0" borderId="0" applyFont="0" applyFill="0" applyBorder="0" applyAlignment="0" applyProtection="0"/>
    <xf numFmtId="166" fontId="64" fillId="0" borderId="0" applyFont="0" applyFill="0" applyBorder="0" applyAlignment="0" applyProtection="0"/>
    <xf numFmtId="165" fontId="16" fillId="0" borderId="0" applyFont="0" applyFill="0" applyBorder="0" applyAlignment="0" applyProtection="0"/>
    <xf numFmtId="165" fontId="64" fillId="0" borderId="0" applyFont="0" applyFill="0" applyBorder="0" applyAlignment="0" applyProtection="0"/>
    <xf numFmtId="0" fontId="62"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22" fillId="0" borderId="0"/>
    <xf numFmtId="0" fontId="22" fillId="0" borderId="0">
      <alignment horizontal="justify" vertical="top" wrapText="1"/>
    </xf>
    <xf numFmtId="0" fontId="64" fillId="0" borderId="0">
      <alignment horizontal="justify" vertical="top"/>
    </xf>
    <xf numFmtId="0" fontId="86" fillId="0" borderId="0"/>
    <xf numFmtId="0" fontId="21" fillId="0" borderId="0"/>
    <xf numFmtId="0" fontId="87" fillId="0" borderId="0">
      <alignment vertical="top" wrapText="1"/>
    </xf>
    <xf numFmtId="0" fontId="16" fillId="0" borderId="0"/>
    <xf numFmtId="0" fontId="15" fillId="0" borderId="0"/>
    <xf numFmtId="0" fontId="16" fillId="0" borderId="0"/>
    <xf numFmtId="9" fontId="225"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9" fontId="16" fillId="0" borderId="0" applyFont="0" applyFill="0" applyBorder="0" applyAlignment="0" applyProtection="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239" fillId="0" borderId="0" applyNumberFormat="0" applyFill="0" applyBorder="0" applyAlignment="0" applyProtection="0">
      <alignment vertical="top"/>
      <protection locked="0"/>
    </xf>
    <xf numFmtId="166" fontId="16" fillId="0" borderId="0" applyFont="0" applyFill="0" applyBorder="0" applyAlignment="0" applyProtection="0"/>
    <xf numFmtId="165" fontId="16" fillId="0" borderId="0" applyFont="0" applyFill="0" applyBorder="0" applyAlignment="0" applyProtection="0"/>
    <xf numFmtId="0" fontId="10" fillId="0" borderId="0"/>
    <xf numFmtId="9" fontId="1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166"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cellStyleXfs>
  <cellXfs count="5048">
    <xf numFmtId="0" fontId="0" fillId="0" borderId="0" xfId="0"/>
    <xf numFmtId="0" fontId="17" fillId="0" borderId="0" xfId="0" applyFont="1"/>
    <xf numFmtId="0" fontId="18" fillId="0" borderId="0" xfId="0" applyFont="1"/>
    <xf numFmtId="0" fontId="24" fillId="0" borderId="0" xfId="0" applyFont="1"/>
    <xf numFmtId="0" fontId="25" fillId="0" borderId="0" xfId="0" applyFont="1"/>
    <xf numFmtId="0" fontId="0" fillId="0" borderId="0" xfId="0" applyAlignment="1">
      <alignment horizontal="left"/>
    </xf>
    <xf numFmtId="0" fontId="22" fillId="0" borderId="0" xfId="0" applyFont="1"/>
    <xf numFmtId="0" fontId="22" fillId="0" borderId="0" xfId="0" applyFont="1" applyAlignment="1">
      <alignment horizontal="justify"/>
    </xf>
    <xf numFmtId="0" fontId="0" fillId="0" borderId="0" xfId="0" applyAlignment="1">
      <alignment wrapText="1"/>
    </xf>
    <xf numFmtId="0" fontId="22" fillId="0" borderId="0" xfId="0" applyFont="1" applyAlignment="1">
      <alignment wrapText="1"/>
    </xf>
    <xf numFmtId="0" fontId="17" fillId="0" borderId="0" xfId="0" applyFont="1" applyAlignment="1">
      <alignment wrapText="1"/>
    </xf>
    <xf numFmtId="0" fontId="18" fillId="0" borderId="0" xfId="0" applyFont="1" applyAlignment="1">
      <alignment wrapText="1"/>
    </xf>
    <xf numFmtId="0" fontId="17" fillId="0" borderId="0" xfId="0" applyFont="1" applyAlignment="1">
      <alignment horizontal="left"/>
    </xf>
    <xf numFmtId="0" fontId="30" fillId="0" borderId="0" xfId="0" applyFont="1" applyAlignment="1">
      <alignment horizontal="left"/>
    </xf>
    <xf numFmtId="0" fontId="29" fillId="0" borderId="0" xfId="0" applyFont="1" applyAlignment="1">
      <alignment horizontal="left"/>
    </xf>
    <xf numFmtId="0" fontId="25" fillId="0" borderId="0" xfId="0" applyFont="1" applyAlignment="1">
      <alignment horizontal="justify"/>
    </xf>
    <xf numFmtId="0" fontId="26" fillId="0" borderId="0" xfId="0" applyFont="1" applyAlignment="1">
      <alignment horizontal="center"/>
    </xf>
    <xf numFmtId="0" fontId="26" fillId="0" borderId="0" xfId="0" applyFont="1"/>
    <xf numFmtId="0" fontId="22" fillId="0" borderId="0" xfId="0" applyFont="1" applyAlignment="1">
      <alignment horizontal="left"/>
    </xf>
    <xf numFmtId="0" fontId="18" fillId="0" borderId="0" xfId="0" applyFont="1" applyAlignment="1">
      <alignment horizontal="center"/>
    </xf>
    <xf numFmtId="0" fontId="26" fillId="0" borderId="0" xfId="0" applyFont="1" applyAlignment="1">
      <alignment horizontal="center" wrapText="1"/>
    </xf>
    <xf numFmtId="0" fontId="22" fillId="0" borderId="0" xfId="0" applyFont="1" applyAlignment="1">
      <alignment horizontal="left" wrapText="1"/>
    </xf>
    <xf numFmtId="0" fontId="0" fillId="0" borderId="0" xfId="0" applyAlignment="1">
      <alignment vertical="center" wrapText="1"/>
    </xf>
    <xf numFmtId="0" fontId="32" fillId="0" borderId="0" xfId="0" applyFont="1"/>
    <xf numFmtId="0" fontId="41" fillId="0" borderId="0" xfId="0" applyFont="1"/>
    <xf numFmtId="0" fontId="21" fillId="0" borderId="0" xfId="0" applyFont="1" applyAlignment="1">
      <alignment wrapText="1"/>
    </xf>
    <xf numFmtId="0" fontId="27" fillId="0" borderId="0" xfId="0" applyFont="1"/>
    <xf numFmtId="0" fontId="22" fillId="0" borderId="0" xfId="0" applyFont="1" applyAlignment="1">
      <alignment horizontal="left" indent="2"/>
    </xf>
    <xf numFmtId="0" fontId="63" fillId="0" borderId="0" xfId="0" applyFont="1"/>
    <xf numFmtId="0" fontId="16" fillId="0" borderId="0" xfId="0" applyFont="1"/>
    <xf numFmtId="0" fontId="64" fillId="0" borderId="0" xfId="0" applyFont="1"/>
    <xf numFmtId="0" fontId="25" fillId="2" borderId="1" xfId="0" applyFont="1" applyFill="1" applyBorder="1" applyAlignment="1">
      <alignment vertical="top" wrapText="1"/>
    </xf>
    <xf numFmtId="0" fontId="25" fillId="0" borderId="5" xfId="0" applyFont="1" applyBorder="1" applyAlignment="1">
      <alignment vertical="top" wrapText="1"/>
    </xf>
    <xf numFmtId="0" fontId="66" fillId="0" borderId="0" xfId="0" applyFont="1" applyAlignment="1">
      <alignment horizontal="left" vertical="center"/>
    </xf>
    <xf numFmtId="0" fontId="25" fillId="0" borderId="6" xfId="0" applyFont="1" applyBorder="1" applyAlignment="1">
      <alignment vertical="top" wrapText="1"/>
    </xf>
    <xf numFmtId="0" fontId="64" fillId="0" borderId="7" xfId="0" applyFont="1" applyBorder="1"/>
    <xf numFmtId="0" fontId="25" fillId="0" borderId="8" xfId="0" applyFont="1" applyBorder="1"/>
    <xf numFmtId="0" fontId="64" fillId="0" borderId="9" xfId="0" applyFont="1" applyBorder="1"/>
    <xf numFmtId="0" fontId="25" fillId="0" borderId="8" xfId="0" applyFont="1" applyBorder="1" applyAlignment="1">
      <alignment vertical="top" wrapText="1"/>
    </xf>
    <xf numFmtId="0" fontId="64" fillId="0" borderId="7" xfId="0" applyFont="1" applyBorder="1" applyAlignment="1">
      <alignment horizontal="left"/>
    </xf>
    <xf numFmtId="0" fontId="25" fillId="0" borderId="6" xfId="0" applyFont="1" applyBorder="1"/>
    <xf numFmtId="0" fontId="64" fillId="0" borderId="10" xfId="0" applyFont="1" applyBorder="1"/>
    <xf numFmtId="0" fontId="16" fillId="0" borderId="7" xfId="0" applyFont="1" applyBorder="1"/>
    <xf numFmtId="0" fontId="16" fillId="0" borderId="10" xfId="0" applyFont="1" applyBorder="1"/>
    <xf numFmtId="0" fontId="25" fillId="2" borderId="11" xfId="0" applyFont="1" applyFill="1" applyBorder="1" applyAlignment="1">
      <alignment vertical="top" wrapText="1"/>
    </xf>
    <xf numFmtId="0" fontId="25" fillId="2" borderId="4" xfId="0" applyFont="1" applyFill="1" applyBorder="1" applyAlignment="1">
      <alignment vertical="top" wrapText="1"/>
    </xf>
    <xf numFmtId="0" fontId="25" fillId="2" borderId="12" xfId="0" applyFont="1" applyFill="1" applyBorder="1" applyAlignment="1">
      <alignment vertical="top" wrapText="1"/>
    </xf>
    <xf numFmtId="0" fontId="25" fillId="2" borderId="13" xfId="0" applyFont="1" applyFill="1" applyBorder="1"/>
    <xf numFmtId="0" fontId="64" fillId="0" borderId="0" xfId="0" applyFont="1" applyAlignment="1">
      <alignment vertical="center"/>
    </xf>
    <xf numFmtId="0" fontId="0" fillId="2" borderId="0" xfId="0" applyFill="1"/>
    <xf numFmtId="0" fontId="28" fillId="2" borderId="0" xfId="0" applyFont="1" applyFill="1"/>
    <xf numFmtId="0" fontId="18" fillId="0" borderId="16" xfId="0" applyFont="1" applyBorder="1" applyAlignment="1">
      <alignment wrapText="1"/>
    </xf>
    <xf numFmtId="0" fontId="22" fillId="0" borderId="0" xfId="0" applyFont="1" applyAlignment="1">
      <alignment horizontal="center" vertical="center" wrapText="1"/>
    </xf>
    <xf numFmtId="0" fontId="0" fillId="0" borderId="17" xfId="0" applyBorder="1"/>
    <xf numFmtId="0" fontId="41" fillId="0" borderId="0" xfId="0" applyFont="1" applyAlignment="1">
      <alignment horizontal="justify" wrapText="1"/>
    </xf>
    <xf numFmtId="0" fontId="41" fillId="0" borderId="0" xfId="0" applyFont="1" applyAlignment="1">
      <alignment wrapText="1"/>
    </xf>
    <xf numFmtId="0" fontId="32" fillId="0" borderId="0" xfId="0" applyFont="1" applyAlignment="1">
      <alignment wrapText="1"/>
    </xf>
    <xf numFmtId="0" fontId="41" fillId="0" borderId="22" xfId="0" applyFont="1" applyBorder="1" applyAlignment="1">
      <alignment vertical="top" wrapText="1"/>
    </xf>
    <xf numFmtId="0" fontId="41" fillId="0" borderId="17" xfId="0" applyFont="1" applyBorder="1" applyAlignment="1">
      <alignment vertical="top" wrapText="1"/>
    </xf>
    <xf numFmtId="0" fontId="41" fillId="0" borderId="0" xfId="0" applyFont="1" applyAlignment="1">
      <alignment vertical="top" wrapText="1"/>
    </xf>
    <xf numFmtId="0" fontId="48" fillId="0" borderId="0" xfId="0" applyFont="1" applyAlignment="1">
      <alignment vertical="top" wrapText="1"/>
    </xf>
    <xf numFmtId="0" fontId="41" fillId="0" borderId="21" xfId="0" applyFont="1" applyBorder="1" applyAlignment="1">
      <alignment vertical="top" wrapText="1"/>
    </xf>
    <xf numFmtId="0" fontId="41" fillId="0" borderId="20" xfId="0" applyFont="1" applyBorder="1" applyAlignment="1">
      <alignment vertical="top" wrapText="1"/>
    </xf>
    <xf numFmtId="0" fontId="33" fillId="0" borderId="16" xfId="0" applyFont="1" applyBorder="1" applyAlignment="1">
      <alignment horizontal="center" wrapText="1"/>
    </xf>
    <xf numFmtId="0" fontId="58" fillId="0" borderId="0" xfId="0" applyFont="1" applyAlignment="1">
      <alignment horizontal="left"/>
    </xf>
    <xf numFmtId="0" fontId="17" fillId="0" borderId="0" xfId="0" applyFont="1" applyAlignment="1">
      <alignment horizontal="left" wrapText="1"/>
    </xf>
    <xf numFmtId="0" fontId="18" fillId="0" borderId="0" xfId="0" applyFont="1" applyAlignment="1">
      <alignment horizontal="left" wrapText="1"/>
    </xf>
    <xf numFmtId="0" fontId="22" fillId="0" borderId="0" xfId="0" applyFont="1" applyAlignment="1">
      <alignment vertical="top" wrapText="1"/>
    </xf>
    <xf numFmtId="0" fontId="25" fillId="0" borderId="16" xfId="0" applyFont="1" applyBorder="1" applyAlignment="1">
      <alignment horizontal="center" wrapText="1"/>
    </xf>
    <xf numFmtId="0" fontId="17" fillId="0" borderId="0" xfId="0" applyFont="1" applyAlignment="1">
      <alignment horizontal="justify" wrapText="1"/>
    </xf>
    <xf numFmtId="0" fontId="25" fillId="0" borderId="0" xfId="0" applyFont="1" applyAlignment="1">
      <alignment horizontal="left" wrapText="1"/>
    </xf>
    <xf numFmtId="0" fontId="0" fillId="0" borderId="0" xfId="0" applyAlignment="1">
      <alignment vertical="top" wrapText="1"/>
    </xf>
    <xf numFmtId="0" fontId="40" fillId="0" borderId="0" xfId="0" applyFont="1" applyAlignment="1">
      <alignment wrapText="1"/>
    </xf>
    <xf numFmtId="0" fontId="39" fillId="0" borderId="0" xfId="0" applyFont="1" applyAlignment="1">
      <alignment vertical="center" wrapText="1"/>
    </xf>
    <xf numFmtId="0" fontId="18" fillId="0" borderId="0" xfId="0" applyFont="1" applyAlignment="1">
      <alignment vertical="center" wrapText="1"/>
    </xf>
    <xf numFmtId="0" fontId="40" fillId="0" borderId="0" xfId="0" applyFont="1" applyAlignment="1">
      <alignment horizontal="left" wrapText="1"/>
    </xf>
    <xf numFmtId="0" fontId="22" fillId="0" borderId="16" xfId="0" applyFont="1" applyBorder="1" applyAlignment="1">
      <alignment horizontal="center" wrapText="1"/>
    </xf>
    <xf numFmtId="0" fontId="60" fillId="0" borderId="0" xfId="0" applyFont="1" applyAlignment="1">
      <alignment vertical="top" wrapText="1"/>
    </xf>
    <xf numFmtId="0" fontId="44" fillId="0" borderId="0" xfId="0" applyFont="1" applyAlignment="1">
      <alignment horizontal="justify"/>
    </xf>
    <xf numFmtId="0" fontId="25" fillId="0" borderId="0" xfId="0" applyFont="1" applyAlignment="1">
      <alignment wrapText="1"/>
    </xf>
    <xf numFmtId="0" fontId="18" fillId="0" borderId="0" xfId="0" applyFont="1" applyAlignment="1">
      <alignment horizontal="center" wrapText="1"/>
    </xf>
    <xf numFmtId="0" fontId="23" fillId="0" borderId="0" xfId="0" applyFont="1" applyAlignment="1">
      <alignment wrapText="1"/>
    </xf>
    <xf numFmtId="0" fontId="44" fillId="0" borderId="0" xfId="0" applyFont="1" applyAlignment="1">
      <alignment horizontal="left" vertical="top" wrapText="1"/>
    </xf>
    <xf numFmtId="0" fontId="27" fillId="0" borderId="0" xfId="0" applyFont="1" applyAlignment="1">
      <alignment wrapText="1"/>
    </xf>
    <xf numFmtId="0" fontId="24" fillId="0" borderId="0" xfId="0" applyFont="1" applyAlignment="1">
      <alignment wrapText="1"/>
    </xf>
    <xf numFmtId="0" fontId="0" fillId="0" borderId="0" xfId="0" applyAlignment="1">
      <alignment vertical="center"/>
    </xf>
    <xf numFmtId="0" fontId="27" fillId="0" borderId="0" xfId="0" applyFont="1" applyAlignment="1">
      <alignment vertical="top" wrapText="1"/>
    </xf>
    <xf numFmtId="0" fontId="27" fillId="0" borderId="0" xfId="0" applyFont="1" applyAlignment="1">
      <alignment horizontal="center" vertical="top" wrapText="1"/>
    </xf>
    <xf numFmtId="0" fontId="22" fillId="0" borderId="0" xfId="0" applyFont="1" applyAlignment="1">
      <alignment horizontal="justify" vertical="top" wrapText="1"/>
    </xf>
    <xf numFmtId="0" fontId="0" fillId="0" borderId="17" xfId="0" applyBorder="1" applyAlignment="1">
      <alignment wrapText="1"/>
    </xf>
    <xf numFmtId="0" fontId="18" fillId="0" borderId="16" xfId="0" applyFont="1" applyBorder="1" applyAlignment="1">
      <alignment vertical="center" wrapText="1"/>
    </xf>
    <xf numFmtId="0" fontId="27" fillId="0" borderId="0" xfId="0" applyFont="1" applyAlignment="1">
      <alignment horizontal="justify" wrapText="1"/>
    </xf>
    <xf numFmtId="0" fontId="22" fillId="0" borderId="0" xfId="0" applyFont="1" applyAlignment="1">
      <alignment horizontal="center" vertical="top" wrapText="1"/>
    </xf>
    <xf numFmtId="0" fontId="27" fillId="0" borderId="0" xfId="0" applyFont="1" applyAlignment="1">
      <alignment horizontal="center" wrapText="1"/>
    </xf>
    <xf numFmtId="0" fontId="0" fillId="0" borderId="0" xfId="0" applyAlignment="1">
      <alignment horizontal="center" wrapText="1"/>
    </xf>
    <xf numFmtId="0" fontId="0" fillId="0" borderId="0" xfId="0" applyAlignment="1">
      <alignment horizontal="left" vertical="top" wrapText="1"/>
    </xf>
    <xf numFmtId="0" fontId="22" fillId="0" borderId="0" xfId="0" applyFont="1" applyAlignment="1">
      <alignment horizontal="left" vertical="top" wrapText="1"/>
    </xf>
    <xf numFmtId="0" fontId="26" fillId="0" borderId="0" xfId="0" applyFont="1" applyAlignment="1">
      <alignment vertical="top" wrapText="1"/>
    </xf>
    <xf numFmtId="0" fontId="26" fillId="0" borderId="0" xfId="0" applyFont="1" applyAlignment="1">
      <alignment vertical="center" wrapText="1"/>
    </xf>
    <xf numFmtId="0" fontId="33" fillId="0" borderId="0" xfId="0" applyFont="1" applyAlignment="1">
      <alignment vertical="center" wrapText="1"/>
    </xf>
    <xf numFmtId="0" fontId="81" fillId="0" borderId="0" xfId="0" applyFont="1" applyAlignment="1">
      <alignment vertical="center" wrapText="1"/>
    </xf>
    <xf numFmtId="0" fontId="17" fillId="0" borderId="0" xfId="0" applyFont="1" applyAlignment="1">
      <alignment vertical="center" wrapText="1"/>
    </xf>
    <xf numFmtId="0" fontId="28" fillId="0" borderId="0" xfId="0" applyFont="1" applyAlignment="1">
      <alignment vertical="top" wrapText="1"/>
    </xf>
    <xf numFmtId="0" fontId="18" fillId="0" borderId="0" xfId="0" applyFont="1" applyAlignment="1">
      <alignment horizontal="left" vertical="center" wrapText="1"/>
    </xf>
    <xf numFmtId="0" fontId="76" fillId="0" borderId="0" xfId="0" applyFont="1"/>
    <xf numFmtId="0" fontId="17" fillId="0" borderId="0" xfId="0" applyFont="1" applyAlignment="1">
      <alignment horizontal="center" vertical="center" wrapText="1"/>
    </xf>
    <xf numFmtId="9" fontId="18" fillId="0" borderId="0" xfId="0" applyNumberFormat="1" applyFont="1" applyAlignment="1">
      <alignment horizontal="left" wrapText="1"/>
    </xf>
    <xf numFmtId="0" fontId="41" fillId="0" borderId="0" xfId="0" applyFont="1" applyAlignment="1">
      <alignment vertical="center" wrapText="1"/>
    </xf>
    <xf numFmtId="0" fontId="58" fillId="0" borderId="0" xfId="0" applyFont="1"/>
    <xf numFmtId="0" fontId="25" fillId="2" borderId="1" xfId="0" applyFont="1" applyFill="1" applyBorder="1"/>
    <xf numFmtId="0" fontId="0" fillId="0" borderId="0" xfId="0" applyAlignment="1">
      <alignment horizontal="center"/>
    </xf>
    <xf numFmtId="0" fontId="32" fillId="0" borderId="0" xfId="0" applyFont="1" applyAlignment="1">
      <alignment horizontal="center"/>
    </xf>
    <xf numFmtId="0" fontId="0" fillId="0" borderId="0" xfId="0" applyAlignment="1">
      <alignment vertical="top"/>
    </xf>
    <xf numFmtId="0" fontId="83" fillId="0" borderId="0" xfId="0" applyFont="1"/>
    <xf numFmtId="0" fontId="29" fillId="0" borderId="0" xfId="0" applyFont="1" applyAlignment="1">
      <alignment horizontal="left" vertical="center" wrapText="1"/>
    </xf>
    <xf numFmtId="0" fontId="29" fillId="0" borderId="0" xfId="0" applyFont="1" applyAlignment="1">
      <alignment horizontal="center" vertical="center" wrapText="1"/>
    </xf>
    <xf numFmtId="0" fontId="29" fillId="0" borderId="0" xfId="0" applyFont="1" applyAlignment="1">
      <alignment horizontal="right" vertical="center" wrapText="1"/>
    </xf>
    <xf numFmtId="0" fontId="58" fillId="0" borderId="0" xfId="0" applyFont="1" applyAlignment="1">
      <alignment wrapText="1"/>
    </xf>
    <xf numFmtId="0" fontId="38" fillId="0" borderId="0" xfId="0" applyFont="1"/>
    <xf numFmtId="0" fontId="76" fillId="0" borderId="0" xfId="0" applyFont="1" applyAlignment="1">
      <alignment vertical="top" wrapText="1"/>
    </xf>
    <xf numFmtId="0" fontId="64" fillId="0" borderId="1" xfId="0" applyFont="1" applyBorder="1"/>
    <xf numFmtId="0" fontId="64" fillId="0" borderId="29" xfId="0" applyFont="1" applyBorder="1"/>
    <xf numFmtId="0" fontId="25" fillId="2" borderId="13" xfId="0" applyFont="1" applyFill="1" applyBorder="1" applyAlignment="1">
      <alignment wrapText="1"/>
    </xf>
    <xf numFmtId="0" fontId="25" fillId="2" borderId="29" xfId="0" applyFont="1" applyFill="1" applyBorder="1"/>
    <xf numFmtId="0" fontId="30" fillId="0" borderId="0" xfId="0" applyFont="1" applyAlignment="1">
      <alignment horizontal="center"/>
    </xf>
    <xf numFmtId="0" fontId="25" fillId="0" borderId="0" xfId="0" applyFont="1" applyAlignment="1">
      <alignment vertical="top" wrapText="1"/>
    </xf>
    <xf numFmtId="0" fontId="0" fillId="0" borderId="31" xfId="0" applyBorder="1" applyAlignment="1">
      <alignment wrapText="1"/>
    </xf>
    <xf numFmtId="0" fontId="0" fillId="3" borderId="0" xfId="0" applyFill="1"/>
    <xf numFmtId="0" fontId="86" fillId="0" borderId="0" xfId="10"/>
    <xf numFmtId="49" fontId="27" fillId="0" borderId="0" xfId="10" applyNumberFormat="1" applyFont="1" applyAlignment="1">
      <alignment horizontal="center" vertical="center" wrapText="1"/>
    </xf>
    <xf numFmtId="0" fontId="86" fillId="0" borderId="0" xfId="10" applyAlignment="1">
      <alignment vertical="center"/>
    </xf>
    <xf numFmtId="0" fontId="22" fillId="0" borderId="0" xfId="10" applyFont="1" applyAlignment="1">
      <alignment horizontal="center"/>
    </xf>
    <xf numFmtId="0" fontId="22" fillId="0" borderId="0" xfId="10" applyFont="1" applyAlignment="1">
      <alignment vertical="center"/>
    </xf>
    <xf numFmtId="0" fontId="32" fillId="0" borderId="0" xfId="10" applyFont="1"/>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1" xfId="0" applyBorder="1" applyAlignment="1">
      <alignment horizontal="left" vertical="top" wrapText="1"/>
    </xf>
    <xf numFmtId="0" fontId="33" fillId="0" borderId="0" xfId="0" applyFont="1"/>
    <xf numFmtId="0" fontId="33" fillId="0" borderId="32" xfId="0" applyFont="1" applyBorder="1" applyAlignment="1">
      <alignment horizontal="left" indent="1"/>
    </xf>
    <xf numFmtId="0" fontId="0" fillId="0" borderId="33" xfId="0" applyBorder="1" applyAlignment="1">
      <alignment horizontal="left" indent="1"/>
    </xf>
    <xf numFmtId="0" fontId="0" fillId="0" borderId="31" xfId="0" applyBorder="1" applyAlignment="1">
      <alignment horizontal="left" indent="1"/>
    </xf>
    <xf numFmtId="0" fontId="0" fillId="0" borderId="32" xfId="0" applyBorder="1"/>
    <xf numFmtId="0" fontId="0" fillId="0" borderId="33" xfId="0" applyBorder="1"/>
    <xf numFmtId="0" fontId="0" fillId="0" borderId="31" xfId="0" applyBorder="1"/>
    <xf numFmtId="0" fontId="26" fillId="0" borderId="33" xfId="0" applyFont="1" applyBorder="1"/>
    <xf numFmtId="0" fontId="26" fillId="0" borderId="31" xfId="0" applyFont="1" applyBorder="1"/>
    <xf numFmtId="0" fontId="26" fillId="0" borderId="33" xfId="0" applyFont="1" applyBorder="1" applyAlignment="1">
      <alignment horizontal="right"/>
    </xf>
    <xf numFmtId="0" fontId="35" fillId="0" borderId="0" xfId="0" applyFont="1" applyAlignment="1">
      <alignment horizontal="justify"/>
    </xf>
    <xf numFmtId="0" fontId="22" fillId="0" borderId="0" xfId="10" applyFont="1"/>
    <xf numFmtId="0" fontId="29" fillId="0" borderId="0" xfId="10" applyFont="1"/>
    <xf numFmtId="0" fontId="27" fillId="0" borderId="0" xfId="0" applyFont="1" applyAlignment="1">
      <alignment horizontal="right"/>
    </xf>
    <xf numFmtId="0" fontId="36" fillId="0" borderId="0" xfId="10" applyFont="1" applyAlignment="1">
      <alignment horizontal="center" vertical="center" wrapText="1"/>
    </xf>
    <xf numFmtId="0" fontId="22" fillId="0" borderId="0" xfId="0" applyFont="1" applyAlignment="1">
      <alignment horizontal="right"/>
    </xf>
    <xf numFmtId="15" fontId="86" fillId="0" borderId="0" xfId="10" applyNumberFormat="1"/>
    <xf numFmtId="0" fontId="22" fillId="0" borderId="0" xfId="0" applyFont="1" applyAlignment="1">
      <alignment horizontal="justify" vertical="top"/>
    </xf>
    <xf numFmtId="0" fontId="22" fillId="0" borderId="32" xfId="0" applyFont="1" applyBorder="1"/>
    <xf numFmtId="0" fontId="0" fillId="0" borderId="32" xfId="0" applyBorder="1" applyAlignment="1">
      <alignment vertical="center"/>
    </xf>
    <xf numFmtId="0" fontId="22" fillId="0" borderId="32" xfId="0" applyFont="1" applyBorder="1" applyAlignment="1">
      <alignment horizontal="left" vertical="top"/>
    </xf>
    <xf numFmtId="0" fontId="22" fillId="0" borderId="0" xfId="0" applyFont="1" applyAlignment="1">
      <alignment horizontal="left" vertical="top"/>
    </xf>
    <xf numFmtId="0" fontId="22" fillId="0" borderId="36" xfId="0" applyFont="1" applyBorder="1"/>
    <xf numFmtId="0" fontId="0" fillId="0" borderId="37" xfId="0" applyBorder="1" applyAlignment="1">
      <alignment vertical="center"/>
    </xf>
    <xf numFmtId="0" fontId="100" fillId="0" borderId="0" xfId="0" applyFont="1" applyAlignment="1">
      <alignment textRotation="45"/>
    </xf>
    <xf numFmtId="0" fontId="82" fillId="0" borderId="0" xfId="0" applyFont="1" applyAlignment="1" applyProtection="1">
      <alignment vertical="top" wrapText="1"/>
      <protection locked="0"/>
    </xf>
    <xf numFmtId="0" fontId="58" fillId="0" borderId="0" xfId="0" applyFont="1" applyProtection="1">
      <protection locked="0"/>
    </xf>
    <xf numFmtId="0" fontId="18" fillId="0" borderId="0" xfId="0" applyFont="1" applyAlignment="1">
      <alignment vertical="top" wrapText="1"/>
    </xf>
    <xf numFmtId="0" fontId="22" fillId="0" borderId="0" xfId="0" applyFont="1" applyAlignment="1">
      <alignment horizontal="center"/>
    </xf>
    <xf numFmtId="0" fontId="44" fillId="0" borderId="0" xfId="0" applyFont="1" applyAlignment="1">
      <alignment horizontal="left"/>
    </xf>
    <xf numFmtId="0" fontId="22" fillId="0" borderId="0" xfId="0" applyFont="1" applyAlignment="1">
      <alignment horizontal="justify" vertical="center" wrapText="1"/>
    </xf>
    <xf numFmtId="0" fontId="102" fillId="6" borderId="0" xfId="0" applyFont="1" applyFill="1" applyAlignment="1">
      <alignment horizontal="center" vertical="center"/>
    </xf>
    <xf numFmtId="0" fontId="0" fillId="0" borderId="0" xfId="0" applyAlignment="1">
      <alignment horizontal="left" vertical="center"/>
    </xf>
    <xf numFmtId="0" fontId="22" fillId="0" borderId="39" xfId="0" applyFont="1" applyBorder="1" applyAlignment="1">
      <alignment horizontal="center"/>
    </xf>
    <xf numFmtId="0" fontId="22" fillId="0" borderId="40" xfId="0" applyFont="1" applyBorder="1"/>
    <xf numFmtId="0" fontId="22" fillId="0" borderId="34" xfId="0" applyFont="1" applyBorder="1"/>
    <xf numFmtId="49" fontId="27" fillId="0" borderId="0" xfId="10" applyNumberFormat="1" applyFont="1" applyAlignment="1">
      <alignment horizontal="right" vertical="center" wrapText="1"/>
    </xf>
    <xf numFmtId="0" fontId="25" fillId="0" borderId="0" xfId="0" applyFont="1" applyAlignment="1">
      <alignment horizontal="right" vertical="center"/>
    </xf>
    <xf numFmtId="0" fontId="0" fillId="0" borderId="0" xfId="0" applyAlignment="1">
      <alignment horizontal="justify" vertical="center"/>
    </xf>
    <xf numFmtId="0" fontId="0" fillId="0" borderId="0" xfId="0" applyAlignment="1">
      <alignment horizontal="right" vertical="center"/>
    </xf>
    <xf numFmtId="0" fontId="44" fillId="0" borderId="0" xfId="0" applyFont="1" applyAlignment="1">
      <alignment horizontal="justify" vertical="top" wrapText="1"/>
    </xf>
    <xf numFmtId="0" fontId="25" fillId="0" borderId="0" xfId="0" applyFont="1" applyAlignment="1">
      <alignment vertical="top"/>
    </xf>
    <xf numFmtId="0" fontId="45" fillId="0" borderId="0" xfId="0" applyFont="1" applyAlignment="1">
      <alignment horizontal="justify" vertical="top" wrapText="1"/>
    </xf>
    <xf numFmtId="0" fontId="25" fillId="0" borderId="0" xfId="0" applyFont="1" applyAlignment="1">
      <alignment horizontal="right" vertical="top"/>
    </xf>
    <xf numFmtId="0" fontId="45" fillId="0" borderId="0" xfId="0" applyFont="1" applyAlignment="1">
      <alignment horizontal="left" vertical="top" wrapText="1"/>
    </xf>
    <xf numFmtId="0" fontId="25" fillId="0" borderId="0" xfId="0" applyFont="1" applyAlignment="1">
      <alignment horizontal="justify" vertical="top"/>
    </xf>
    <xf numFmtId="0" fontId="0" fillId="0" borderId="0" xfId="0" applyAlignment="1">
      <alignment horizontal="justify" vertical="top"/>
    </xf>
    <xf numFmtId="0" fontId="0" fillId="0" borderId="0" xfId="0" applyAlignment="1">
      <alignment horizontal="right" vertical="top"/>
    </xf>
    <xf numFmtId="0" fontId="89" fillId="0" borderId="0" xfId="0" applyFont="1" applyAlignment="1">
      <alignment horizontal="justify" vertical="top"/>
    </xf>
    <xf numFmtId="0" fontId="91" fillId="0" borderId="0" xfId="0" applyFont="1" applyAlignment="1">
      <alignment horizontal="justify" vertical="top" wrapText="1"/>
    </xf>
    <xf numFmtId="0" fontId="25" fillId="0" borderId="0" xfId="0" applyFont="1" applyAlignment="1">
      <alignment horizontal="left" vertical="top"/>
    </xf>
    <xf numFmtId="0" fontId="45" fillId="0" borderId="0" xfId="0" applyFont="1" applyAlignment="1">
      <alignment vertical="top" wrapText="1"/>
    </xf>
    <xf numFmtId="0" fontId="44" fillId="0" borderId="0" xfId="0" applyFont="1" applyAlignment="1">
      <alignment horizontal="center" vertical="top" wrapText="1"/>
    </xf>
    <xf numFmtId="0" fontId="82" fillId="0" borderId="0" xfId="0" applyFont="1" applyAlignment="1">
      <alignment horizontal="right" vertical="top" wrapText="1"/>
    </xf>
    <xf numFmtId="0" fontId="82" fillId="0" borderId="0" xfId="0" applyFont="1" applyAlignment="1">
      <alignment horizontal="center" vertical="top" wrapText="1"/>
    </xf>
    <xf numFmtId="0" fontId="82" fillId="0" borderId="0" xfId="0" applyFont="1" applyAlignment="1">
      <alignment horizontal="justify" vertical="top" wrapText="1"/>
    </xf>
    <xf numFmtId="0" fontId="92" fillId="0" borderId="0" xfId="0" applyFont="1" applyAlignment="1">
      <alignment horizontal="justify" vertical="top" wrapText="1"/>
    </xf>
    <xf numFmtId="0" fontId="85" fillId="0" borderId="0" xfId="0" applyFont="1" applyAlignment="1">
      <alignment horizontal="center" vertical="top" wrapText="1"/>
    </xf>
    <xf numFmtId="0" fontId="88" fillId="0" borderId="0" xfId="0" applyFont="1" applyAlignment="1">
      <alignment horizontal="left" vertical="top" wrapText="1"/>
    </xf>
    <xf numFmtId="0" fontId="88" fillId="0" borderId="0" xfId="0" applyFont="1" applyAlignment="1">
      <alignment horizontal="center" vertical="top" wrapText="1"/>
    </xf>
    <xf numFmtId="0" fontId="88" fillId="0" borderId="0" xfId="0" applyFont="1" applyAlignment="1">
      <alignment wrapText="1"/>
    </xf>
    <xf numFmtId="0" fontId="88" fillId="0" borderId="0" xfId="0" applyFont="1" applyAlignment="1">
      <alignment horizontal="center" wrapText="1"/>
    </xf>
    <xf numFmtId="0" fontId="89" fillId="0" borderId="0" xfId="0" applyFont="1" applyAlignment="1">
      <alignment wrapText="1"/>
    </xf>
    <xf numFmtId="0" fontId="88" fillId="0" borderId="0" xfId="0" applyFont="1" applyAlignment="1">
      <alignment horizontal="left" vertical="top" wrapText="1" indent="1"/>
    </xf>
    <xf numFmtId="0" fontId="89" fillId="0" borderId="0" xfId="0" applyFont="1"/>
    <xf numFmtId="0" fontId="44" fillId="0" borderId="0" xfId="0" applyFont="1" applyAlignment="1">
      <alignment horizontal="left" vertical="top" wrapText="1" indent="1"/>
    </xf>
    <xf numFmtId="0" fontId="94" fillId="0" borderId="0" xfId="0" applyFont="1" applyAlignment="1">
      <alignment horizontal="left" vertical="top" wrapText="1" indent="1"/>
    </xf>
    <xf numFmtId="0" fontId="94" fillId="0" borderId="17" xfId="0" applyFont="1" applyBorder="1" applyAlignment="1">
      <alignment horizontal="center" wrapText="1"/>
    </xf>
    <xf numFmtId="0" fontId="94" fillId="0" borderId="0" xfId="0" applyFont="1" applyAlignment="1">
      <alignment horizontal="center" wrapText="1"/>
    </xf>
    <xf numFmtId="0" fontId="94" fillId="0" borderId="0" xfId="0" applyFont="1" applyAlignment="1">
      <alignment wrapText="1"/>
    </xf>
    <xf numFmtId="0" fontId="94" fillId="0" borderId="18" xfId="0" applyFont="1" applyBorder="1" applyAlignment="1">
      <alignment horizontal="left" vertical="top" wrapText="1"/>
    </xf>
    <xf numFmtId="0" fontId="0" fillId="0" borderId="0" xfId="0" applyAlignment="1">
      <alignment horizontal="center" vertical="top"/>
    </xf>
    <xf numFmtId="0" fontId="103" fillId="0" borderId="0" xfId="0" applyFont="1"/>
    <xf numFmtId="0" fontId="0" fillId="0" borderId="0" xfId="0" applyAlignment="1">
      <alignment horizontal="left" vertical="top"/>
    </xf>
    <xf numFmtId="0" fontId="94" fillId="0" borderId="20" xfId="0" applyFont="1" applyBorder="1" applyAlignment="1">
      <alignment horizontal="left" vertical="top" wrapText="1"/>
    </xf>
    <xf numFmtId="0" fontId="27" fillId="0" borderId="0" xfId="0" applyFont="1" applyAlignment="1">
      <alignment horizontal="left"/>
    </xf>
    <xf numFmtId="0" fontId="52" fillId="0" borderId="0" xfId="0" applyFont="1" applyAlignment="1">
      <alignment horizontal="left"/>
    </xf>
    <xf numFmtId="168" fontId="64" fillId="0" borderId="0" xfId="0" applyNumberFormat="1" applyFont="1"/>
    <xf numFmtId="0" fontId="92" fillId="0" borderId="0" xfId="0" applyFont="1" applyAlignment="1">
      <alignment horizontal="left" vertical="top" wrapText="1"/>
    </xf>
    <xf numFmtId="0" fontId="94" fillId="0" borderId="19" xfId="0" applyFont="1" applyBorder="1" applyAlignment="1">
      <alignment horizontal="left" vertical="top" wrapText="1"/>
    </xf>
    <xf numFmtId="0" fontId="94" fillId="0" borderId="21" xfId="0" applyFont="1" applyBorder="1" applyAlignment="1">
      <alignment horizontal="left" vertical="top" wrapText="1"/>
    </xf>
    <xf numFmtId="0" fontId="94" fillId="0" borderId="0" xfId="0" applyFont="1" applyAlignment="1">
      <alignment horizontal="left" vertical="top" wrapText="1"/>
    </xf>
    <xf numFmtId="0" fontId="94" fillId="0" borderId="43" xfId="0" applyFont="1" applyBorder="1" applyAlignment="1">
      <alignment horizontal="left" vertical="top" wrapText="1"/>
    </xf>
    <xf numFmtId="0" fontId="94" fillId="0" borderId="17" xfId="0" applyFont="1" applyBorder="1" applyAlignment="1">
      <alignment horizontal="left" vertical="top" wrapText="1"/>
    </xf>
    <xf numFmtId="0" fontId="108" fillId="0" borderId="0" xfId="0" applyFont="1"/>
    <xf numFmtId="0" fontId="94" fillId="0" borderId="0" xfId="0" applyFont="1"/>
    <xf numFmtId="0" fontId="31" fillId="0" borderId="0" xfId="0" applyFont="1" applyAlignment="1">
      <alignment horizontal="left" indent="1"/>
    </xf>
    <xf numFmtId="0" fontId="44" fillId="0" borderId="18" xfId="0" applyFont="1" applyBorder="1" applyAlignment="1">
      <alignment horizontal="left" vertical="top" wrapText="1"/>
    </xf>
    <xf numFmtId="0" fontId="22" fillId="0" borderId="18" xfId="0" applyFont="1" applyBorder="1"/>
    <xf numFmtId="0" fontId="22" fillId="0" borderId="0" xfId="0" applyFont="1" applyAlignment="1">
      <alignment horizontal="left" indent="1"/>
    </xf>
    <xf numFmtId="0" fontId="22" fillId="0" borderId="33" xfId="0" applyFont="1" applyBorder="1"/>
    <xf numFmtId="0" fontId="22" fillId="0" borderId="33" xfId="0" applyFont="1" applyBorder="1" applyAlignment="1">
      <alignment horizontal="left"/>
    </xf>
    <xf numFmtId="0" fontId="44" fillId="0" borderId="16" xfId="0" applyFont="1" applyBorder="1" applyAlignment="1">
      <alignment horizontal="left" vertical="center" wrapText="1" indent="1"/>
    </xf>
    <xf numFmtId="0" fontId="44" fillId="0" borderId="16" xfId="0" applyFont="1" applyBorder="1" applyAlignment="1">
      <alignment horizontal="left" vertical="top" wrapText="1" indent="1"/>
    </xf>
    <xf numFmtId="0" fontId="44" fillId="0" borderId="32" xfId="0" applyFont="1" applyBorder="1" applyAlignment="1">
      <alignment horizontal="left" vertical="top" wrapText="1"/>
    </xf>
    <xf numFmtId="0" fontId="44" fillId="0" borderId="31" xfId="0" applyFont="1" applyBorder="1" applyAlignment="1">
      <alignment horizontal="left" vertical="top" wrapText="1"/>
    </xf>
    <xf numFmtId="0" fontId="22" fillId="0" borderId="0" xfId="0" applyFont="1" applyAlignment="1">
      <alignment vertical="top"/>
    </xf>
    <xf numFmtId="0" fontId="22" fillId="0" borderId="43" xfId="0" applyFont="1" applyBorder="1" applyAlignment="1">
      <alignment wrapText="1"/>
    </xf>
    <xf numFmtId="0" fontId="52" fillId="0" borderId="0" xfId="0" applyFont="1"/>
    <xf numFmtId="0" fontId="0" fillId="0" borderId="43" xfId="0" applyBorder="1"/>
    <xf numFmtId="0" fontId="44" fillId="0" borderId="0" xfId="0" applyFont="1"/>
    <xf numFmtId="0" fontId="22" fillId="0" borderId="43" xfId="0" applyFont="1" applyBorder="1"/>
    <xf numFmtId="0" fontId="111" fillId="0" borderId="0" xfId="0" applyFont="1"/>
    <xf numFmtId="0" fontId="22" fillId="0" borderId="0" xfId="0" quotePrefix="1" applyFont="1"/>
    <xf numFmtId="0" fontId="0" fillId="0" borderId="0" xfId="0" quotePrefix="1" applyAlignment="1">
      <alignment vertical="top"/>
    </xf>
    <xf numFmtId="0" fontId="112" fillId="0" borderId="16" xfId="0" applyFont="1" applyBorder="1" applyAlignment="1">
      <alignment horizontal="center" wrapText="1"/>
    </xf>
    <xf numFmtId="0" fontId="44" fillId="0" borderId="0" xfId="0" quotePrefix="1" applyFont="1"/>
    <xf numFmtId="0" fontId="27" fillId="0" borderId="0" xfId="0" quotePrefix="1" applyFont="1"/>
    <xf numFmtId="0" fontId="52" fillId="0" borderId="0" xfId="0" quotePrefix="1" applyFont="1"/>
    <xf numFmtId="0" fontId="25" fillId="0" borderId="0" xfId="0" applyFont="1" applyAlignment="1">
      <alignment vertical="center" wrapText="1"/>
    </xf>
    <xf numFmtId="0" fontId="25" fillId="0" borderId="44" xfId="0" applyFont="1" applyBorder="1" applyAlignment="1">
      <alignment vertical="center" wrapText="1"/>
    </xf>
    <xf numFmtId="0" fontId="44" fillId="0" borderId="43" xfId="0" applyFont="1" applyBorder="1" applyAlignment="1">
      <alignment horizontal="left" vertical="top" wrapText="1"/>
    </xf>
    <xf numFmtId="0" fontId="27" fillId="0" borderId="43" xfId="0" applyFont="1" applyBorder="1"/>
    <xf numFmtId="0" fontId="18" fillId="0" borderId="32" xfId="0" applyFont="1" applyBorder="1" applyAlignment="1">
      <alignment vertical="center" wrapText="1"/>
    </xf>
    <xf numFmtId="0" fontId="27" fillId="0" borderId="0" xfId="0" applyFont="1" applyAlignment="1">
      <alignment horizontal="right" vertical="center" wrapText="1"/>
    </xf>
    <xf numFmtId="0" fontId="31" fillId="0" borderId="0" xfId="0" applyFont="1"/>
    <xf numFmtId="0" fontId="86" fillId="0" borderId="0" xfId="10" applyAlignment="1">
      <alignment horizontal="center"/>
    </xf>
    <xf numFmtId="0" fontId="22" fillId="0" borderId="45" xfId="0" applyFont="1" applyBorder="1" applyAlignment="1">
      <alignment horizontal="justify"/>
    </xf>
    <xf numFmtId="0" fontId="0" fillId="0" borderId="45" xfId="0" applyBorder="1"/>
    <xf numFmtId="0" fontId="22" fillId="0" borderId="45" xfId="0" applyFont="1" applyBorder="1"/>
    <xf numFmtId="0" fontId="29" fillId="0" borderId="0" xfId="10" applyFont="1" applyAlignment="1">
      <alignment vertical="center"/>
    </xf>
    <xf numFmtId="0" fontId="17" fillId="0" borderId="32" xfId="0" applyFont="1" applyBorder="1" applyAlignment="1">
      <alignment wrapText="1"/>
    </xf>
    <xf numFmtId="0" fontId="17" fillId="0" borderId="33" xfId="0" applyFont="1" applyBorder="1" applyAlignment="1">
      <alignment wrapText="1"/>
    </xf>
    <xf numFmtId="0" fontId="17" fillId="0" borderId="31" xfId="0" applyFont="1" applyBorder="1" applyAlignment="1">
      <alignment wrapText="1"/>
    </xf>
    <xf numFmtId="0" fontId="17" fillId="0" borderId="18" xfId="0" applyFont="1" applyBorder="1" applyAlignment="1">
      <alignment wrapText="1"/>
    </xf>
    <xf numFmtId="0" fontId="25" fillId="0" borderId="16" xfId="0" applyFont="1" applyBorder="1" applyAlignment="1">
      <alignment horizontal="center" vertical="center" wrapText="1"/>
    </xf>
    <xf numFmtId="0" fontId="110" fillId="0" borderId="0" xfId="0" applyFont="1" applyAlignment="1">
      <alignment vertical="top" wrapText="1"/>
    </xf>
    <xf numFmtId="0" fontId="116" fillId="0" borderId="0" xfId="0" quotePrefix="1" applyFont="1"/>
    <xf numFmtId="0" fontId="58" fillId="0" borderId="44" xfId="0" applyFont="1" applyBorder="1"/>
    <xf numFmtId="0" fontId="32" fillId="0" borderId="44" xfId="0" applyFont="1" applyBorder="1"/>
    <xf numFmtId="0" fontId="17" fillId="0" borderId="48" xfId="0" applyFont="1" applyBorder="1" applyAlignment="1">
      <alignment horizontal="left" wrapText="1"/>
    </xf>
    <xf numFmtId="0" fontId="17" fillId="0" borderId="18" xfId="0" applyFont="1" applyBorder="1" applyAlignment="1">
      <alignment horizontal="left" wrapText="1"/>
    </xf>
    <xf numFmtId="0" fontId="17" fillId="0" borderId="49" xfId="0" applyFont="1" applyBorder="1" applyAlignment="1">
      <alignment horizontal="left" wrapText="1"/>
    </xf>
    <xf numFmtId="0" fontId="112" fillId="0" borderId="31" xfId="0" applyFont="1" applyBorder="1"/>
    <xf numFmtId="0" fontId="112" fillId="0" borderId="50" xfId="0" applyFont="1" applyBorder="1"/>
    <xf numFmtId="0" fontId="17" fillId="0" borderId="38" xfId="0" applyFont="1" applyBorder="1" applyAlignment="1">
      <alignment wrapText="1"/>
    </xf>
    <xf numFmtId="0" fontId="17" fillId="0" borderId="51" xfId="0" applyFont="1" applyBorder="1" applyAlignment="1">
      <alignment wrapText="1"/>
    </xf>
    <xf numFmtId="0" fontId="18" fillId="0" borderId="16" xfId="0" applyFont="1" applyBorder="1" applyAlignment="1">
      <alignment horizontal="left" wrapText="1" indent="1"/>
    </xf>
    <xf numFmtId="0" fontId="18" fillId="0" borderId="16" xfId="0" applyFont="1" applyBorder="1" applyAlignment="1">
      <alignment horizontal="left" vertical="center" wrapText="1" indent="1"/>
    </xf>
    <xf numFmtId="0" fontId="25" fillId="0" borderId="32" xfId="0" applyFont="1" applyBorder="1" applyAlignment="1">
      <alignment wrapText="1"/>
    </xf>
    <xf numFmtId="0" fontId="33" fillId="0" borderId="16" xfId="0" applyFont="1" applyBorder="1" applyAlignment="1">
      <alignment horizontal="center" vertical="top" wrapText="1"/>
    </xf>
    <xf numFmtId="0" fontId="18" fillId="0" borderId="33" xfId="0" applyFont="1" applyBorder="1" applyAlignment="1">
      <alignment vertical="center" wrapText="1"/>
    </xf>
    <xf numFmtId="0" fontId="0" fillId="0" borderId="16" xfId="0" applyBorder="1"/>
    <xf numFmtId="0" fontId="52" fillId="0" borderId="0" xfId="0" applyFont="1" applyAlignment="1">
      <alignment horizontal="left" wrapText="1"/>
    </xf>
    <xf numFmtId="0" fontId="61" fillId="0" borderId="0" xfId="0" applyFont="1" applyAlignment="1">
      <alignment horizontal="left" wrapText="1"/>
    </xf>
    <xf numFmtId="0" fontId="25" fillId="0" borderId="26" xfId="0" applyFont="1" applyBorder="1" applyAlignment="1">
      <alignment wrapText="1"/>
    </xf>
    <xf numFmtId="0" fontId="22" fillId="0" borderId="15" xfId="0" applyFont="1" applyBorder="1" applyAlignment="1">
      <alignment wrapText="1"/>
    </xf>
    <xf numFmtId="0" fontId="22" fillId="0" borderId="29" xfId="0" applyFont="1" applyBorder="1" applyAlignment="1">
      <alignment wrapText="1"/>
    </xf>
    <xf numFmtId="0" fontId="22" fillId="0" borderId="53" xfId="0" applyFont="1" applyBorder="1" applyAlignment="1">
      <alignment wrapText="1"/>
    </xf>
    <xf numFmtId="0" fontId="33" fillId="0" borderId="33" xfId="0" applyFont="1" applyBorder="1" applyAlignment="1">
      <alignment horizontal="left" indent="1"/>
    </xf>
    <xf numFmtId="0" fontId="41" fillId="0" borderId="0" xfId="0" applyFont="1" applyAlignment="1">
      <alignment horizontal="left" wrapText="1"/>
    </xf>
    <xf numFmtId="0" fontId="64" fillId="0" borderId="0" xfId="0" applyFont="1" applyAlignment="1">
      <alignment wrapText="1"/>
    </xf>
    <xf numFmtId="0" fontId="0" fillId="0" borderId="20" xfId="0" applyBorder="1"/>
    <xf numFmtId="0" fontId="0" fillId="0" borderId="23" xfId="0" applyBorder="1" applyAlignment="1" applyProtection="1">
      <alignment horizontal="center" vertical="top" wrapText="1"/>
      <protection locked="0"/>
    </xf>
    <xf numFmtId="0" fontId="0" fillId="0" borderId="23" xfId="0" applyBorder="1" applyAlignment="1" applyProtection="1">
      <alignment horizontal="left" vertical="top" wrapText="1"/>
      <protection locked="0"/>
    </xf>
    <xf numFmtId="0" fontId="0" fillId="0" borderId="23" xfId="0" applyBorder="1" applyAlignment="1" applyProtection="1">
      <alignment horizontal="justify" vertical="top" wrapText="1"/>
      <protection locked="0"/>
    </xf>
    <xf numFmtId="0" fontId="27" fillId="0" borderId="23" xfId="0" applyFont="1" applyBorder="1" applyAlignment="1" applyProtection="1">
      <alignment horizontal="center" vertical="top"/>
      <protection locked="0"/>
    </xf>
    <xf numFmtId="0" fontId="27" fillId="0" borderId="17" xfId="0" applyFont="1" applyBorder="1" applyAlignment="1" applyProtection="1">
      <alignment horizontal="center" vertical="top"/>
      <protection locked="0"/>
    </xf>
    <xf numFmtId="0" fontId="0" fillId="0" borderId="23" xfId="0" applyBorder="1" applyAlignment="1" applyProtection="1">
      <alignment horizontal="center" vertical="top"/>
      <protection locked="0"/>
    </xf>
    <xf numFmtId="0" fontId="0" fillId="0" borderId="23" xfId="0" applyBorder="1" applyAlignment="1" applyProtection="1">
      <alignment vertical="top"/>
      <protection locked="0"/>
    </xf>
    <xf numFmtId="0" fontId="0" fillId="0" borderId="17" xfId="0" applyBorder="1" applyAlignment="1" applyProtection="1">
      <alignment vertical="top"/>
      <protection locked="0"/>
    </xf>
    <xf numFmtId="0" fontId="97" fillId="0" borderId="0" xfId="0" applyFont="1" applyAlignment="1">
      <alignment wrapText="1"/>
    </xf>
    <xf numFmtId="0" fontId="16" fillId="0" borderId="0" xfId="0" applyFont="1" applyAlignment="1">
      <alignment horizontal="justify" vertical="top" wrapText="1"/>
    </xf>
    <xf numFmtId="0" fontId="18" fillId="0" borderId="0" xfId="0" applyFont="1" applyAlignment="1">
      <alignment horizontal="left"/>
    </xf>
    <xf numFmtId="0" fontId="19" fillId="0" borderId="0" xfId="0" applyFont="1" applyAlignment="1">
      <alignment wrapText="1"/>
    </xf>
    <xf numFmtId="0" fontId="25" fillId="0" borderId="0" xfId="0" applyFont="1" applyAlignment="1">
      <alignment horizontal="left"/>
    </xf>
    <xf numFmtId="0" fontId="18" fillId="0" borderId="61" xfId="0" applyFont="1" applyBorder="1" applyAlignment="1">
      <alignment horizontal="left" wrapText="1"/>
    </xf>
    <xf numFmtId="0" fontId="17" fillId="0" borderId="61" xfId="0" applyFont="1" applyBorder="1" applyAlignment="1">
      <alignment wrapText="1"/>
    </xf>
    <xf numFmtId="0" fontId="18" fillId="0" borderId="61" xfId="0" applyFont="1" applyBorder="1" applyAlignment="1">
      <alignment wrapText="1"/>
    </xf>
    <xf numFmtId="0" fontId="24" fillId="0" borderId="0" xfId="0" applyFont="1" applyAlignment="1">
      <alignment horizontal="left"/>
    </xf>
    <xf numFmtId="0" fontId="67" fillId="0" borderId="0" xfId="0" applyFont="1" applyAlignment="1">
      <alignment horizontal="center"/>
    </xf>
    <xf numFmtId="0" fontId="19" fillId="0" borderId="0" xfId="0" applyFont="1" applyAlignment="1">
      <alignment horizontal="center"/>
    </xf>
    <xf numFmtId="0" fontId="19" fillId="0" borderId="0" xfId="0" applyFont="1"/>
    <xf numFmtId="0" fontId="34" fillId="0" borderId="0" xfId="0" applyFont="1"/>
    <xf numFmtId="0" fontId="16" fillId="0" borderId="0" xfId="0" applyFont="1" applyAlignment="1">
      <alignment horizontal="left"/>
    </xf>
    <xf numFmtId="0" fontId="17" fillId="0" borderId="0" xfId="0" applyFont="1" applyAlignment="1">
      <alignment horizontal="left" indent="4"/>
    </xf>
    <xf numFmtId="0" fontId="34" fillId="0" borderId="0" xfId="0" applyFont="1" applyAlignment="1">
      <alignment vertical="center"/>
    </xf>
    <xf numFmtId="0" fontId="0" fillId="0" borderId="0" xfId="0" applyAlignment="1">
      <alignment horizontal="center" vertical="center"/>
    </xf>
    <xf numFmtId="0" fontId="18" fillId="0" borderId="0" xfId="0" applyFont="1" applyAlignment="1">
      <alignment horizontal="right"/>
    </xf>
    <xf numFmtId="0" fontId="22" fillId="0" borderId="0" xfId="7"/>
    <xf numFmtId="0" fontId="21" fillId="0" borderId="0" xfId="11"/>
    <xf numFmtId="0" fontId="25" fillId="0" borderId="0" xfId="11" applyFont="1"/>
    <xf numFmtId="0" fontId="27" fillId="0" borderId="0" xfId="11" applyFont="1"/>
    <xf numFmtId="0" fontId="30" fillId="0" borderId="0" xfId="0" applyFont="1" applyAlignment="1">
      <alignment wrapText="1"/>
    </xf>
    <xf numFmtId="0" fontId="41" fillId="0" borderId="0" xfId="0" applyFont="1" applyAlignment="1">
      <alignment horizontal="justify" vertical="center" wrapText="1"/>
    </xf>
    <xf numFmtId="0" fontId="32" fillId="0" borderId="0" xfId="0" applyFont="1" applyAlignment="1">
      <alignment vertical="center" wrapText="1"/>
    </xf>
    <xf numFmtId="0" fontId="17" fillId="0" borderId="0" xfId="0" applyFont="1" applyAlignment="1">
      <alignment vertical="top" wrapText="1"/>
    </xf>
    <xf numFmtId="0" fontId="17" fillId="0" borderId="13" xfId="0" applyFont="1" applyBorder="1" applyAlignment="1">
      <alignment vertical="top" wrapText="1"/>
    </xf>
    <xf numFmtId="0" fontId="17" fillId="0" borderId="15" xfId="0" applyFont="1" applyBorder="1" applyAlignment="1">
      <alignment horizontal="center" vertical="top" wrapText="1"/>
    </xf>
    <xf numFmtId="0" fontId="17" fillId="0" borderId="9" xfId="0" applyFont="1" applyBorder="1" applyAlignment="1">
      <alignment horizontal="center" vertical="top" wrapText="1"/>
    </xf>
    <xf numFmtId="0" fontId="117" fillId="0" borderId="0" xfId="0" applyFont="1" applyAlignment="1">
      <alignment horizontal="left" vertical="center" wrapText="1"/>
    </xf>
    <xf numFmtId="0" fontId="117" fillId="0" borderId="0" xfId="0" applyFont="1" applyAlignment="1">
      <alignment horizontal="center" vertical="center" wrapText="1"/>
    </xf>
    <xf numFmtId="0" fontId="112" fillId="0" borderId="0" xfId="0" applyFont="1"/>
    <xf numFmtId="0" fontId="117" fillId="0" borderId="0" xfId="0" applyFont="1" applyAlignment="1">
      <alignment horizontal="right" vertical="center" wrapText="1"/>
    </xf>
    <xf numFmtId="0" fontId="22" fillId="0" borderId="0" xfId="0" quotePrefix="1" applyFont="1" applyAlignment="1">
      <alignment vertical="top"/>
    </xf>
    <xf numFmtId="0" fontId="126" fillId="7" borderId="0" xfId="0" applyFont="1" applyFill="1"/>
    <xf numFmtId="0" fontId="0" fillId="7" borderId="0" xfId="0" applyFill="1"/>
    <xf numFmtId="0" fontId="0" fillId="4" borderId="0" xfId="0" applyFill="1"/>
    <xf numFmtId="0" fontId="0" fillId="8" borderId="0" xfId="0" applyFill="1"/>
    <xf numFmtId="0" fontId="62" fillId="4" borderId="0" xfId="5" applyFill="1" applyAlignment="1" applyProtection="1">
      <alignment horizontal="left"/>
    </xf>
    <xf numFmtId="0" fontId="0" fillId="8" borderId="0" xfId="0" applyFill="1" applyAlignment="1">
      <alignment horizontal="left" indent="2"/>
    </xf>
    <xf numFmtId="0" fontId="0" fillId="8" borderId="0" xfId="0" applyFill="1" applyAlignment="1">
      <alignment horizontal="left" indent="3"/>
    </xf>
    <xf numFmtId="0" fontId="102" fillId="6" borderId="64" xfId="0" applyFont="1" applyFill="1" applyBorder="1" applyAlignment="1">
      <alignment horizontal="center" vertical="center"/>
    </xf>
    <xf numFmtId="0" fontId="0" fillId="11" borderId="0" xfId="0" applyFill="1"/>
    <xf numFmtId="0" fontId="31" fillId="0" borderId="0" xfId="0" applyFont="1" applyAlignment="1">
      <alignment horizontal="center" vertical="center"/>
    </xf>
    <xf numFmtId="0" fontId="0" fillId="11" borderId="0" xfId="0" applyFill="1" applyAlignment="1">
      <alignment horizontal="center"/>
    </xf>
    <xf numFmtId="0" fontId="22" fillId="0" borderId="0" xfId="0" applyFont="1" applyAlignment="1" applyProtection="1">
      <alignment vertical="center" wrapText="1"/>
      <protection locked="0"/>
    </xf>
    <xf numFmtId="0" fontId="21" fillId="0" borderId="0" xfId="10" applyFont="1"/>
    <xf numFmtId="0" fontId="22" fillId="0" borderId="32" xfId="0" applyFont="1" applyBorder="1" applyAlignment="1">
      <alignment horizontal="center" vertical="center" wrapText="1"/>
    </xf>
    <xf numFmtId="0" fontId="22" fillId="0" borderId="43" xfId="0" applyFont="1" applyBorder="1" applyAlignment="1">
      <alignment horizontal="left"/>
    </xf>
    <xf numFmtId="0" fontId="52" fillId="0" borderId="43" xfId="0" applyFont="1" applyBorder="1" applyAlignment="1">
      <alignment horizontal="left"/>
    </xf>
    <xf numFmtId="0" fontId="25" fillId="0" borderId="0" xfId="0" applyFont="1" applyAlignment="1">
      <alignment horizontal="left" wrapText="1" indent="1"/>
    </xf>
    <xf numFmtId="0" fontId="33" fillId="0" borderId="16" xfId="0" applyFont="1" applyBorder="1" applyAlignment="1">
      <alignment wrapText="1"/>
    </xf>
    <xf numFmtId="0" fontId="135" fillId="12" borderId="0" xfId="0" applyFont="1" applyFill="1"/>
    <xf numFmtId="0" fontId="22" fillId="0" borderId="69" xfId="0" applyFont="1" applyBorder="1" applyAlignment="1">
      <alignment vertical="center"/>
    </xf>
    <xf numFmtId="0" fontId="22" fillId="0" borderId="7" xfId="0" applyFont="1" applyBorder="1" applyAlignment="1">
      <alignment vertical="center"/>
    </xf>
    <xf numFmtId="0" fontId="25" fillId="0" borderId="0" xfId="0" applyFont="1" applyAlignment="1">
      <alignment horizontal="center" vertical="center" wrapText="1"/>
    </xf>
    <xf numFmtId="0" fontId="22" fillId="0" borderId="0" xfId="0" applyFont="1" applyAlignment="1">
      <alignment vertical="center" wrapText="1"/>
    </xf>
    <xf numFmtId="0" fontId="25" fillId="0" borderId="0" xfId="7" applyFont="1" applyAlignment="1">
      <alignment horizontal="justify"/>
    </xf>
    <xf numFmtId="0" fontId="30" fillId="0" borderId="0" xfId="7" applyFont="1" applyAlignment="1">
      <alignment horizontal="center"/>
    </xf>
    <xf numFmtId="0" fontId="22" fillId="0" borderId="0" xfId="7" applyAlignment="1">
      <alignment horizontal="justify"/>
    </xf>
    <xf numFmtId="0" fontId="25" fillId="5" borderId="0" xfId="0" applyFont="1" applyFill="1"/>
    <xf numFmtId="0" fontId="22" fillId="13" borderId="70" xfId="0" applyFont="1" applyFill="1" applyBorder="1"/>
    <xf numFmtId="0" fontId="22" fillId="13" borderId="71" xfId="0" applyFont="1" applyFill="1" applyBorder="1"/>
    <xf numFmtId="165" fontId="0" fillId="0" borderId="16" xfId="3" applyFont="1" applyBorder="1" applyAlignment="1">
      <alignment horizontal="center"/>
    </xf>
    <xf numFmtId="165" fontId="22" fillId="14" borderId="38" xfId="3" applyFont="1" applyFill="1" applyBorder="1"/>
    <xf numFmtId="165" fontId="0" fillId="0" borderId="0" xfId="3" applyFont="1"/>
    <xf numFmtId="165" fontId="0" fillId="0" borderId="16" xfId="3" applyFont="1" applyBorder="1" applyAlignment="1">
      <alignment horizontal="center" vertical="center"/>
    </xf>
    <xf numFmtId="165" fontId="0" fillId="0" borderId="0" xfId="3" applyFont="1" applyAlignment="1">
      <alignment vertical="center"/>
    </xf>
    <xf numFmtId="165" fontId="22" fillId="0" borderId="72" xfId="3" applyFont="1" applyBorder="1" applyAlignment="1">
      <alignment horizontal="center" vertical="center"/>
    </xf>
    <xf numFmtId="0" fontId="22" fillId="14" borderId="51" xfId="0" applyFont="1" applyFill="1" applyBorder="1"/>
    <xf numFmtId="0" fontId="22" fillId="13" borderId="73" xfId="0" applyFont="1" applyFill="1" applyBorder="1"/>
    <xf numFmtId="0" fontId="25" fillId="5" borderId="31" xfId="0" applyFont="1" applyFill="1" applyBorder="1" applyAlignment="1">
      <alignment horizontal="center"/>
    </xf>
    <xf numFmtId="0" fontId="25" fillId="5" borderId="31" xfId="0" applyFont="1" applyFill="1" applyBorder="1" applyAlignment="1">
      <alignment horizontal="center" vertical="center"/>
    </xf>
    <xf numFmtId="0" fontId="25" fillId="5" borderId="50" xfId="0" applyFont="1" applyFill="1" applyBorder="1" applyAlignment="1">
      <alignment horizontal="center" vertical="center"/>
    </xf>
    <xf numFmtId="0" fontId="25" fillId="5" borderId="15" xfId="0" applyFont="1" applyFill="1" applyBorder="1" applyAlignment="1">
      <alignment vertical="center"/>
    </xf>
    <xf numFmtId="169" fontId="138" fillId="15" borderId="28" xfId="0" applyNumberFormat="1" applyFont="1" applyFill="1" applyBorder="1" applyAlignment="1" applyProtection="1">
      <alignment horizontal="center" vertical="center" wrapText="1"/>
      <protection locked="0"/>
    </xf>
    <xf numFmtId="0" fontId="31" fillId="5" borderId="53" xfId="0" applyFont="1" applyFill="1" applyBorder="1" applyAlignment="1">
      <alignment horizontal="center"/>
    </xf>
    <xf numFmtId="0" fontId="25" fillId="5" borderId="53" xfId="0" applyFont="1" applyFill="1" applyBorder="1" applyAlignment="1">
      <alignment horizontal="center"/>
    </xf>
    <xf numFmtId="0" fontId="0" fillId="5" borderId="53" xfId="0" applyFill="1" applyBorder="1"/>
    <xf numFmtId="0" fontId="0" fillId="5" borderId="53" xfId="0" applyFill="1" applyBorder="1" applyAlignment="1">
      <alignment vertical="center"/>
    </xf>
    <xf numFmtId="0" fontId="0" fillId="5" borderId="29" xfId="0" applyFill="1" applyBorder="1" applyAlignment="1">
      <alignment vertical="center"/>
    </xf>
    <xf numFmtId="0" fontId="21" fillId="0" borderId="0" xfId="7" applyFont="1"/>
    <xf numFmtId="49" fontId="27" fillId="0" borderId="0" xfId="7" applyNumberFormat="1" applyFont="1" applyAlignment="1">
      <alignment horizontal="center" vertical="center" wrapText="1"/>
    </xf>
    <xf numFmtId="0" fontId="18" fillId="0" borderId="0" xfId="7" applyFont="1" applyAlignment="1">
      <alignment vertical="center" wrapText="1"/>
    </xf>
    <xf numFmtId="0" fontId="22" fillId="0" borderId="0" xfId="7" applyAlignment="1">
      <alignment vertical="top" wrapText="1"/>
    </xf>
    <xf numFmtId="0" fontId="21" fillId="0" borderId="0" xfId="7" applyFont="1" applyAlignment="1">
      <alignment vertical="center"/>
    </xf>
    <xf numFmtId="0" fontId="32" fillId="0" borderId="0" xfId="7" applyFont="1"/>
    <xf numFmtId="0" fontId="22" fillId="0" borderId="0" xfId="7" applyAlignment="1">
      <alignment horizontal="center"/>
    </xf>
    <xf numFmtId="0" fontId="22" fillId="0" borderId="0" xfId="7" quotePrefix="1"/>
    <xf numFmtId="0" fontId="139" fillId="0" borderId="0" xfId="0" applyFont="1"/>
    <xf numFmtId="0" fontId="22" fillId="0" borderId="33" xfId="0" applyFont="1" applyBorder="1" applyAlignment="1">
      <alignment horizontal="center" vertical="center" wrapText="1"/>
    </xf>
    <xf numFmtId="0" fontId="22" fillId="0" borderId="31" xfId="0" applyFont="1" applyBorder="1" applyAlignment="1">
      <alignment horizontal="center" vertical="center" wrapText="1"/>
    </xf>
    <xf numFmtId="0" fontId="0" fillId="0" borderId="18" xfId="0" applyBorder="1"/>
    <xf numFmtId="0" fontId="0" fillId="0" borderId="21" xfId="0" applyBorder="1"/>
    <xf numFmtId="0" fontId="0" fillId="0" borderId="26" xfId="0" applyBorder="1"/>
    <xf numFmtId="0" fontId="0" fillId="0" borderId="34" xfId="0" applyBorder="1"/>
    <xf numFmtId="0" fontId="0" fillId="0" borderId="35" xfId="0" applyBorder="1"/>
    <xf numFmtId="0" fontId="0" fillId="0" borderId="19" xfId="0" applyBorder="1"/>
    <xf numFmtId="0" fontId="22" fillId="0" borderId="0" xfId="0" quotePrefix="1" applyFont="1" applyAlignment="1">
      <alignment horizontal="left" vertical="top"/>
    </xf>
    <xf numFmtId="0" fontId="22" fillId="0" borderId="0" xfId="0" quotePrefix="1" applyFont="1" applyAlignment="1">
      <alignment horizontal="left"/>
    </xf>
    <xf numFmtId="0" fontId="52" fillId="0" borderId="0" xfId="0" applyFont="1" applyAlignment="1">
      <alignment vertical="top"/>
    </xf>
    <xf numFmtId="0" fontId="0" fillId="0" borderId="18" xfId="0" applyBorder="1" applyAlignment="1">
      <alignment vertical="top" wrapText="1"/>
    </xf>
    <xf numFmtId="0" fontId="43" fillId="0" borderId="0" xfId="0" applyFont="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22" fillId="0" borderId="17" xfId="0" quotePrefix="1" applyFont="1" applyBorder="1" applyAlignment="1">
      <alignment horizontal="right" wrapText="1"/>
    </xf>
    <xf numFmtId="0" fontId="0" fillId="0" borderId="21" xfId="0" applyBorder="1" applyAlignment="1">
      <alignment vertical="top" wrapText="1"/>
    </xf>
    <xf numFmtId="0" fontId="0" fillId="0" borderId="17" xfId="0" applyBorder="1" applyAlignment="1">
      <alignment horizontal="right"/>
    </xf>
    <xf numFmtId="0" fontId="0" fillId="0" borderId="20" xfId="0" applyBorder="1" applyAlignment="1">
      <alignment vertical="top" wrapText="1"/>
    </xf>
    <xf numFmtId="0" fontId="0" fillId="0" borderId="26" xfId="0" applyBorder="1" applyAlignment="1">
      <alignment vertical="top" wrapText="1"/>
    </xf>
    <xf numFmtId="0" fontId="0" fillId="0" borderId="17" xfId="0" applyBorder="1" applyAlignment="1">
      <alignment vertical="top" wrapText="1"/>
    </xf>
    <xf numFmtId="0" fontId="0" fillId="0" borderId="33" xfId="0" applyBorder="1" applyAlignment="1">
      <alignment vertical="top" wrapText="1"/>
    </xf>
    <xf numFmtId="1" fontId="135" fillId="12" borderId="109" xfId="0" applyNumberFormat="1" applyFont="1" applyFill="1" applyBorder="1" applyAlignment="1" applyProtection="1">
      <alignment horizontal="right" vertical="center" indent="2"/>
      <protection locked="0"/>
    </xf>
    <xf numFmtId="0" fontId="22" fillId="0" borderId="0" xfId="0" applyFont="1" applyAlignment="1">
      <alignment horizontal="right" vertical="center" wrapText="1"/>
    </xf>
    <xf numFmtId="0" fontId="0" fillId="0" borderId="9" xfId="0" applyBorder="1" applyAlignment="1">
      <alignment horizontal="center"/>
    </xf>
    <xf numFmtId="0" fontId="142" fillId="0" borderId="0" xfId="0" applyFont="1"/>
    <xf numFmtId="0" fontId="143" fillId="0" borderId="0" xfId="0" applyFont="1"/>
    <xf numFmtId="0" fontId="143" fillId="0" borderId="18" xfId="0" applyFont="1" applyBorder="1" applyAlignment="1">
      <alignment vertical="top"/>
    </xf>
    <xf numFmtId="0" fontId="143" fillId="0" borderId="0" xfId="0" applyFont="1" applyAlignment="1">
      <alignment vertical="center"/>
    </xf>
    <xf numFmtId="0" fontId="22" fillId="0" borderId="0" xfId="0" applyFont="1" applyAlignment="1">
      <alignment horizontal="center" vertical="center"/>
    </xf>
    <xf numFmtId="0" fontId="144" fillId="14" borderId="8" xfId="0" applyFont="1" applyFill="1" applyBorder="1" applyAlignment="1">
      <alignment horizontal="center" wrapText="1"/>
    </xf>
    <xf numFmtId="0" fontId="0" fillId="16" borderId="0" xfId="0" applyFill="1" applyAlignment="1">
      <alignment wrapText="1"/>
    </xf>
    <xf numFmtId="0" fontId="0" fillId="16" borderId="0" xfId="0" applyFill="1" applyAlignment="1">
      <alignment horizontal="center"/>
    </xf>
    <xf numFmtId="0" fontId="0" fillId="16" borderId="0" xfId="0" applyFill="1"/>
    <xf numFmtId="0" fontId="146" fillId="15" borderId="0" xfId="0" applyFont="1" applyFill="1" applyProtection="1">
      <protection locked="0"/>
    </xf>
    <xf numFmtId="0" fontId="147" fillId="0" borderId="0" xfId="0" applyFont="1" applyAlignment="1">
      <alignment horizontal="left" readingOrder="1"/>
    </xf>
    <xf numFmtId="0" fontId="0" fillId="2" borderId="0" xfId="0" applyFill="1" applyAlignment="1">
      <alignment horizontal="center"/>
    </xf>
    <xf numFmtId="0" fontId="29" fillId="0" borderId="18" xfId="0" applyFont="1" applyBorder="1" applyAlignment="1">
      <alignment horizontal="left"/>
    </xf>
    <xf numFmtId="0" fontId="25" fillId="2" borderId="6" xfId="0" applyFont="1" applyFill="1" applyBorder="1"/>
    <xf numFmtId="0" fontId="0" fillId="12" borderId="0" xfId="0" applyFill="1" applyAlignment="1">
      <alignment vertical="center"/>
    </xf>
    <xf numFmtId="0" fontId="0" fillId="2" borderId="0" xfId="0" applyFill="1" applyAlignment="1">
      <alignment vertical="center"/>
    </xf>
    <xf numFmtId="0" fontId="0" fillId="17" borderId="0" xfId="0" applyFill="1"/>
    <xf numFmtId="0" fontId="148" fillId="17" borderId="0" xfId="0" applyFont="1" applyFill="1" applyAlignment="1">
      <alignment horizontal="left" indent="1"/>
    </xf>
    <xf numFmtId="0" fontId="143" fillId="17" borderId="0" xfId="0" applyFont="1" applyFill="1"/>
    <xf numFmtId="0" fontId="0" fillId="17" borderId="0" xfId="0" applyFill="1" applyAlignment="1">
      <alignment horizontal="left"/>
    </xf>
    <xf numFmtId="9" fontId="25" fillId="0" borderId="0" xfId="0" applyNumberFormat="1" applyFont="1" applyAlignment="1">
      <alignment horizontal="center" wrapText="1"/>
    </xf>
    <xf numFmtId="164" fontId="66" fillId="0" borderId="0" xfId="3" applyNumberFormat="1" applyFont="1" applyFill="1" applyBorder="1" applyAlignment="1" applyProtection="1">
      <alignment horizontal="left" vertical="center" wrapText="1"/>
      <protection locked="0"/>
    </xf>
    <xf numFmtId="0" fontId="22" fillId="0" borderId="0" xfId="0" applyFont="1" applyAlignment="1">
      <alignment vertical="center"/>
    </xf>
    <xf numFmtId="0" fontId="25" fillId="0" borderId="0" xfId="0" applyFont="1" applyAlignment="1">
      <alignment vertical="center"/>
    </xf>
    <xf numFmtId="0" fontId="16" fillId="0" borderId="0" xfId="0" applyFont="1" applyAlignment="1" applyProtection="1">
      <alignment horizontal="left" vertical="center"/>
      <protection locked="0"/>
    </xf>
    <xf numFmtId="0" fontId="22" fillId="0" borderId="0" xfId="0" applyFont="1" applyAlignment="1" applyProtection="1">
      <alignment horizontal="left" vertical="center" wrapText="1"/>
      <protection locked="0"/>
    </xf>
    <xf numFmtId="0" fontId="139" fillId="0" borderId="0" xfId="0" applyFont="1" applyAlignment="1">
      <alignment vertical="center" wrapText="1"/>
    </xf>
    <xf numFmtId="169" fontId="25" fillId="0" borderId="0" xfId="0" applyNumberFormat="1" applyFont="1" applyAlignment="1" applyProtection="1">
      <alignment horizontal="left" vertical="center" wrapText="1"/>
      <protection locked="0"/>
    </xf>
    <xf numFmtId="0" fontId="135" fillId="0" borderId="0" xfId="0" applyFont="1" applyAlignment="1" applyProtection="1">
      <alignment horizontal="left" vertical="center" wrapText="1"/>
      <protection locked="0"/>
    </xf>
    <xf numFmtId="167" fontId="139" fillId="0" borderId="0" xfId="0" applyNumberFormat="1" applyFont="1" applyAlignment="1" applyProtection="1">
      <alignment horizontal="left" vertical="center" wrapText="1"/>
      <protection locked="0"/>
    </xf>
    <xf numFmtId="20" fontId="16" fillId="0" borderId="0" xfId="0" applyNumberFormat="1" applyFont="1" applyAlignment="1" applyProtection="1">
      <alignment horizontal="left" vertical="center" wrapText="1"/>
      <protection locked="0"/>
    </xf>
    <xf numFmtId="0" fontId="16" fillId="0" borderId="0" xfId="0" applyFont="1" applyAlignment="1" applyProtection="1">
      <alignment horizontal="left" vertical="center" wrapText="1"/>
      <protection locked="0"/>
    </xf>
    <xf numFmtId="0" fontId="137" fillId="0" borderId="0" xfId="0" applyFont="1" applyAlignment="1">
      <alignment vertical="center" wrapText="1"/>
    </xf>
    <xf numFmtId="0" fontId="149" fillId="0" borderId="0" xfId="0" applyFont="1" applyAlignment="1">
      <alignment horizontal="center" vertical="center" wrapText="1"/>
    </xf>
    <xf numFmtId="0" fontId="149" fillId="0" borderId="0" xfId="0" applyFont="1" applyAlignment="1">
      <alignment horizontal="left" vertical="center" wrapText="1"/>
    </xf>
    <xf numFmtId="0" fontId="140" fillId="0" borderId="0" xfId="0" applyFont="1" applyAlignment="1">
      <alignment vertical="center" wrapText="1"/>
    </xf>
    <xf numFmtId="1" fontId="135" fillId="0" borderId="0" xfId="0" applyNumberFormat="1" applyFont="1" applyAlignment="1" applyProtection="1">
      <alignment horizontal="right" vertical="center" indent="2"/>
      <protection locked="0"/>
    </xf>
    <xf numFmtId="0" fontId="64" fillId="0" borderId="0" xfId="0" applyFont="1" applyAlignment="1" applyProtection="1">
      <alignment horizontal="left" vertical="center"/>
      <protection locked="0"/>
    </xf>
    <xf numFmtId="0" fontId="139" fillId="0" borderId="0" xfId="0" applyFont="1" applyAlignment="1" applyProtection="1">
      <alignment horizontal="left" vertical="center"/>
      <protection locked="0"/>
    </xf>
    <xf numFmtId="0" fontId="139" fillId="0" borderId="0" xfId="0" applyFont="1" applyAlignment="1" applyProtection="1">
      <alignment horizontal="left" vertical="center" wrapText="1"/>
      <protection locked="0"/>
    </xf>
    <xf numFmtId="0" fontId="66" fillId="0" borderId="0" xfId="0" applyFont="1" applyAlignment="1">
      <alignment horizontal="left" vertical="center" wrapText="1"/>
    </xf>
    <xf numFmtId="0" fontId="33" fillId="0" borderId="0" xfId="0" applyFont="1" applyAlignment="1">
      <alignment horizontal="left" vertical="center" wrapText="1"/>
    </xf>
    <xf numFmtId="9" fontId="22" fillId="0" borderId="0" xfId="0" applyNumberFormat="1" applyFont="1" applyAlignment="1" applyProtection="1">
      <alignment horizontal="center" vertical="top" wrapText="1"/>
      <protection locked="0"/>
    </xf>
    <xf numFmtId="9" fontId="22" fillId="0" borderId="0" xfId="0" applyNumberFormat="1" applyFont="1" applyAlignment="1" applyProtection="1">
      <alignment horizontal="center" vertical="center" wrapText="1"/>
      <protection locked="0"/>
    </xf>
    <xf numFmtId="0" fontId="41" fillId="0" borderId="0" xfId="0" applyFont="1" applyAlignment="1">
      <alignment horizontal="left" vertical="center" wrapText="1"/>
    </xf>
    <xf numFmtId="0" fontId="66" fillId="0" borderId="0" xfId="0" applyFont="1" applyAlignment="1" applyProtection="1">
      <alignment horizontal="left" vertical="center" wrapText="1"/>
      <protection locked="0"/>
    </xf>
    <xf numFmtId="0" fontId="66" fillId="0" borderId="0" xfId="0" applyFont="1" applyAlignment="1" applyProtection="1">
      <alignment horizontal="left" vertical="center"/>
      <protection locked="0"/>
    </xf>
    <xf numFmtId="10" fontId="22" fillId="0" borderId="0" xfId="0" applyNumberFormat="1" applyFont="1" applyAlignment="1" applyProtection="1">
      <alignment horizontal="left" vertical="center" wrapText="1"/>
      <protection locked="0"/>
    </xf>
    <xf numFmtId="0" fontId="22" fillId="0" borderId="0" xfId="0" applyFont="1" applyAlignment="1">
      <alignment horizontal="left" vertical="center"/>
    </xf>
    <xf numFmtId="0" fontId="33" fillId="0" borderId="0" xfId="0" applyFont="1" applyAlignment="1" applyProtection="1">
      <alignment vertical="top" wrapText="1"/>
      <protection locked="0"/>
    </xf>
    <xf numFmtId="0" fontId="22" fillId="0" borderId="0" xfId="0" quotePrefix="1" applyFont="1" applyAlignment="1">
      <alignment horizontal="left" vertical="center"/>
    </xf>
    <xf numFmtId="0" fontId="33" fillId="0" borderId="0" xfId="0" applyFont="1" applyAlignment="1" applyProtection="1">
      <alignment horizontal="justify" vertical="top" wrapText="1"/>
      <protection locked="0"/>
    </xf>
    <xf numFmtId="0" fontId="150" fillId="0" borderId="0" xfId="0" applyFont="1" applyAlignment="1" applyProtection="1">
      <alignment horizontal="justify" vertical="top" wrapText="1"/>
      <protection locked="0"/>
    </xf>
    <xf numFmtId="0" fontId="33" fillId="0" borderId="0" xfId="0" applyFont="1" applyAlignment="1">
      <alignment horizontal="justify" vertical="top" wrapText="1"/>
    </xf>
    <xf numFmtId="0" fontId="33" fillId="0" borderId="0" xfId="0" quotePrefix="1" applyFont="1" applyAlignment="1" applyProtection="1">
      <alignment horizontal="justify" vertical="top" wrapText="1"/>
      <protection locked="0"/>
    </xf>
    <xf numFmtId="0" fontId="136" fillId="0" borderId="0" xfId="0" applyFont="1" applyAlignment="1" applyProtection="1">
      <alignment horizontal="justify" vertical="top" wrapText="1"/>
      <protection locked="0"/>
    </xf>
    <xf numFmtId="0" fontId="57" fillId="0" borderId="0" xfId="0" applyFont="1" applyAlignment="1" applyProtection="1">
      <alignment horizontal="justify" vertical="top" wrapText="1"/>
      <protection locked="0"/>
    </xf>
    <xf numFmtId="0" fontId="99" fillId="0" borderId="0" xfId="0" applyFont="1" applyAlignment="1" applyProtection="1">
      <alignment horizontal="left" vertical="center" wrapText="1"/>
      <protection locked="0"/>
    </xf>
    <xf numFmtId="0" fontId="22" fillId="0" borderId="0" xfId="0" applyFont="1" applyAlignment="1" applyProtection="1">
      <alignment horizontal="left" vertical="top" wrapText="1"/>
      <protection locked="0"/>
    </xf>
    <xf numFmtId="0" fontId="66" fillId="0" borderId="0" xfId="0" applyFont="1" applyAlignment="1" applyProtection="1">
      <alignment horizontal="left" vertical="top" wrapText="1"/>
      <protection locked="0"/>
    </xf>
    <xf numFmtId="167" fontId="66" fillId="0" borderId="0" xfId="0" applyNumberFormat="1" applyFont="1" applyAlignment="1" applyProtection="1">
      <alignment horizontal="left" vertical="center" wrapText="1"/>
      <protection locked="0"/>
    </xf>
    <xf numFmtId="167" fontId="22" fillId="0" borderId="0" xfId="0" applyNumberFormat="1" applyFont="1" applyAlignment="1" applyProtection="1">
      <alignment horizontal="left" vertical="center" wrapText="1"/>
      <protection locked="0"/>
    </xf>
    <xf numFmtId="10" fontId="146" fillId="0" borderId="0" xfId="0" applyNumberFormat="1" applyFont="1" applyAlignment="1" applyProtection="1">
      <alignment horizontal="left" vertical="center" wrapText="1"/>
      <protection locked="0"/>
    </xf>
    <xf numFmtId="0" fontId="64" fillId="17" borderId="0" xfId="0" applyFont="1" applyFill="1" applyAlignment="1">
      <alignment vertical="center"/>
    </xf>
    <xf numFmtId="0" fontId="66" fillId="17" borderId="0" xfId="0" applyFont="1" applyFill="1" applyAlignment="1">
      <alignment horizontal="left" vertical="center"/>
    </xf>
    <xf numFmtId="0" fontId="135" fillId="17" borderId="0" xfId="0" applyFont="1" applyFill="1"/>
    <xf numFmtId="0" fontId="151" fillId="17" borderId="0" xfId="0" applyFont="1" applyFill="1" applyAlignment="1">
      <alignment vertical="center"/>
    </xf>
    <xf numFmtId="0" fontId="135" fillId="17" borderId="0" xfId="0" applyFont="1" applyFill="1" applyAlignment="1">
      <alignment horizontal="left" vertical="center"/>
    </xf>
    <xf numFmtId="0" fontId="16" fillId="17" borderId="0" xfId="0" applyFont="1" applyFill="1" applyAlignment="1">
      <alignment horizontal="left" vertical="center"/>
    </xf>
    <xf numFmtId="0" fontId="17" fillId="17" borderId="0" xfId="0" applyFont="1" applyFill="1" applyAlignment="1">
      <alignment horizontal="left" vertical="center"/>
    </xf>
    <xf numFmtId="0" fontId="152" fillId="17" borderId="0" xfId="0" applyFont="1" applyFill="1" applyAlignment="1">
      <alignment vertical="center"/>
    </xf>
    <xf numFmtId="0" fontId="22" fillId="17" borderId="0" xfId="0" applyFont="1" applyFill="1" applyAlignment="1">
      <alignment vertical="center"/>
    </xf>
    <xf numFmtId="0" fontId="18" fillId="17" borderId="0" xfId="0" applyFont="1" applyFill="1" applyAlignment="1">
      <alignment horizontal="left" vertical="center"/>
    </xf>
    <xf numFmtId="0" fontId="25" fillId="17" borderId="0" xfId="0" applyFont="1" applyFill="1" applyAlignment="1">
      <alignment vertical="center"/>
    </xf>
    <xf numFmtId="0" fontId="16" fillId="17" borderId="0" xfId="0" applyFont="1" applyFill="1" applyAlignment="1" applyProtection="1">
      <alignment horizontal="left" vertical="center"/>
      <protection locked="0"/>
    </xf>
    <xf numFmtId="0" fontId="25" fillId="17" borderId="0" xfId="0" applyFont="1" applyFill="1" applyAlignment="1">
      <alignment vertical="center" wrapText="1"/>
    </xf>
    <xf numFmtId="0" fontId="0" fillId="17" borderId="0" xfId="0" quotePrefix="1" applyFill="1" applyAlignment="1" applyProtection="1">
      <alignment horizontal="left" vertical="center" wrapText="1"/>
      <protection locked="0"/>
    </xf>
    <xf numFmtId="0" fontId="25" fillId="17" borderId="0" xfId="0" applyFont="1" applyFill="1" applyAlignment="1" applyProtection="1">
      <alignment horizontal="left" vertical="center" wrapText="1"/>
      <protection locked="0"/>
    </xf>
    <xf numFmtId="0" fontId="153" fillId="0" borderId="0" xfId="0" applyFont="1" applyAlignment="1" applyProtection="1">
      <alignment horizontal="center" vertical="center" wrapText="1"/>
      <protection locked="0"/>
    </xf>
    <xf numFmtId="0" fontId="41" fillId="0" borderId="0" xfId="0" applyFont="1" applyAlignment="1" applyProtection="1">
      <alignment vertical="center" wrapText="1"/>
      <protection locked="0"/>
    </xf>
    <xf numFmtId="0" fontId="26" fillId="0" borderId="0" xfId="0" applyFont="1" applyAlignment="1" applyProtection="1">
      <alignment horizontal="center" vertical="top" wrapText="1"/>
      <protection locked="0"/>
    </xf>
    <xf numFmtId="0" fontId="154" fillId="0" borderId="0" xfId="0" applyFont="1" applyAlignment="1">
      <alignment horizontal="left" vertical="top" wrapText="1"/>
    </xf>
    <xf numFmtId="0" fontId="33" fillId="0" borderId="0" xfId="0" applyFont="1" applyAlignment="1">
      <alignment vertical="top" wrapText="1"/>
    </xf>
    <xf numFmtId="0" fontId="137" fillId="0" borderId="0" xfId="0" applyFont="1"/>
    <xf numFmtId="169" fontId="0" fillId="0" borderId="0" xfId="0" applyNumberFormat="1"/>
    <xf numFmtId="0" fontId="48" fillId="0" borderId="0" xfId="0" applyFont="1" applyAlignment="1">
      <alignment vertical="center" wrapText="1"/>
    </xf>
    <xf numFmtId="0" fontId="48" fillId="0" borderId="0" xfId="0" applyFont="1" applyAlignment="1" applyProtection="1">
      <alignment vertical="center" wrapText="1"/>
      <protection locked="0"/>
    </xf>
    <xf numFmtId="0" fontId="104" fillId="0" borderId="0" xfId="0" applyFont="1" applyAlignment="1">
      <alignment horizontal="center" vertical="center" wrapText="1"/>
    </xf>
    <xf numFmtId="0" fontId="146" fillId="0" borderId="0" xfId="0" applyFont="1" applyProtection="1">
      <protection locked="0"/>
    </xf>
    <xf numFmtId="0" fontId="58" fillId="0" borderId="0" xfId="0" applyFont="1" applyAlignment="1">
      <alignment vertical="top" wrapText="1"/>
    </xf>
    <xf numFmtId="0" fontId="64" fillId="0" borderId="0" xfId="0" applyFont="1" applyAlignment="1" applyProtection="1">
      <alignment vertical="center" wrapText="1"/>
      <protection locked="0"/>
    </xf>
    <xf numFmtId="0" fontId="102" fillId="6" borderId="0" xfId="0" applyFont="1" applyFill="1" applyAlignment="1">
      <alignment vertical="center"/>
    </xf>
    <xf numFmtId="0" fontId="22" fillId="0" borderId="7" xfId="0" applyFont="1" applyBorder="1"/>
    <xf numFmtId="0" fontId="22" fillId="0" borderId="9" xfId="0" applyFont="1" applyBorder="1"/>
    <xf numFmtId="1" fontId="135" fillId="12" borderId="110" xfId="0" applyNumberFormat="1" applyFont="1" applyFill="1" applyBorder="1" applyAlignment="1" applyProtection="1">
      <alignment horizontal="right" vertical="center" indent="2"/>
      <protection locked="0"/>
    </xf>
    <xf numFmtId="0" fontId="40" fillId="19" borderId="19" xfId="0" applyFont="1" applyFill="1" applyBorder="1" applyAlignment="1">
      <alignment horizontal="center" wrapText="1"/>
    </xf>
    <xf numFmtId="0" fontId="135" fillId="12" borderId="10" xfId="0" applyFont="1" applyFill="1" applyBorder="1" applyAlignment="1">
      <alignment horizontal="left" vertical="center"/>
    </xf>
    <xf numFmtId="0" fontId="51" fillId="0" borderId="0" xfId="0" applyFont="1" applyAlignment="1">
      <alignment wrapText="1"/>
    </xf>
    <xf numFmtId="0" fontId="41" fillId="0" borderId="18" xfId="0" applyFont="1" applyBorder="1" applyAlignment="1">
      <alignment wrapText="1"/>
    </xf>
    <xf numFmtId="0" fontId="18" fillId="0" borderId="32" xfId="0" applyFont="1" applyBorder="1" applyAlignment="1" applyProtection="1">
      <alignment horizontal="left" vertical="top" wrapText="1"/>
      <protection locked="0"/>
    </xf>
    <xf numFmtId="0" fontId="18" fillId="0" borderId="33" xfId="0" applyFont="1" applyBorder="1" applyAlignment="1" applyProtection="1">
      <alignment horizontal="left" vertical="top" wrapText="1"/>
      <protection locked="0"/>
    </xf>
    <xf numFmtId="0" fontId="18" fillId="0" borderId="31" xfId="0" applyFont="1" applyBorder="1" applyAlignment="1" applyProtection="1">
      <alignment horizontal="left" vertical="top" wrapText="1"/>
      <protection locked="0"/>
    </xf>
    <xf numFmtId="0" fontId="18" fillId="0" borderId="0" xfId="0" applyFont="1" applyAlignment="1">
      <alignment horizontal="center" vertical="center" wrapText="1"/>
    </xf>
    <xf numFmtId="0" fontId="101" fillId="0" borderId="0" xfId="0" applyFont="1" applyAlignment="1">
      <alignment vertical="center" textRotation="90"/>
    </xf>
    <xf numFmtId="0" fontId="156" fillId="0" borderId="0" xfId="0" applyFont="1" applyAlignment="1">
      <alignment vertical="top" wrapText="1"/>
    </xf>
    <xf numFmtId="0" fontId="40" fillId="19" borderId="18" xfId="0" applyFont="1" applyFill="1" applyBorder="1" applyAlignment="1">
      <alignment horizontal="center" wrapText="1"/>
    </xf>
    <xf numFmtId="0" fontId="40" fillId="19" borderId="21" xfId="0" applyFont="1" applyFill="1" applyBorder="1" applyAlignment="1">
      <alignment horizontal="center" wrapText="1"/>
    </xf>
    <xf numFmtId="0" fontId="137" fillId="0" borderId="31" xfId="0" applyFont="1" applyBorder="1" applyAlignment="1">
      <alignment vertical="center" wrapText="1"/>
    </xf>
    <xf numFmtId="0" fontId="135" fillId="12" borderId="111" xfId="0" applyFont="1" applyFill="1" applyBorder="1" applyAlignment="1" applyProtection="1">
      <alignment horizontal="left" vertical="center" wrapText="1"/>
      <protection locked="0"/>
    </xf>
    <xf numFmtId="0" fontId="140" fillId="0" borderId="34" xfId="0" applyFont="1" applyBorder="1" applyAlignment="1">
      <alignment vertical="center" wrapText="1"/>
    </xf>
    <xf numFmtId="0" fontId="140" fillId="0" borderId="33" xfId="0" applyFont="1" applyBorder="1" applyAlignment="1">
      <alignment vertical="center" wrapText="1"/>
    </xf>
    <xf numFmtId="0" fontId="135" fillId="12" borderId="0" xfId="0" applyFont="1" applyFill="1" applyAlignment="1">
      <alignment vertical="top"/>
    </xf>
    <xf numFmtId="0" fontId="18" fillId="18" borderId="0" xfId="0" applyFont="1" applyFill="1" applyAlignment="1">
      <alignment vertical="top" wrapText="1"/>
    </xf>
    <xf numFmtId="0" fontId="22" fillId="0" borderId="0" xfId="7" applyAlignment="1">
      <alignment horizontal="left" vertical="top"/>
    </xf>
    <xf numFmtId="0" fontId="22" fillId="0" borderId="0" xfId="7" quotePrefix="1" applyAlignment="1">
      <alignment horizontal="left" vertical="top"/>
    </xf>
    <xf numFmtId="0" fontId="25" fillId="0" borderId="0" xfId="7" applyFont="1"/>
    <xf numFmtId="0" fontId="22" fillId="0" borderId="18" xfId="7" applyBorder="1"/>
    <xf numFmtId="0" fontId="52" fillId="0" borderId="0" xfId="7" applyFont="1"/>
    <xf numFmtId="0" fontId="25" fillId="0" borderId="0" xfId="7" quotePrefix="1" applyFont="1" applyAlignment="1">
      <alignment horizontal="left" vertical="top"/>
    </xf>
    <xf numFmtId="0" fontId="43" fillId="0" borderId="0" xfId="7" applyFont="1"/>
    <xf numFmtId="0" fontId="22" fillId="0" borderId="0" xfId="7" quotePrefix="1" applyAlignment="1">
      <alignment horizontal="left"/>
    </xf>
    <xf numFmtId="0" fontId="24" fillId="0" borderId="0" xfId="7" applyFont="1"/>
    <xf numFmtId="0" fontId="22" fillId="0" borderId="0" xfId="7" applyAlignment="1">
      <alignment horizontal="left"/>
    </xf>
    <xf numFmtId="0" fontId="25" fillId="0" borderId="0" xfId="7" quotePrefix="1" applyFont="1" applyAlignment="1">
      <alignment horizontal="left"/>
    </xf>
    <xf numFmtId="0" fontId="22" fillId="0" borderId="0" xfId="7" applyAlignment="1">
      <alignment horizontal="left" vertical="top" wrapText="1"/>
    </xf>
    <xf numFmtId="0" fontId="22" fillId="0" borderId="0" xfId="7" applyAlignment="1">
      <alignment vertical="top"/>
    </xf>
    <xf numFmtId="0" fontId="22" fillId="0" borderId="0" xfId="7" applyAlignment="1">
      <alignment horizontal="right"/>
    </xf>
    <xf numFmtId="0" fontId="25" fillId="0" borderId="0" xfId="7" applyFont="1" applyAlignment="1">
      <alignment vertical="center"/>
    </xf>
    <xf numFmtId="0" fontId="22" fillId="0" borderId="0" xfId="7" applyAlignment="1">
      <alignment vertical="center"/>
    </xf>
    <xf numFmtId="0" fontId="143" fillId="0" borderId="0" xfId="0" applyFont="1" applyAlignment="1">
      <alignment wrapText="1"/>
    </xf>
    <xf numFmtId="0" fontId="143" fillId="0" borderId="18" xfId="0" applyFont="1" applyBorder="1" applyAlignment="1">
      <alignment wrapText="1"/>
    </xf>
    <xf numFmtId="0" fontId="76" fillId="0" borderId="0" xfId="7" applyFont="1"/>
    <xf numFmtId="0" fontId="18" fillId="0" borderId="0" xfId="7" applyFont="1"/>
    <xf numFmtId="0" fontId="18" fillId="0" borderId="16" xfId="7" applyFont="1" applyBorder="1" applyAlignment="1">
      <alignment horizontal="left" wrapText="1" indent="1"/>
    </xf>
    <xf numFmtId="0" fontId="18" fillId="0" borderId="0" xfId="7" applyFont="1" applyAlignment="1">
      <alignment wrapText="1"/>
    </xf>
    <xf numFmtId="0" fontId="38" fillId="0" borderId="0" xfId="7" applyFont="1"/>
    <xf numFmtId="0" fontId="17" fillId="0" borderId="26" xfId="7" applyFont="1" applyBorder="1"/>
    <xf numFmtId="0" fontId="17" fillId="0" borderId="34" xfId="7" applyFont="1" applyBorder="1"/>
    <xf numFmtId="0" fontId="22" fillId="0" borderId="34" xfId="7" applyBorder="1"/>
    <xf numFmtId="0" fontId="22" fillId="0" borderId="35" xfId="7" applyBorder="1"/>
    <xf numFmtId="0" fontId="22" fillId="0" borderId="17" xfId="7" applyBorder="1"/>
    <xf numFmtId="0" fontId="22" fillId="0" borderId="20" xfId="7" applyBorder="1"/>
    <xf numFmtId="0" fontId="22" fillId="0" borderId="17" xfId="7" quotePrefix="1" applyBorder="1" applyAlignment="1">
      <alignment vertical="top"/>
    </xf>
    <xf numFmtId="0" fontId="22" fillId="0" borderId="0" xfId="7" quotePrefix="1" applyAlignment="1">
      <alignment vertical="top"/>
    </xf>
    <xf numFmtId="0" fontId="22" fillId="0" borderId="17" xfId="7" applyBorder="1" applyAlignment="1">
      <alignment horizontal="justify" vertical="center" wrapText="1"/>
    </xf>
    <xf numFmtId="0" fontId="22" fillId="0" borderId="17" xfId="7" applyBorder="1" applyAlignment="1">
      <alignment vertical="top" wrapText="1"/>
    </xf>
    <xf numFmtId="0" fontId="22" fillId="0" borderId="19" xfId="7" applyBorder="1"/>
    <xf numFmtId="0" fontId="22" fillId="0" borderId="21" xfId="7" applyBorder="1"/>
    <xf numFmtId="0" fontId="137" fillId="0" borderId="0" xfId="0" applyFont="1" applyAlignment="1">
      <alignment vertical="top"/>
    </xf>
    <xf numFmtId="0" fontId="22" fillId="22" borderId="0" xfId="0" applyFont="1" applyFill="1" applyAlignment="1" applyProtection="1">
      <alignment vertical="top" wrapText="1"/>
      <protection locked="0"/>
    </xf>
    <xf numFmtId="0" fontId="41" fillId="22" borderId="0" xfId="0" applyFont="1" applyFill="1" applyAlignment="1">
      <alignment horizontal="left" vertical="top" wrapText="1"/>
    </xf>
    <xf numFmtId="49" fontId="137" fillId="22" borderId="0" xfId="0" applyNumberFormat="1" applyFont="1" applyFill="1" applyAlignment="1" applyProtection="1">
      <alignment vertical="top" wrapText="1"/>
      <protection locked="0"/>
    </xf>
    <xf numFmtId="14" fontId="66" fillId="22" borderId="0" xfId="0" applyNumberFormat="1" applyFont="1" applyFill="1" applyAlignment="1">
      <alignment horizontal="left" vertical="top" wrapText="1"/>
    </xf>
    <xf numFmtId="0" fontId="62" fillId="0" borderId="0" xfId="5" applyBorder="1" applyAlignment="1" applyProtection="1"/>
    <xf numFmtId="0" fontId="138" fillId="12" borderId="49" xfId="0" applyFont="1" applyFill="1" applyBorder="1" applyAlignment="1" applyProtection="1">
      <alignment horizontal="left" vertical="center" wrapText="1"/>
      <protection locked="0"/>
    </xf>
    <xf numFmtId="0" fontId="135" fillId="12" borderId="0" xfId="0" applyFont="1" applyFill="1" applyAlignment="1" applyProtection="1">
      <alignment horizontal="left" vertical="center" wrapText="1"/>
      <protection locked="0"/>
    </xf>
    <xf numFmtId="0" fontId="143" fillId="0" borderId="0" xfId="0" applyFont="1" applyAlignment="1">
      <alignment horizontal="left" vertical="top" wrapText="1"/>
    </xf>
    <xf numFmtId="0" fontId="160" fillId="0" borderId="0" xfId="0" applyFont="1"/>
    <xf numFmtId="0" fontId="160" fillId="0" borderId="0" xfId="0" applyFont="1" applyAlignment="1">
      <alignment wrapText="1"/>
    </xf>
    <xf numFmtId="49" fontId="160" fillId="0" borderId="0" xfId="0" applyNumberFormat="1" applyFont="1" applyAlignment="1">
      <alignment horizontal="left" wrapText="1"/>
    </xf>
    <xf numFmtId="0" fontId="160" fillId="0" borderId="113" xfId="0" applyFont="1" applyBorder="1"/>
    <xf numFmtId="0" fontId="143" fillId="0" borderId="0" xfId="0" applyFont="1" applyAlignment="1">
      <alignment horizontal="center" vertical="center"/>
    </xf>
    <xf numFmtId="0" fontId="162" fillId="19" borderId="17" xfId="0" applyFont="1" applyFill="1" applyBorder="1" applyAlignment="1">
      <alignment horizontal="center" wrapText="1"/>
    </xf>
    <xf numFmtId="0" fontId="143" fillId="19" borderId="0" xfId="0" applyFont="1" applyFill="1" applyAlignment="1">
      <alignment wrapText="1"/>
    </xf>
    <xf numFmtId="0" fontId="143" fillId="19" borderId="20" xfId="0" applyFont="1" applyFill="1" applyBorder="1" applyAlignment="1">
      <alignment wrapText="1"/>
    </xf>
    <xf numFmtId="0" fontId="164" fillId="0" borderId="0" xfId="0" applyFont="1" applyAlignment="1">
      <alignment wrapText="1"/>
    </xf>
    <xf numFmtId="0" fontId="142" fillId="0" borderId="0" xfId="0" applyFont="1" applyAlignment="1">
      <alignment wrapText="1"/>
    </xf>
    <xf numFmtId="0" fontId="162" fillId="0" borderId="16" xfId="0" applyFont="1" applyBorder="1" applyAlignment="1">
      <alignment horizontal="center" vertical="center" wrapText="1"/>
    </xf>
    <xf numFmtId="0" fontId="143" fillId="0" borderId="0" xfId="0" applyFont="1" applyAlignment="1">
      <alignment horizontal="justify" wrapText="1"/>
    </xf>
    <xf numFmtId="0" fontId="143" fillId="0" borderId="0" xfId="0" applyFont="1" applyAlignment="1">
      <alignment horizontal="left" wrapText="1"/>
    </xf>
    <xf numFmtId="0" fontId="161" fillId="0" borderId="23" xfId="0" applyFont="1" applyBorder="1" applyAlignment="1">
      <alignment horizontal="center" vertical="center" wrapText="1"/>
    </xf>
    <xf numFmtId="0" fontId="162" fillId="0" borderId="0" xfId="0" applyFont="1" applyAlignment="1">
      <alignment horizontal="center" vertical="center" wrapText="1"/>
    </xf>
    <xf numFmtId="0" fontId="143" fillId="0" borderId="0" xfId="0" applyFont="1" applyAlignment="1">
      <alignment horizontal="justify" vertical="center" wrapText="1"/>
    </xf>
    <xf numFmtId="0" fontId="165" fillId="0" borderId="0" xfId="0" applyFont="1" applyAlignment="1">
      <alignment horizontal="left"/>
    </xf>
    <xf numFmtId="0" fontId="165" fillId="0" borderId="0" xfId="0" applyFont="1"/>
    <xf numFmtId="0" fontId="165" fillId="0" borderId="0" xfId="0" applyFont="1" applyAlignment="1">
      <alignment vertical="top"/>
    </xf>
    <xf numFmtId="0" fontId="165" fillId="0" borderId="18" xfId="0" applyFont="1" applyBorder="1" applyAlignment="1">
      <alignment vertical="top"/>
    </xf>
    <xf numFmtId="0" fontId="165" fillId="0" borderId="0" xfId="0" applyFont="1" applyAlignment="1">
      <alignment horizontal="left" vertical="top"/>
    </xf>
    <xf numFmtId="0" fontId="165" fillId="0" borderId="0" xfId="0" applyFont="1" applyAlignment="1">
      <alignment horizontal="left" vertical="center"/>
    </xf>
    <xf numFmtId="0" fontId="162" fillId="0" borderId="0" xfId="0" applyFont="1" applyAlignment="1">
      <alignment horizontal="left" wrapText="1"/>
    </xf>
    <xf numFmtId="0" fontId="143" fillId="0" borderId="33" xfId="0" applyFont="1" applyBorder="1" applyAlignment="1">
      <alignment wrapText="1"/>
    </xf>
    <xf numFmtId="9" fontId="143" fillId="0" borderId="31" xfId="0" applyNumberFormat="1" applyFont="1" applyBorder="1" applyAlignment="1">
      <alignment vertical="center" wrapText="1"/>
    </xf>
    <xf numFmtId="0" fontId="143" fillId="0" borderId="16" xfId="0" applyFont="1" applyBorder="1" applyAlignment="1">
      <alignment wrapText="1"/>
    </xf>
    <xf numFmtId="0" fontId="143" fillId="0" borderId="0" xfId="0" applyFont="1" applyAlignment="1">
      <alignment horizontal="center" vertical="top" wrapText="1"/>
    </xf>
    <xf numFmtId="0" fontId="143" fillId="0" borderId="0" xfId="0" applyFont="1" applyAlignment="1">
      <alignment vertical="center" wrapText="1"/>
    </xf>
    <xf numFmtId="0" fontId="160" fillId="0" borderId="0" xfId="0" applyFont="1" applyAlignment="1">
      <alignment horizontal="left" vertical="top" wrapText="1"/>
    </xf>
    <xf numFmtId="0" fontId="160" fillId="0" borderId="0" xfId="0" applyFont="1" applyAlignment="1">
      <alignment horizontal="left" vertical="center" wrapText="1"/>
    </xf>
    <xf numFmtId="168" fontId="162" fillId="0" borderId="0" xfId="0" applyNumberFormat="1" applyFont="1" applyAlignment="1">
      <alignment vertical="top" wrapText="1"/>
    </xf>
    <xf numFmtId="168" fontId="162" fillId="0" borderId="0" xfId="0" applyNumberFormat="1" applyFont="1" applyAlignment="1">
      <alignment horizontal="left" wrapText="1"/>
    </xf>
    <xf numFmtId="0" fontId="161" fillId="0" borderId="0" xfId="0" applyFont="1" applyAlignment="1">
      <alignment wrapText="1"/>
    </xf>
    <xf numFmtId="0" fontId="141" fillId="0" borderId="0" xfId="0" applyFont="1" applyAlignment="1">
      <alignment horizontal="left" wrapText="1"/>
    </xf>
    <xf numFmtId="0" fontId="143" fillId="0" borderId="0" xfId="0" applyFont="1" applyAlignment="1">
      <alignment horizontal="justify" vertical="top" wrapText="1"/>
    </xf>
    <xf numFmtId="0" fontId="161" fillId="0" borderId="6" xfId="0" applyFont="1" applyBorder="1" applyAlignment="1">
      <alignment vertical="center" wrapText="1"/>
    </xf>
    <xf numFmtId="0" fontId="161" fillId="0" borderId="0" xfId="0" applyFont="1" applyAlignment="1">
      <alignment vertical="center" wrapText="1"/>
    </xf>
    <xf numFmtId="0" fontId="161" fillId="0" borderId="10" xfId="0" applyFont="1" applyBorder="1" applyAlignment="1">
      <alignment vertical="center" wrapText="1"/>
    </xf>
    <xf numFmtId="0" fontId="161" fillId="0" borderId="8" xfId="0" applyFont="1" applyBorder="1" applyAlignment="1">
      <alignment vertical="center" wrapText="1"/>
    </xf>
    <xf numFmtId="0" fontId="161" fillId="0" borderId="44" xfId="0" applyFont="1" applyBorder="1" applyAlignment="1">
      <alignment vertical="center" wrapText="1"/>
    </xf>
    <xf numFmtId="0" fontId="161" fillId="0" borderId="9" xfId="0" applyFont="1" applyBorder="1" applyAlignment="1">
      <alignment vertical="center" wrapText="1"/>
    </xf>
    <xf numFmtId="1" fontId="162" fillId="0" borderId="16" xfId="0" applyNumberFormat="1" applyFont="1" applyBorder="1" applyAlignment="1">
      <alignment horizontal="center" wrapText="1"/>
    </xf>
    <xf numFmtId="0" fontId="143" fillId="0" borderId="23" xfId="0" applyFont="1" applyBorder="1" applyAlignment="1">
      <alignment vertical="top" wrapText="1"/>
    </xf>
    <xf numFmtId="0" fontId="143" fillId="0" borderId="24" xfId="0" applyFont="1" applyBorder="1" applyAlignment="1">
      <alignment vertical="top" wrapText="1"/>
    </xf>
    <xf numFmtId="0" fontId="142" fillId="0" borderId="0" xfId="0" applyFont="1" applyAlignment="1">
      <alignment vertical="top" wrapText="1"/>
    </xf>
    <xf numFmtId="0" fontId="143" fillId="0" borderId="17" xfId="0" applyFont="1" applyBorder="1"/>
    <xf numFmtId="0" fontId="143" fillId="0" borderId="0" xfId="0" applyFont="1" applyAlignment="1">
      <alignment vertical="top"/>
    </xf>
    <xf numFmtId="0" fontId="162" fillId="0" borderId="0" xfId="0" applyFont="1" applyAlignment="1">
      <alignment horizontal="justify" vertical="top"/>
    </xf>
    <xf numFmtId="0" fontId="162" fillId="0" borderId="0" xfId="0" applyFont="1" applyAlignment="1">
      <alignment horizontal="justify" vertical="center"/>
    </xf>
    <xf numFmtId="0" fontId="143" fillId="0" borderId="0" xfId="0" applyFont="1" applyAlignment="1">
      <alignment horizontal="justify" vertical="top"/>
    </xf>
    <xf numFmtId="0" fontId="143" fillId="0" borderId="0" xfId="0" applyFont="1" applyAlignment="1">
      <alignment horizontal="justify"/>
    </xf>
    <xf numFmtId="0" fontId="162" fillId="0" borderId="0" xfId="0" applyFont="1" applyAlignment="1">
      <alignment vertical="top"/>
    </xf>
    <xf numFmtId="0" fontId="162" fillId="0" borderId="0" xfId="0" applyFont="1"/>
    <xf numFmtId="0" fontId="143" fillId="0" borderId="0" xfId="0" applyFont="1" applyAlignment="1">
      <alignment vertical="top" wrapText="1"/>
    </xf>
    <xf numFmtId="0" fontId="143" fillId="0" borderId="0" xfId="0" applyFont="1" applyAlignment="1">
      <alignment horizontal="left" vertical="top" wrapText="1" indent="3"/>
    </xf>
    <xf numFmtId="0" fontId="160" fillId="0" borderId="0" xfId="0" applyFont="1" applyAlignment="1">
      <alignment horizontal="justify" wrapText="1"/>
    </xf>
    <xf numFmtId="0" fontId="143" fillId="0" borderId="0" xfId="7" applyFont="1" applyAlignment="1">
      <alignment horizontal="left" vertical="top"/>
    </xf>
    <xf numFmtId="0" fontId="143" fillId="0" borderId="0" xfId="7" applyFont="1"/>
    <xf numFmtId="0" fontId="143" fillId="0" borderId="0" xfId="7" applyFont="1" applyAlignment="1">
      <alignment vertical="top"/>
    </xf>
    <xf numFmtId="0" fontId="143" fillId="0" borderId="0" xfId="7" applyFont="1" applyAlignment="1">
      <alignment horizontal="right"/>
    </xf>
    <xf numFmtId="0" fontId="143" fillId="0" borderId="0" xfId="7" applyFont="1" applyAlignment="1">
      <alignment horizontal="left" vertical="top" wrapText="1"/>
    </xf>
    <xf numFmtId="0" fontId="143" fillId="0" borderId="32" xfId="7" applyFont="1" applyBorder="1" applyAlignment="1">
      <alignment horizontal="left" vertical="top"/>
    </xf>
    <xf numFmtId="0" fontId="143" fillId="0" borderId="16" xfId="7" applyFont="1" applyBorder="1" applyAlignment="1">
      <alignment horizontal="left" vertical="top" wrapText="1"/>
    </xf>
    <xf numFmtId="0" fontId="143" fillId="0" borderId="22" xfId="7" quotePrefix="1" applyFont="1" applyBorder="1" applyAlignment="1">
      <alignment horizontal="left" vertical="top"/>
    </xf>
    <xf numFmtId="0" fontId="143" fillId="0" borderId="35" xfId="7" applyFont="1" applyBorder="1" applyAlignment="1">
      <alignment vertical="top"/>
    </xf>
    <xf numFmtId="0" fontId="143" fillId="0" borderId="34" xfId="7" applyFont="1" applyBorder="1" applyAlignment="1">
      <alignment vertical="top" wrapText="1"/>
    </xf>
    <xf numFmtId="0" fontId="143" fillId="0" borderId="16" xfId="7" applyFont="1" applyBorder="1" applyAlignment="1">
      <alignment horizontal="left" vertical="top"/>
    </xf>
    <xf numFmtId="0" fontId="143" fillId="0" borderId="23" xfId="7" applyFont="1" applyBorder="1" applyAlignment="1">
      <alignment horizontal="left" vertical="top"/>
    </xf>
    <xf numFmtId="0" fontId="143" fillId="0" borderId="17" xfId="7" applyFont="1" applyBorder="1" applyAlignment="1">
      <alignment vertical="top"/>
    </xf>
    <xf numFmtId="0" fontId="143" fillId="0" borderId="20" xfId="7" applyFont="1" applyBorder="1" applyAlignment="1">
      <alignment vertical="top"/>
    </xf>
    <xf numFmtId="0" fontId="143" fillId="0" borderId="0" xfId="7" applyFont="1" applyAlignment="1">
      <alignment vertical="top" wrapText="1"/>
    </xf>
    <xf numFmtId="0" fontId="143" fillId="0" borderId="24" xfId="7" applyFont="1" applyBorder="1" applyAlignment="1">
      <alignment horizontal="left" vertical="top"/>
    </xf>
    <xf numFmtId="0" fontId="143" fillId="0" borderId="19" xfId="7" applyFont="1" applyBorder="1" applyAlignment="1">
      <alignment vertical="top"/>
    </xf>
    <xf numFmtId="0" fontId="143" fillId="0" borderId="21" xfId="7" applyFont="1" applyBorder="1" applyAlignment="1">
      <alignment vertical="top"/>
    </xf>
    <xf numFmtId="0" fontId="143" fillId="0" borderId="18" xfId="7" applyFont="1" applyBorder="1" applyAlignment="1">
      <alignment vertical="top" wrapText="1"/>
    </xf>
    <xf numFmtId="0" fontId="143" fillId="0" borderId="22" xfId="7" applyFont="1" applyBorder="1" applyAlignment="1">
      <alignment vertical="top" wrapText="1"/>
    </xf>
    <xf numFmtId="0" fontId="143" fillId="0" borderId="24" xfId="7" applyFont="1" applyBorder="1" applyAlignment="1">
      <alignment vertical="top" wrapText="1"/>
    </xf>
    <xf numFmtId="0" fontId="143" fillId="0" borderId="31" xfId="7" applyFont="1" applyBorder="1" applyAlignment="1">
      <alignment vertical="top" wrapText="1"/>
    </xf>
    <xf numFmtId="0" fontId="143" fillId="0" borderId="23" xfId="7" applyFont="1" applyBorder="1" applyAlignment="1">
      <alignment vertical="top" wrapText="1"/>
    </xf>
    <xf numFmtId="0" fontId="162" fillId="0" borderId="19" xfId="7" applyFont="1" applyBorder="1" applyAlignment="1">
      <alignment horizontal="left" vertical="center"/>
    </xf>
    <xf numFmtId="0" fontId="162" fillId="0" borderId="21" xfId="7" applyFont="1" applyBorder="1" applyAlignment="1">
      <alignment horizontal="left" vertical="center"/>
    </xf>
    <xf numFmtId="0" fontId="162" fillId="0" borderId="19" xfId="7" applyFont="1" applyBorder="1" applyAlignment="1">
      <alignment vertical="center"/>
    </xf>
    <xf numFmtId="0" fontId="162" fillId="0" borderId="18" xfId="7" applyFont="1" applyBorder="1" applyAlignment="1">
      <alignment vertical="center"/>
    </xf>
    <xf numFmtId="0" fontId="162" fillId="0" borderId="21" xfId="7" applyFont="1" applyBorder="1" applyAlignment="1">
      <alignment horizontal="right" vertical="center"/>
    </xf>
    <xf numFmtId="0" fontId="162" fillId="0" borderId="21" xfId="7" applyFont="1" applyBorder="1" applyAlignment="1">
      <alignment vertical="center"/>
    </xf>
    <xf numFmtId="0" fontId="143" fillId="0" borderId="31" xfId="7" applyFont="1" applyBorder="1" applyAlignment="1">
      <alignment horizontal="left" vertical="center"/>
    </xf>
    <xf numFmtId="0" fontId="143" fillId="0" borderId="16" xfId="7" applyFont="1" applyBorder="1" applyAlignment="1">
      <alignment horizontal="left" vertical="center"/>
    </xf>
    <xf numFmtId="0" fontId="143" fillId="0" borderId="19" xfId="7" applyFont="1" applyBorder="1" applyAlignment="1">
      <alignment horizontal="left" vertical="top"/>
    </xf>
    <xf numFmtId="0" fontId="143" fillId="0" borderId="18" xfId="7" applyFont="1" applyBorder="1" applyAlignment="1">
      <alignment horizontal="left" vertical="top"/>
    </xf>
    <xf numFmtId="0" fontId="143" fillId="19" borderId="26" xfId="7" applyFont="1" applyFill="1" applyBorder="1" applyAlignment="1">
      <alignment vertical="top"/>
    </xf>
    <xf numFmtId="0" fontId="143" fillId="19" borderId="16" xfId="7" applyFont="1" applyFill="1" applyBorder="1" applyAlignment="1">
      <alignment horizontal="right" vertical="top"/>
    </xf>
    <xf numFmtId="0" fontId="141" fillId="0" borderId="0" xfId="0" applyFont="1" applyAlignment="1">
      <alignment horizontal="justify" wrapText="1"/>
    </xf>
    <xf numFmtId="0" fontId="141" fillId="0" borderId="0" xfId="0" applyFont="1" applyAlignment="1">
      <alignment wrapText="1"/>
    </xf>
    <xf numFmtId="0" fontId="161" fillId="0" borderId="0" xfId="0" applyFont="1" applyAlignment="1">
      <alignment horizontal="left" vertical="center" wrapText="1"/>
    </xf>
    <xf numFmtId="0" fontId="141" fillId="0" borderId="0" xfId="0" applyFont="1" applyAlignment="1">
      <alignment horizontal="center" wrapText="1"/>
    </xf>
    <xf numFmtId="167" fontId="161" fillId="0" borderId="0" xfId="0" applyNumberFormat="1" applyFont="1" applyAlignment="1">
      <alignment horizontal="left" wrapText="1"/>
    </xf>
    <xf numFmtId="0" fontId="143" fillId="0" borderId="0" xfId="0" applyFont="1" applyAlignment="1">
      <alignment horizontal="right" wrapText="1"/>
    </xf>
    <xf numFmtId="0" fontId="160" fillId="0" borderId="0" xfId="0" applyFont="1" applyAlignment="1">
      <alignment vertical="top" wrapText="1"/>
    </xf>
    <xf numFmtId="0" fontId="167" fillId="0" borderId="0" xfId="0" applyFont="1" applyAlignment="1">
      <alignment wrapText="1"/>
    </xf>
    <xf numFmtId="0" fontId="17" fillId="0" borderId="16" xfId="0" applyFont="1" applyBorder="1" applyAlignment="1">
      <alignment horizontal="center" wrapText="1"/>
    </xf>
    <xf numFmtId="0" fontId="17" fillId="0" borderId="82" xfId="0" applyFont="1" applyBorder="1" applyAlignment="1">
      <alignment horizontal="left" vertical="center" wrapText="1"/>
    </xf>
    <xf numFmtId="0" fontId="17" fillId="0" borderId="9" xfId="0" applyFont="1" applyBorder="1" applyAlignment="1">
      <alignment vertical="center" wrapText="1"/>
    </xf>
    <xf numFmtId="0" fontId="32" fillId="0" borderId="44" xfId="0" applyFont="1" applyBorder="1" applyAlignment="1">
      <alignment vertical="center"/>
    </xf>
    <xf numFmtId="0" fontId="17" fillId="0" borderId="16" xfId="0" applyFont="1" applyBorder="1" applyAlignment="1">
      <alignment wrapText="1"/>
    </xf>
    <xf numFmtId="0" fontId="17" fillId="0" borderId="60" xfId="0" applyFont="1" applyBorder="1" applyAlignment="1">
      <alignment wrapText="1"/>
    </xf>
    <xf numFmtId="0" fontId="25" fillId="0" borderId="87" xfId="0" applyFont="1" applyBorder="1" applyAlignment="1">
      <alignment horizontal="center" vertical="center" textRotation="90" wrapText="1"/>
    </xf>
    <xf numFmtId="0" fontId="17" fillId="0" borderId="72" xfId="0" applyFont="1" applyBorder="1" applyAlignment="1">
      <alignment wrapText="1"/>
    </xf>
    <xf numFmtId="0" fontId="17" fillId="0" borderId="24" xfId="0" applyFont="1" applyBorder="1" applyAlignment="1">
      <alignment wrapText="1"/>
    </xf>
    <xf numFmtId="0" fontId="32" fillId="0" borderId="76" xfId="0" applyFont="1" applyBorder="1" applyAlignment="1">
      <alignment horizontal="center" vertical="center" wrapText="1"/>
    </xf>
    <xf numFmtId="0" fontId="143" fillId="0" borderId="18" xfId="7" applyFont="1" applyBorder="1"/>
    <xf numFmtId="0" fontId="143" fillId="0" borderId="18" xfId="7" applyFont="1" applyBorder="1" applyAlignment="1">
      <alignment vertical="top"/>
    </xf>
    <xf numFmtId="0" fontId="143" fillId="0" borderId="18" xfId="7" applyFont="1" applyBorder="1" applyAlignment="1">
      <alignment horizontal="right"/>
    </xf>
    <xf numFmtId="0" fontId="143" fillId="0" borderId="21" xfId="7" applyFont="1" applyBorder="1" applyAlignment="1">
      <alignment horizontal="left" vertical="top" wrapText="1"/>
    </xf>
    <xf numFmtId="0" fontId="73" fillId="0" borderId="30" xfId="0" applyFont="1" applyBorder="1" applyAlignment="1">
      <alignment vertical="center" wrapText="1"/>
    </xf>
    <xf numFmtId="0" fontId="16" fillId="0" borderId="0" xfId="7" quotePrefix="1" applyFont="1"/>
    <xf numFmtId="0" fontId="25" fillId="2" borderId="63" xfId="0" applyFont="1" applyFill="1" applyBorder="1"/>
    <xf numFmtId="0" fontId="22" fillId="0" borderId="15" xfId="0" applyFont="1" applyBorder="1"/>
    <xf numFmtId="0" fontId="64" fillId="0" borderId="53" xfId="0" applyFont="1" applyBorder="1"/>
    <xf numFmtId="0" fontId="22" fillId="0" borderId="53" xfId="0" applyFont="1" applyBorder="1"/>
    <xf numFmtId="0" fontId="22" fillId="0" borderId="29" xfId="0" applyFont="1" applyBorder="1"/>
    <xf numFmtId="0" fontId="16" fillId="0" borderId="0" xfId="0" applyFont="1" applyAlignment="1">
      <alignment vertical="center" wrapText="1"/>
    </xf>
    <xf numFmtId="3" fontId="16" fillId="0" borderId="0" xfId="0" applyNumberFormat="1" applyFont="1"/>
    <xf numFmtId="0" fontId="162" fillId="0" borderId="16" xfId="0" applyFont="1" applyBorder="1" applyAlignment="1">
      <alignment vertical="top" wrapText="1"/>
    </xf>
    <xf numFmtId="0" fontId="16" fillId="0" borderId="0" xfId="0" applyFont="1" applyAlignment="1">
      <alignment vertical="top"/>
    </xf>
    <xf numFmtId="0" fontId="16" fillId="0" borderId="0" xfId="0" applyFont="1" applyAlignment="1">
      <alignment wrapText="1"/>
    </xf>
    <xf numFmtId="0" fontId="0" fillId="0" borderId="20" xfId="0" applyBorder="1" applyAlignment="1">
      <alignment wrapText="1"/>
    </xf>
    <xf numFmtId="0" fontId="0" fillId="0" borderId="20" xfId="0" applyBorder="1" applyAlignment="1">
      <alignment vertical="top"/>
    </xf>
    <xf numFmtId="0" fontId="0" fillId="0" borderId="21" xfId="0" applyBorder="1" applyAlignment="1">
      <alignment wrapText="1"/>
    </xf>
    <xf numFmtId="0" fontId="0" fillId="0" borderId="18" xfId="0" applyBorder="1" applyAlignment="1">
      <alignment wrapText="1"/>
    </xf>
    <xf numFmtId="0" fontId="0" fillId="0" borderId="18" xfId="0" applyBorder="1" applyAlignment="1">
      <alignment vertical="top"/>
    </xf>
    <xf numFmtId="0" fontId="41" fillId="0" borderId="0" xfId="0" applyFont="1" applyAlignment="1">
      <alignment vertical="top"/>
    </xf>
    <xf numFmtId="0" fontId="0" fillId="22" borderId="6" xfId="0" applyFill="1" applyBorder="1" applyAlignment="1">
      <alignment vertical="top"/>
    </xf>
    <xf numFmtId="0" fontId="0" fillId="22" borderId="0" xfId="0" applyFill="1" applyAlignment="1">
      <alignment vertical="top"/>
    </xf>
    <xf numFmtId="0" fontId="0" fillId="18" borderId="0" xfId="0" applyFill="1" applyAlignment="1">
      <alignment vertical="top"/>
    </xf>
    <xf numFmtId="0" fontId="0" fillId="22" borderId="10" xfId="0" applyFill="1" applyBorder="1" applyAlignment="1">
      <alignment vertical="top"/>
    </xf>
    <xf numFmtId="0" fontId="17" fillId="0" borderId="0" xfId="0" applyFont="1" applyAlignment="1">
      <alignment horizontal="left" vertical="top" wrapText="1"/>
    </xf>
    <xf numFmtId="0" fontId="18" fillId="0" borderId="16" xfId="0" applyFont="1" applyBorder="1" applyAlignment="1">
      <alignment horizontal="justify" vertical="center" wrapText="1"/>
    </xf>
    <xf numFmtId="0" fontId="0" fillId="0" borderId="31" xfId="0" applyBorder="1" applyAlignment="1">
      <alignment vertical="center" wrapText="1"/>
    </xf>
    <xf numFmtId="0" fontId="57" fillId="22" borderId="0" xfId="0" applyFont="1" applyFill="1" applyAlignment="1">
      <alignment vertical="top" wrapText="1"/>
    </xf>
    <xf numFmtId="0" fontId="48" fillId="22" borderId="0" xfId="0" applyFont="1" applyFill="1" applyAlignment="1">
      <alignment horizontal="left" vertical="top" wrapText="1"/>
    </xf>
    <xf numFmtId="0" fontId="18" fillId="0" borderId="17" xfId="0" applyFont="1" applyBorder="1" applyAlignment="1">
      <alignment wrapText="1"/>
    </xf>
    <xf numFmtId="0" fontId="18" fillId="0" borderId="17" xfId="0" applyFont="1" applyBorder="1" applyAlignment="1">
      <alignment vertical="center" wrapText="1"/>
    </xf>
    <xf numFmtId="0" fontId="17" fillId="0" borderId="20" xfId="0" applyFont="1" applyBorder="1" applyAlignment="1">
      <alignment wrapText="1"/>
    </xf>
    <xf numFmtId="0" fontId="41" fillId="0" borderId="17" xfId="0" applyFont="1" applyBorder="1" applyAlignment="1">
      <alignment horizontal="left" wrapText="1"/>
    </xf>
    <xf numFmtId="0" fontId="41" fillId="0" borderId="20" xfId="0" applyFont="1" applyBorder="1" applyAlignment="1">
      <alignment vertical="justify" wrapText="1"/>
    </xf>
    <xf numFmtId="0" fontId="22" fillId="0" borderId="17" xfId="0" applyFont="1" applyBorder="1" applyAlignment="1">
      <alignment horizontal="center" vertical="top" wrapText="1"/>
    </xf>
    <xf numFmtId="0" fontId="41" fillId="0" borderId="17" xfId="0" applyFont="1" applyBorder="1" applyAlignment="1">
      <alignment wrapText="1"/>
    </xf>
    <xf numFmtId="0" fontId="41" fillId="0" borderId="20" xfId="0" applyFont="1" applyBorder="1" applyAlignment="1">
      <alignment wrapText="1"/>
    </xf>
    <xf numFmtId="0" fontId="41" fillId="0" borderId="17" xfId="0" applyFont="1" applyBorder="1" applyAlignment="1">
      <alignment horizontal="left" vertical="top" wrapText="1" indent="1"/>
    </xf>
    <xf numFmtId="0" fontId="41" fillId="0" borderId="0" xfId="0" applyFont="1" applyAlignment="1">
      <alignment horizontal="left" vertical="top" wrapText="1" indent="1"/>
    </xf>
    <xf numFmtId="0" fontId="41" fillId="0" borderId="21" xfId="0" applyFont="1" applyBorder="1" applyAlignment="1">
      <alignment wrapText="1"/>
    </xf>
    <xf numFmtId="0" fontId="0" fillId="0" borderId="19" xfId="0" applyBorder="1" applyAlignment="1">
      <alignment wrapText="1"/>
    </xf>
    <xf numFmtId="0" fontId="192" fillId="0" borderId="0" xfId="0" applyFont="1" applyAlignment="1">
      <alignment vertical="top" wrapText="1"/>
    </xf>
    <xf numFmtId="0" fontId="193" fillId="19" borderId="0" xfId="0" applyFont="1" applyFill="1" applyAlignment="1">
      <alignment horizontal="center" wrapText="1"/>
    </xf>
    <xf numFmtId="0" fontId="17" fillId="0" borderId="18" xfId="0" applyFont="1" applyBorder="1" applyAlignment="1">
      <alignment vertical="top" wrapText="1"/>
    </xf>
    <xf numFmtId="0" fontId="17" fillId="0" borderId="20" xfId="0" applyFont="1" applyBorder="1" applyAlignment="1">
      <alignment vertical="top" wrapText="1"/>
    </xf>
    <xf numFmtId="0" fontId="17" fillId="0" borderId="17" xfId="0" applyFont="1" applyBorder="1" applyAlignment="1">
      <alignment horizontal="center" wrapText="1"/>
    </xf>
    <xf numFmtId="0" fontId="17" fillId="0" borderId="0" xfId="0" applyFont="1" applyAlignment="1">
      <alignment horizontal="justify" vertical="top" wrapText="1"/>
    </xf>
    <xf numFmtId="0" fontId="17" fillId="0" borderId="20" xfId="0" applyFont="1" applyBorder="1" applyAlignment="1">
      <alignment horizontal="justify" vertical="top" wrapText="1"/>
    </xf>
    <xf numFmtId="0" fontId="18" fillId="0" borderId="20" xfId="0" applyFont="1" applyBorder="1" applyAlignment="1">
      <alignment horizontal="justify" vertical="top" wrapText="1"/>
    </xf>
    <xf numFmtId="0" fontId="18" fillId="0" borderId="0" xfId="0" applyFont="1" applyAlignment="1">
      <alignment horizontal="justify"/>
    </xf>
    <xf numFmtId="0" fontId="17" fillId="0" borderId="20" xfId="0" applyFont="1" applyBorder="1" applyAlignment="1">
      <alignment horizontal="left" vertical="top" wrapText="1"/>
    </xf>
    <xf numFmtId="0" fontId="17" fillId="0" borderId="20" xfId="0" applyFont="1" applyBorder="1"/>
    <xf numFmtId="0" fontId="17" fillId="0" borderId="0" xfId="0" applyFont="1" applyAlignment="1">
      <alignment horizontal="left" vertical="top" wrapText="1" shrinkToFit="1"/>
    </xf>
    <xf numFmtId="0" fontId="17" fillId="0" borderId="20" xfId="0" applyFont="1" applyBorder="1" applyAlignment="1">
      <alignment horizontal="left" vertical="top" wrapText="1" shrinkToFit="1"/>
    </xf>
    <xf numFmtId="0" fontId="18" fillId="0" borderId="17" xfId="0" applyFont="1" applyBorder="1" applyAlignment="1">
      <alignment horizontal="justify" wrapText="1"/>
    </xf>
    <xf numFmtId="0" fontId="18" fillId="0" borderId="0" xfId="8" applyFont="1" applyAlignment="1">
      <alignment horizontal="left" vertical="top" wrapText="1"/>
    </xf>
    <xf numFmtId="0" fontId="38" fillId="0" borderId="0" xfId="0" applyFont="1" applyAlignment="1">
      <alignment horizontal="justify"/>
    </xf>
    <xf numFmtId="0" fontId="17" fillId="0" borderId="0" xfId="8" applyFont="1">
      <alignment horizontal="justify" vertical="top" wrapText="1"/>
    </xf>
    <xf numFmtId="0" fontId="17" fillId="0" borderId="0" xfId="5" applyFont="1" applyBorder="1" applyAlignment="1" applyProtection="1">
      <alignment horizontal="justify" vertical="top" wrapText="1"/>
    </xf>
    <xf numFmtId="0" fontId="17" fillId="0" borderId="0" xfId="0" applyFont="1" applyAlignment="1">
      <alignment horizontal="center" vertical="top" wrapText="1"/>
    </xf>
    <xf numFmtId="0" fontId="17" fillId="0" borderId="0" xfId="0" applyFont="1" applyAlignment="1">
      <alignment vertical="justify" wrapText="1"/>
    </xf>
    <xf numFmtId="0" fontId="17" fillId="0" borderId="20" xfId="0" applyFont="1" applyBorder="1" applyAlignment="1">
      <alignment vertical="justify" wrapText="1"/>
    </xf>
    <xf numFmtId="0" fontId="17" fillId="0" borderId="17" xfId="0" applyFont="1" applyBorder="1" applyAlignment="1">
      <alignment horizontal="justify" wrapText="1"/>
    </xf>
    <xf numFmtId="0" fontId="17" fillId="0" borderId="35" xfId="0" applyFont="1" applyBorder="1"/>
    <xf numFmtId="0" fontId="17" fillId="0" borderId="18" xfId="0" applyFont="1" applyBorder="1" applyAlignment="1">
      <alignment horizontal="left" vertical="top" wrapText="1" shrinkToFit="1"/>
    </xf>
    <xf numFmtId="0" fontId="17" fillId="0" borderId="21" xfId="0" applyFont="1" applyBorder="1" applyAlignment="1">
      <alignment horizontal="left" vertical="top" wrapText="1" shrinkToFit="1"/>
    </xf>
    <xf numFmtId="0" fontId="0" fillId="0" borderId="26" xfId="0" applyBorder="1" applyAlignment="1">
      <alignment wrapText="1"/>
    </xf>
    <xf numFmtId="0" fontId="18" fillId="0" borderId="22" xfId="0" applyFont="1" applyBorder="1" applyAlignment="1">
      <alignment horizontal="left" wrapText="1"/>
    </xf>
    <xf numFmtId="0" fontId="18" fillId="0" borderId="23" xfId="0" applyFont="1" applyBorder="1" applyAlignment="1">
      <alignment horizontal="left" wrapText="1"/>
    </xf>
    <xf numFmtId="0" fontId="18" fillId="0" borderId="23" xfId="0" applyFont="1" applyBorder="1" applyAlignment="1">
      <alignment horizontal="justify" vertical="top" wrapText="1"/>
    </xf>
    <xf numFmtId="0" fontId="18" fillId="0" borderId="24" xfId="0" applyFont="1" applyBorder="1" applyAlignment="1">
      <alignment horizontal="left" wrapText="1"/>
    </xf>
    <xf numFmtId="0" fontId="18" fillId="0" borderId="22" xfId="0" applyFont="1" applyBorder="1" applyAlignment="1">
      <alignment horizontal="justify" vertical="top" wrapText="1"/>
    </xf>
    <xf numFmtId="0" fontId="18" fillId="0" borderId="23" xfId="0" applyFont="1" applyBorder="1" applyAlignment="1">
      <alignment horizontal="left" vertical="top" wrapText="1"/>
    </xf>
    <xf numFmtId="0" fontId="18" fillId="0" borderId="23" xfId="0" applyFont="1" applyBorder="1" applyAlignment="1">
      <alignment horizontal="justify" wrapText="1"/>
    </xf>
    <xf numFmtId="0" fontId="18" fillId="0" borderId="22" xfId="0" applyFont="1" applyBorder="1" applyAlignment="1">
      <alignment horizontal="justify" wrapText="1"/>
    </xf>
    <xf numFmtId="0" fontId="17" fillId="0" borderId="23" xfId="0" applyFont="1" applyBorder="1" applyAlignment="1">
      <alignment wrapText="1"/>
    </xf>
    <xf numFmtId="0" fontId="17" fillId="0" borderId="22" xfId="0" applyFont="1" applyBorder="1" applyAlignment="1">
      <alignment wrapText="1"/>
    </xf>
    <xf numFmtId="0" fontId="17" fillId="0" borderId="23" xfId="0" applyFont="1" applyBorder="1" applyAlignment="1">
      <alignment horizontal="left" vertical="top" wrapText="1"/>
    </xf>
    <xf numFmtId="0" fontId="17" fillId="0" borderId="23" xfId="0" applyFont="1" applyBorder="1" applyAlignment="1">
      <alignment horizontal="justify" wrapText="1"/>
    </xf>
    <xf numFmtId="0" fontId="40" fillId="0" borderId="20" xfId="0" applyFont="1" applyBorder="1" applyAlignment="1">
      <alignment horizontal="left" wrapText="1"/>
    </xf>
    <xf numFmtId="0" fontId="0" fillId="0" borderId="17" xfId="0" applyBorder="1" applyAlignment="1">
      <alignment horizontal="center" wrapText="1"/>
    </xf>
    <xf numFmtId="0" fontId="23" fillId="0" borderId="17" xfId="0" applyFont="1" applyBorder="1" applyAlignment="1">
      <alignment horizontal="center" wrapText="1"/>
    </xf>
    <xf numFmtId="0" fontId="75" fillId="0" borderId="0" xfId="0" applyFont="1" applyAlignment="1">
      <alignment wrapText="1"/>
    </xf>
    <xf numFmtId="0" fontId="18" fillId="0" borderId="34" xfId="0" applyFont="1" applyBorder="1" applyAlignment="1">
      <alignment vertical="center" wrapText="1"/>
    </xf>
    <xf numFmtId="0" fontId="18" fillId="0" borderId="35" xfId="0" applyFont="1" applyBorder="1" applyAlignment="1">
      <alignment vertical="center" wrapText="1"/>
    </xf>
    <xf numFmtId="0" fontId="18" fillId="0" borderId="22" xfId="0" applyFont="1" applyBorder="1" applyAlignment="1">
      <alignment vertical="center" wrapText="1"/>
    </xf>
    <xf numFmtId="0" fontId="18" fillId="0" borderId="23" xfId="0" quotePrefix="1" applyFont="1" applyBorder="1" applyAlignment="1">
      <alignment horizontal="center" wrapText="1"/>
    </xf>
    <xf numFmtId="0" fontId="18" fillId="0" borderId="23" xfId="0" quotePrefix="1" applyFont="1" applyBorder="1" applyAlignment="1">
      <alignment horizontal="center" vertical="top" wrapText="1"/>
    </xf>
    <xf numFmtId="0" fontId="18" fillId="0" borderId="23" xfId="0" applyFont="1" applyBorder="1" applyAlignment="1">
      <alignment wrapText="1"/>
    </xf>
    <xf numFmtId="0" fontId="23" fillId="0" borderId="23" xfId="0" applyFont="1" applyBorder="1" applyAlignment="1">
      <alignment horizontal="center" wrapText="1"/>
    </xf>
    <xf numFmtId="0" fontId="17" fillId="0" borderId="23" xfId="0" applyFont="1" applyBorder="1" applyAlignment="1">
      <alignment horizontal="center" wrapText="1"/>
    </xf>
    <xf numFmtId="0" fontId="18" fillId="0" borderId="23" xfId="0" applyFont="1" applyBorder="1" applyAlignment="1">
      <alignment horizontal="center" wrapText="1"/>
    </xf>
    <xf numFmtId="0" fontId="18" fillId="0" borderId="23" xfId="0" quotePrefix="1" applyFont="1" applyBorder="1" applyAlignment="1">
      <alignment wrapText="1"/>
    </xf>
    <xf numFmtId="0" fontId="18" fillId="0" borderId="23" xfId="0" quotePrefix="1" applyFont="1" applyBorder="1" applyAlignment="1">
      <alignment horizontal="left" wrapText="1"/>
    </xf>
    <xf numFmtId="0" fontId="18" fillId="0" borderId="22" xfId="0" quotePrefix="1" applyFont="1" applyBorder="1" applyAlignment="1">
      <alignment horizontal="center" wrapText="1"/>
    </xf>
    <xf numFmtId="0" fontId="18" fillId="0" borderId="17" xfId="0" applyFont="1" applyBorder="1" applyAlignment="1">
      <alignment horizontal="center" wrapText="1"/>
    </xf>
    <xf numFmtId="0" fontId="40" fillId="0" borderId="17" xfId="0" applyFont="1" applyBorder="1" applyAlignment="1">
      <alignment horizontal="center" wrapText="1"/>
    </xf>
    <xf numFmtId="0" fontId="39" fillId="0" borderId="17" xfId="0" applyFont="1" applyBorder="1" applyAlignment="1">
      <alignment horizontal="center" vertical="top" wrapText="1"/>
    </xf>
    <xf numFmtId="0" fontId="39" fillId="0" borderId="17" xfId="0" applyFont="1" applyBorder="1" applyAlignment="1">
      <alignment horizontal="center" wrapText="1"/>
    </xf>
    <xf numFmtId="0" fontId="75" fillId="0" borderId="17" xfId="0" applyFont="1" applyBorder="1" applyAlignment="1">
      <alignment horizontal="center" wrapText="1"/>
    </xf>
    <xf numFmtId="0" fontId="75" fillId="0" borderId="19" xfId="0" applyFont="1" applyBorder="1" applyAlignment="1">
      <alignment horizontal="center" wrapText="1"/>
    </xf>
    <xf numFmtId="0" fontId="0" fillId="0" borderId="20" xfId="0" applyBorder="1" applyAlignment="1">
      <alignment horizontal="center" vertical="top" wrapText="1"/>
    </xf>
    <xf numFmtId="0" fontId="22" fillId="0" borderId="20" xfId="0" applyFont="1" applyBorder="1" applyAlignment="1">
      <alignment horizontal="center" vertical="top" wrapText="1"/>
    </xf>
    <xf numFmtId="0" fontId="40" fillId="19" borderId="34" xfId="0" applyFont="1" applyFill="1" applyBorder="1" applyAlignment="1">
      <alignment vertical="center" wrapText="1"/>
    </xf>
    <xf numFmtId="0" fontId="40" fillId="19" borderId="18" xfId="0" applyFont="1" applyFill="1" applyBorder="1" applyAlignment="1">
      <alignment vertical="center" wrapText="1"/>
    </xf>
    <xf numFmtId="0" fontId="32" fillId="0" borderId="16" xfId="0" applyFont="1" applyBorder="1" applyAlignment="1">
      <alignment horizontal="justify" vertical="center" wrapText="1"/>
    </xf>
    <xf numFmtId="0" fontId="41" fillId="0" borderId="31" xfId="0" applyFont="1" applyBorder="1" applyAlignment="1">
      <alignment vertical="center" wrapText="1"/>
    </xf>
    <xf numFmtId="0" fontId="16" fillId="0" borderId="0" xfId="0" applyFont="1" applyAlignment="1">
      <alignment horizontal="left" vertical="center"/>
    </xf>
    <xf numFmtId="0" fontId="127" fillId="0" borderId="0" xfId="0" applyFont="1" applyAlignment="1">
      <alignment vertical="center" wrapText="1"/>
    </xf>
    <xf numFmtId="17" fontId="137" fillId="0" borderId="0" xfId="7" applyNumberFormat="1" applyFont="1" applyAlignment="1">
      <alignment vertical="top"/>
    </xf>
    <xf numFmtId="0" fontId="18" fillId="22" borderId="10" xfId="0" applyFont="1" applyFill="1" applyBorder="1" applyAlignment="1">
      <alignment vertical="top" wrapText="1"/>
    </xf>
    <xf numFmtId="0" fontId="57" fillId="22" borderId="0" xfId="0" applyFont="1" applyFill="1" applyAlignment="1" applyProtection="1">
      <alignment horizontal="left" vertical="top" wrapText="1"/>
      <protection locked="0"/>
    </xf>
    <xf numFmtId="0" fontId="33" fillId="22" borderId="0" xfId="0" applyFont="1" applyFill="1" applyAlignment="1" applyProtection="1">
      <alignment horizontal="left" vertical="top" wrapText="1"/>
      <protection locked="0"/>
    </xf>
    <xf numFmtId="0" fontId="25" fillId="22" borderId="0" xfId="0" applyFont="1" applyFill="1" applyAlignment="1">
      <alignment horizontal="left" vertical="top" wrapText="1"/>
    </xf>
    <xf numFmtId="0" fontId="66" fillId="22" borderId="0" xfId="0" applyFont="1" applyFill="1" applyAlignment="1">
      <alignment horizontal="left" vertical="top"/>
    </xf>
    <xf numFmtId="0" fontId="135" fillId="22" borderId="0" xfId="0" applyFont="1" applyFill="1" applyAlignment="1">
      <alignment vertical="top"/>
    </xf>
    <xf numFmtId="0" fontId="139" fillId="22" borderId="0" xfId="0" applyFont="1" applyFill="1" applyAlignment="1" applyProtection="1">
      <alignment horizontal="left" vertical="top" wrapText="1"/>
      <protection locked="0"/>
    </xf>
    <xf numFmtId="0" fontId="22" fillId="22" borderId="0" xfId="0" applyFont="1" applyFill="1" applyAlignment="1" applyProtection="1">
      <alignment horizontal="right" vertical="top" wrapText="1"/>
      <protection locked="0"/>
    </xf>
    <xf numFmtId="0" fontId="41" fillId="22" borderId="0" xfId="0" applyFont="1" applyFill="1" applyAlignment="1">
      <alignment vertical="top" wrapText="1"/>
    </xf>
    <xf numFmtId="0" fontId="16" fillId="22" borderId="0" xfId="0" applyFont="1" applyFill="1" applyAlignment="1" applyProtection="1">
      <alignment horizontal="left" vertical="top" wrapText="1"/>
      <protection locked="0"/>
    </xf>
    <xf numFmtId="0" fontId="135" fillId="22" borderId="0" xfId="0" applyFont="1" applyFill="1" applyAlignment="1" applyProtection="1">
      <alignment horizontal="left" vertical="top" wrapText="1"/>
      <protection locked="0"/>
    </xf>
    <xf numFmtId="15" fontId="139" fillId="22" borderId="0" xfId="0" applyNumberFormat="1" applyFont="1" applyFill="1" applyAlignment="1" applyProtection="1">
      <alignment horizontal="left" vertical="top" wrapText="1"/>
      <protection locked="0"/>
    </xf>
    <xf numFmtId="0" fontId="16" fillId="22" borderId="0" xfId="0" applyFont="1" applyFill="1" applyAlignment="1" applyProtection="1">
      <alignment vertical="top" wrapText="1"/>
      <protection locked="0"/>
    </xf>
    <xf numFmtId="9" fontId="22" fillId="22" borderId="0" xfId="0" applyNumberFormat="1" applyFont="1" applyFill="1" applyAlignment="1" applyProtection="1">
      <alignment horizontal="left" vertical="top" wrapText="1"/>
      <protection locked="0"/>
    </xf>
    <xf numFmtId="164" fontId="22" fillId="22" borderId="0" xfId="0" applyNumberFormat="1" applyFont="1" applyFill="1" applyAlignment="1" applyProtection="1">
      <alignment horizontal="left" vertical="top" wrapText="1"/>
      <protection locked="0"/>
    </xf>
    <xf numFmtId="10" fontId="22" fillId="22" borderId="0" xfId="0" applyNumberFormat="1" applyFont="1" applyFill="1" applyAlignment="1" applyProtection="1">
      <alignment horizontal="left" vertical="top" wrapText="1"/>
      <protection locked="0"/>
    </xf>
    <xf numFmtId="0" fontId="66" fillId="22" borderId="0" xfId="1" applyNumberFormat="1" applyFont="1" applyFill="1" applyBorder="1" applyAlignment="1" applyProtection="1">
      <alignment horizontal="left" vertical="top" wrapText="1"/>
      <protection locked="0"/>
    </xf>
    <xf numFmtId="0" fontId="66" fillId="22" borderId="0" xfId="0" applyFont="1" applyFill="1" applyAlignment="1" applyProtection="1">
      <alignment horizontal="left" vertical="top" wrapText="1"/>
      <protection locked="0"/>
    </xf>
    <xf numFmtId="0" fontId="136" fillId="22" borderId="0" xfId="0" applyFont="1" applyFill="1" applyAlignment="1" applyProtection="1">
      <alignment horizontal="left" vertical="top" wrapText="1"/>
      <protection locked="0"/>
    </xf>
    <xf numFmtId="0" fontId="33" fillId="22" borderId="0" xfId="0" applyFont="1" applyFill="1" applyAlignment="1" applyProtection="1">
      <alignment vertical="top" wrapText="1"/>
      <protection locked="0"/>
    </xf>
    <xf numFmtId="0" fontId="18" fillId="22" borderId="0" xfId="0" applyFont="1" applyFill="1" applyAlignment="1" applyProtection="1">
      <alignment horizontal="left" vertical="top" wrapText="1"/>
      <protection locked="0"/>
    </xf>
    <xf numFmtId="0" fontId="22" fillId="22" borderId="0" xfId="0" applyFont="1" applyFill="1" applyAlignment="1" applyProtection="1">
      <alignment horizontal="left" vertical="top" wrapText="1"/>
      <protection locked="0"/>
    </xf>
    <xf numFmtId="167" fontId="22" fillId="22" borderId="0" xfId="0" applyNumberFormat="1" applyFont="1" applyFill="1" applyAlignment="1" applyProtection="1">
      <alignment horizontal="left" vertical="top" wrapText="1"/>
      <protection locked="0"/>
    </xf>
    <xf numFmtId="167" fontId="66" fillId="22" borderId="0" xfId="0" applyNumberFormat="1" applyFont="1" applyFill="1" applyAlignment="1" applyProtection="1">
      <alignment horizontal="left" vertical="top" wrapText="1"/>
      <protection locked="0"/>
    </xf>
    <xf numFmtId="10" fontId="146" fillId="22" borderId="0" xfId="0" applyNumberFormat="1" applyFont="1" applyFill="1" applyAlignment="1" applyProtection="1">
      <alignment horizontal="left" vertical="top" wrapText="1"/>
      <protection locked="0"/>
    </xf>
    <xf numFmtId="0" fontId="22" fillId="22" borderId="0" xfId="0" applyFont="1" applyFill="1" applyAlignment="1" applyProtection="1">
      <alignment horizontal="left" vertical="top"/>
      <protection locked="0"/>
    </xf>
    <xf numFmtId="0" fontId="22" fillId="0" borderId="19" xfId="0" applyFont="1" applyBorder="1" applyAlignment="1">
      <alignment horizontal="center" vertical="top" wrapText="1"/>
    </xf>
    <xf numFmtId="0" fontId="17" fillId="0" borderId="0" xfId="0" applyFont="1" applyAlignment="1">
      <alignment horizontal="center" wrapText="1"/>
    </xf>
    <xf numFmtId="0" fontId="41" fillId="0" borderId="17" xfId="0" applyFont="1" applyBorder="1" applyAlignment="1">
      <alignment horizontal="left" vertical="top" wrapText="1"/>
    </xf>
    <xf numFmtId="0" fontId="41" fillId="0" borderId="19" xfId="0" applyFont="1" applyBorder="1" applyAlignment="1">
      <alignment vertical="top" wrapText="1"/>
    </xf>
    <xf numFmtId="0" fontId="41" fillId="0" borderId="18" xfId="0" applyFont="1" applyBorder="1" applyAlignment="1">
      <alignment vertical="top" wrapText="1"/>
    </xf>
    <xf numFmtId="0" fontId="41" fillId="0" borderId="0" xfId="0" applyFont="1" applyAlignment="1">
      <alignment horizontal="right" vertical="top" wrapText="1"/>
    </xf>
    <xf numFmtId="0" fontId="17" fillId="0" borderId="17" xfId="0" applyFont="1" applyBorder="1" applyAlignment="1">
      <alignment wrapText="1"/>
    </xf>
    <xf numFmtId="0" fontId="22" fillId="0" borderId="0" xfId="7" applyAlignment="1">
      <alignment horizontal="justify" vertical="top" wrapText="1"/>
    </xf>
    <xf numFmtId="0" fontId="22" fillId="0" borderId="20" xfId="7" applyBorder="1" applyAlignment="1">
      <alignment horizontal="justify" vertical="top" wrapText="1"/>
    </xf>
    <xf numFmtId="0" fontId="141" fillId="0" borderId="0" xfId="0" applyFont="1" applyAlignment="1">
      <alignment horizontal="justify" vertical="center" wrapText="1"/>
    </xf>
    <xf numFmtId="0" fontId="17" fillId="0" borderId="17" xfId="0" applyFont="1" applyBorder="1" applyAlignment="1">
      <alignment horizontal="left"/>
    </xf>
    <xf numFmtId="0" fontId="0" fillId="0" borderId="19" xfId="0" applyBorder="1" applyAlignment="1">
      <alignment horizontal="left"/>
    </xf>
    <xf numFmtId="0" fontId="160" fillId="24" borderId="0" xfId="0" applyFont="1" applyFill="1" applyAlignment="1">
      <alignment wrapText="1"/>
    </xf>
    <xf numFmtId="0" fontId="143" fillId="24" borderId="0" xfId="0" applyFont="1" applyFill="1"/>
    <xf numFmtId="168" fontId="160" fillId="24" borderId="0" xfId="0" applyNumberFormat="1" applyFont="1" applyFill="1" applyAlignment="1">
      <alignment wrapText="1"/>
    </xf>
    <xf numFmtId="0" fontId="160" fillId="24" borderId="0" xfId="0" applyFont="1" applyFill="1"/>
    <xf numFmtId="171" fontId="160" fillId="24" borderId="0" xfId="0" applyNumberFormat="1" applyFont="1" applyFill="1" applyAlignment="1">
      <alignment horizontal="left" wrapText="1"/>
    </xf>
    <xf numFmtId="0" fontId="18" fillId="0" borderId="17" xfId="0" applyFont="1" applyBorder="1"/>
    <xf numFmtId="0" fontId="18" fillId="0" borderId="20" xfId="0" applyFont="1" applyBorder="1"/>
    <xf numFmtId="0" fontId="17" fillId="0" borderId="23" xfId="0" applyFont="1" applyBorder="1" applyAlignment="1">
      <alignment vertical="center" wrapText="1"/>
    </xf>
    <xf numFmtId="0" fontId="41" fillId="0" borderId="23" xfId="0" applyFont="1" applyBorder="1" applyAlignment="1">
      <alignment wrapText="1"/>
    </xf>
    <xf numFmtId="0" fontId="41" fillId="0" borderId="23" xfId="0" applyFont="1" applyBorder="1" applyAlignment="1">
      <alignment horizontal="justify" wrapText="1"/>
    </xf>
    <xf numFmtId="0" fontId="41" fillId="0" borderId="24" xfId="0" applyFont="1" applyBorder="1" applyAlignment="1">
      <alignment wrapText="1"/>
    </xf>
    <xf numFmtId="0" fontId="19" fillId="0" borderId="0" xfId="0" applyFont="1" applyAlignment="1">
      <alignment horizontal="center" vertical="center"/>
    </xf>
    <xf numFmtId="0" fontId="16" fillId="25" borderId="0" xfId="0" applyFont="1" applyFill="1" applyAlignment="1">
      <alignment horizontal="center" vertical="center"/>
    </xf>
    <xf numFmtId="0" fontId="0" fillId="25" borderId="0" xfId="0" applyFill="1" applyAlignment="1">
      <alignment horizontal="center" vertical="center"/>
    </xf>
    <xf numFmtId="0" fontId="16" fillId="0" borderId="0" xfId="0" applyFont="1" applyAlignment="1">
      <alignment vertical="center"/>
    </xf>
    <xf numFmtId="0" fontId="22" fillId="0" borderId="17" xfId="0" applyFont="1" applyBorder="1" applyAlignment="1">
      <alignment vertical="center"/>
    </xf>
    <xf numFmtId="0" fontId="0" fillId="0" borderId="17" xfId="0" applyBorder="1" applyAlignment="1">
      <alignment horizontal="left" vertical="center"/>
    </xf>
    <xf numFmtId="0" fontId="16" fillId="0" borderId="17" xfId="0" applyFont="1" applyBorder="1" applyAlignment="1">
      <alignment horizontal="left" vertical="center"/>
    </xf>
    <xf numFmtId="0" fontId="22" fillId="0" borderId="16" xfId="0" applyFont="1" applyBorder="1" applyAlignment="1">
      <alignment horizontal="center" vertical="center" wrapText="1"/>
    </xf>
    <xf numFmtId="0" fontId="98" fillId="0" borderId="0" xfId="7" applyFont="1" applyAlignment="1">
      <alignment vertical="center" wrapText="1"/>
    </xf>
    <xf numFmtId="0" fontId="22" fillId="0" borderId="20" xfId="7" applyBorder="1" applyAlignment="1">
      <alignment vertical="top" wrapText="1"/>
    </xf>
    <xf numFmtId="0" fontId="19" fillId="0" borderId="0" xfId="7" applyFont="1" applyAlignment="1">
      <alignment vertical="center"/>
    </xf>
    <xf numFmtId="0" fontId="41" fillId="0" borderId="0" xfId="7" applyFont="1" applyAlignment="1">
      <alignment vertical="top" wrapText="1"/>
    </xf>
    <xf numFmtId="0" fontId="144" fillId="0" borderId="16" xfId="0" applyFont="1" applyBorder="1" applyAlignment="1">
      <alignment horizontal="left" vertical="center" wrapText="1" indent="1"/>
    </xf>
    <xf numFmtId="0" fontId="144" fillId="0" borderId="0" xfId="0" applyFont="1" applyAlignment="1">
      <alignment wrapText="1"/>
    </xf>
    <xf numFmtId="0" fontId="144" fillId="0" borderId="16" xfId="0" applyFont="1" applyBorder="1" applyAlignment="1">
      <alignment vertical="center" wrapText="1"/>
    </xf>
    <xf numFmtId="0" fontId="98" fillId="0" borderId="0" xfId="0" applyFont="1" applyAlignment="1">
      <alignment vertical="center" wrapText="1"/>
    </xf>
    <xf numFmtId="0" fontId="16" fillId="0" borderId="0" xfId="0" applyFont="1" applyAlignment="1">
      <alignment horizontal="center" vertical="top"/>
    </xf>
    <xf numFmtId="0" fontId="16" fillId="0" borderId="0" xfId="7" applyFont="1"/>
    <xf numFmtId="0" fontId="33" fillId="0" borderId="16" xfId="0" applyFont="1" applyBorder="1" applyAlignment="1">
      <alignment horizontal="center" vertical="center"/>
    </xf>
    <xf numFmtId="0" fontId="138" fillId="22" borderId="0" xfId="0" applyFont="1" applyFill="1" applyAlignment="1">
      <alignment horizontal="left" vertical="top" wrapText="1"/>
    </xf>
    <xf numFmtId="0" fontId="18" fillId="0" borderId="23" xfId="0" applyFont="1" applyBorder="1" applyAlignment="1">
      <alignment horizontal="left" vertical="center" wrapText="1"/>
    </xf>
    <xf numFmtId="0" fontId="17" fillId="0" borderId="0" xfId="0" applyFont="1" applyAlignment="1">
      <alignment vertical="top" wrapText="1" shrinkToFit="1"/>
    </xf>
    <xf numFmtId="14" fontId="66" fillId="4" borderId="82" xfId="0" applyNumberFormat="1" applyFont="1" applyFill="1" applyBorder="1" applyAlignment="1">
      <alignment horizontal="left" vertical="top" wrapText="1"/>
    </xf>
    <xf numFmtId="0" fontId="0" fillId="0" borderId="17" xfId="0" applyBorder="1" applyAlignment="1">
      <alignment vertical="center" wrapText="1"/>
    </xf>
    <xf numFmtId="0" fontId="17" fillId="0" borderId="0" xfId="0" applyFont="1" applyAlignment="1">
      <alignment vertical="center" wrapText="1" shrinkToFit="1"/>
    </xf>
    <xf numFmtId="0" fontId="66" fillId="4" borderId="69" xfId="1" applyNumberFormat="1" applyFont="1" applyFill="1" applyBorder="1" applyAlignment="1" applyProtection="1">
      <alignment vertical="top" wrapText="1"/>
      <protection locked="0"/>
    </xf>
    <xf numFmtId="1" fontId="143" fillId="0" borderId="19" xfId="0" applyNumberFormat="1" applyFont="1" applyBorder="1" applyAlignment="1">
      <alignment horizontal="center" vertical="center" wrapText="1"/>
    </xf>
    <xf numFmtId="0" fontId="18" fillId="0" borderId="24" xfId="0" quotePrefix="1" applyFont="1" applyBorder="1" applyAlignment="1">
      <alignment wrapText="1"/>
    </xf>
    <xf numFmtId="0" fontId="41" fillId="0" borderId="18" xfId="0" applyFont="1" applyBorder="1" applyAlignment="1">
      <alignment horizontal="right" vertical="top" wrapText="1"/>
    </xf>
    <xf numFmtId="0" fontId="41" fillId="0" borderId="18" xfId="0" applyFont="1" applyBorder="1" applyAlignment="1">
      <alignment horizontal="center" vertical="center" wrapText="1"/>
    </xf>
    <xf numFmtId="0" fontId="51" fillId="0" borderId="18" xfId="0" applyFont="1" applyBorder="1" applyAlignment="1">
      <alignment horizontal="justify" vertical="top" wrapText="1"/>
    </xf>
    <xf numFmtId="0" fontId="41" fillId="0" borderId="18" xfId="0" applyFont="1" applyBorder="1" applyAlignment="1">
      <alignment horizontal="right" wrapText="1"/>
    </xf>
    <xf numFmtId="0" fontId="41" fillId="0" borderId="34" xfId="0" applyFont="1" applyBorder="1" applyAlignment="1">
      <alignment vertical="top" wrapText="1"/>
    </xf>
    <xf numFmtId="0" fontId="41" fillId="0" borderId="35" xfId="0" applyFont="1" applyBorder="1" applyAlignment="1">
      <alignment vertical="top" wrapText="1"/>
    </xf>
    <xf numFmtId="0" fontId="208" fillId="0" borderId="0" xfId="0" applyFont="1" applyAlignment="1">
      <alignment horizontal="center" vertical="center" wrapText="1" readingOrder="1"/>
    </xf>
    <xf numFmtId="165" fontId="16" fillId="0" borderId="16" xfId="3" applyFont="1" applyBorder="1" applyAlignment="1">
      <alignment horizontal="center"/>
    </xf>
    <xf numFmtId="15" fontId="0" fillId="0" borderId="0" xfId="0" applyNumberFormat="1"/>
    <xf numFmtId="0" fontId="16" fillId="0" borderId="0" xfId="13" applyAlignment="1">
      <alignment vertical="top"/>
    </xf>
    <xf numFmtId="0" fontId="16" fillId="0" borderId="0" xfId="13" applyAlignment="1">
      <alignment horizontal="center" vertical="top"/>
    </xf>
    <xf numFmtId="0" fontId="16" fillId="0" borderId="0" xfId="13" applyAlignment="1">
      <alignment vertical="top" wrapText="1"/>
    </xf>
    <xf numFmtId="4" fontId="16" fillId="0" borderId="0" xfId="13" applyNumberFormat="1" applyAlignment="1">
      <alignment vertical="top"/>
    </xf>
    <xf numFmtId="49" fontId="16" fillId="0" borderId="0" xfId="13" applyNumberFormat="1" applyAlignment="1">
      <alignment horizontal="center" vertical="top"/>
    </xf>
    <xf numFmtId="4" fontId="16" fillId="0" borderId="125" xfId="13" applyNumberFormat="1" applyBorder="1" applyAlignment="1">
      <alignment vertical="top"/>
    </xf>
    <xf numFmtId="4" fontId="16" fillId="0" borderId="23" xfId="13" applyNumberFormat="1" applyBorder="1" applyAlignment="1">
      <alignment vertical="top"/>
    </xf>
    <xf numFmtId="0" fontId="16" fillId="28" borderId="23" xfId="13" applyFill="1" applyBorder="1" applyAlignment="1">
      <alignment horizontal="center" vertical="top"/>
    </xf>
    <xf numFmtId="0" fontId="16" fillId="0" borderId="23" xfId="13" applyBorder="1" applyAlignment="1">
      <alignment vertical="top"/>
    </xf>
    <xf numFmtId="0" fontId="211" fillId="0" borderId="23" xfId="13" applyFont="1" applyBorder="1" applyAlignment="1">
      <alignment vertical="top" wrapText="1"/>
    </xf>
    <xf numFmtId="49" fontId="16" fillId="0" borderId="126" xfId="13" applyNumberFormat="1" applyBorder="1" applyAlignment="1">
      <alignment horizontal="center" vertical="top"/>
    </xf>
    <xf numFmtId="166" fontId="212" fillId="0" borderId="125" xfId="1" applyFont="1" applyFill="1" applyBorder="1" applyAlignment="1">
      <alignment vertical="top"/>
    </xf>
    <xf numFmtId="166" fontId="213" fillId="0" borderId="23" xfId="1" applyFont="1" applyBorder="1" applyAlignment="1">
      <alignment vertical="top"/>
    </xf>
    <xf numFmtId="166" fontId="213" fillId="28" borderId="23" xfId="1" applyFont="1" applyFill="1" applyBorder="1" applyAlignment="1">
      <alignment horizontal="center" vertical="top"/>
    </xf>
    <xf numFmtId="0" fontId="211" fillId="0" borderId="23" xfId="13" applyFont="1" applyBorder="1" applyAlignment="1">
      <alignment horizontal="right" vertical="top" wrapText="1"/>
    </xf>
    <xf numFmtId="49" fontId="214" fillId="0" borderId="126" xfId="13" applyNumberFormat="1" applyFont="1" applyBorder="1" applyAlignment="1">
      <alignment horizontal="center" vertical="top"/>
    </xf>
    <xf numFmtId="166" fontId="212" fillId="28" borderId="16" xfId="1" applyFont="1" applyFill="1" applyBorder="1" applyAlignment="1">
      <alignment vertical="top"/>
    </xf>
    <xf numFmtId="166" fontId="213" fillId="0" borderId="125" xfId="1" applyFont="1" applyBorder="1" applyAlignment="1">
      <alignment vertical="top"/>
    </xf>
    <xf numFmtId="166" fontId="213" fillId="0" borderId="24" xfId="1" applyFont="1" applyBorder="1" applyAlignment="1">
      <alignment vertical="top"/>
    </xf>
    <xf numFmtId="0" fontId="215" fillId="0" borderId="24" xfId="13" applyFont="1" applyBorder="1" applyAlignment="1">
      <alignment horizontal="center" vertical="top" wrapText="1"/>
    </xf>
    <xf numFmtId="0" fontId="215" fillId="0" borderId="24" xfId="13" applyFont="1" applyBorder="1" applyAlignment="1">
      <alignment vertical="top" wrapText="1"/>
    </xf>
    <xf numFmtId="49" fontId="214" fillId="0" borderId="25" xfId="13" applyNumberFormat="1" applyFont="1" applyBorder="1" applyAlignment="1">
      <alignment horizontal="center" vertical="top"/>
    </xf>
    <xf numFmtId="0" fontId="215" fillId="0" borderId="23" xfId="13" applyFont="1" applyBorder="1" applyAlignment="1">
      <alignment horizontal="center" vertical="top" wrapText="1"/>
    </xf>
    <xf numFmtId="0" fontId="215" fillId="0" borderId="23" xfId="13" applyFont="1" applyBorder="1" applyAlignment="1">
      <alignment vertical="top" wrapText="1"/>
    </xf>
    <xf numFmtId="172" fontId="213" fillId="28" borderId="23" xfId="1" applyNumberFormat="1" applyFont="1" applyFill="1" applyBorder="1" applyAlignment="1">
      <alignment horizontal="center" vertical="top"/>
    </xf>
    <xf numFmtId="0" fontId="216" fillId="0" borderId="23" xfId="13" applyFont="1" applyBorder="1" applyAlignment="1">
      <alignment vertical="top" wrapText="1"/>
    </xf>
    <xf numFmtId="49" fontId="207" fillId="0" borderId="126" xfId="13" applyNumberFormat="1" applyFont="1" applyBorder="1" applyAlignment="1">
      <alignment horizontal="center" vertical="top"/>
    </xf>
    <xf numFmtId="172" fontId="213" fillId="28" borderId="24" xfId="1" applyNumberFormat="1" applyFont="1" applyFill="1" applyBorder="1" applyAlignment="1">
      <alignment horizontal="center" vertical="top"/>
    </xf>
    <xf numFmtId="0" fontId="217" fillId="0" borderId="23" xfId="13" applyFont="1" applyBorder="1" applyAlignment="1">
      <alignment vertical="top" wrapText="1"/>
    </xf>
    <xf numFmtId="166" fontId="212" fillId="28" borderId="24" xfId="1" applyFont="1" applyFill="1" applyBorder="1" applyAlignment="1">
      <alignment vertical="top"/>
    </xf>
    <xf numFmtId="166" fontId="213" fillId="0" borderId="20" xfId="1" applyFont="1" applyBorder="1" applyAlignment="1">
      <alignment vertical="top"/>
    </xf>
    <xf numFmtId="166" fontId="212" fillId="0" borderId="125" xfId="1" applyFont="1" applyBorder="1" applyAlignment="1">
      <alignment vertical="top"/>
    </xf>
    <xf numFmtId="166" fontId="212" fillId="0" borderId="20" xfId="1" applyFont="1" applyBorder="1" applyAlignment="1">
      <alignment vertical="top"/>
    </xf>
    <xf numFmtId="166" fontId="212" fillId="28" borderId="23" xfId="1" applyFont="1" applyFill="1" applyBorder="1" applyAlignment="1">
      <alignment horizontal="center" vertical="top"/>
    </xf>
    <xf numFmtId="166" fontId="212" fillId="0" borderId="17" xfId="1" applyFont="1" applyBorder="1" applyAlignment="1">
      <alignment vertical="top"/>
    </xf>
    <xf numFmtId="0" fontId="207" fillId="0" borderId="23" xfId="13" applyFont="1" applyBorder="1" applyAlignment="1">
      <alignment vertical="top" wrapText="1"/>
    </xf>
    <xf numFmtId="0" fontId="207" fillId="0" borderId="125" xfId="13" applyFont="1" applyBorder="1" applyAlignment="1">
      <alignment vertical="top"/>
    </xf>
    <xf numFmtId="0" fontId="207" fillId="0" borderId="20" xfId="13" applyFont="1" applyBorder="1" applyAlignment="1">
      <alignment vertical="top"/>
    </xf>
    <xf numFmtId="0" fontId="207" fillId="28" borderId="23" xfId="13" applyFont="1" applyFill="1" applyBorder="1" applyAlignment="1">
      <alignment horizontal="center" vertical="top"/>
    </xf>
    <xf numFmtId="0" fontId="207" fillId="0" borderId="17" xfId="13" applyFont="1" applyBorder="1" applyAlignment="1">
      <alignment vertical="top"/>
    </xf>
    <xf numFmtId="0" fontId="27" fillId="28" borderId="24" xfId="13" quotePrefix="1" applyFont="1" applyFill="1" applyBorder="1" applyAlignment="1">
      <alignment horizontal="center" vertical="center"/>
    </xf>
    <xf numFmtId="0" fontId="27" fillId="28" borderId="21" xfId="13" quotePrefix="1" applyFont="1" applyFill="1" applyBorder="1" applyAlignment="1">
      <alignment horizontal="center" vertical="center"/>
    </xf>
    <xf numFmtId="0" fontId="27" fillId="28" borderId="23" xfId="13" applyFont="1" applyFill="1" applyBorder="1" applyAlignment="1">
      <alignment horizontal="center" vertical="center"/>
    </xf>
    <xf numFmtId="0" fontId="27" fillId="28" borderId="19" xfId="13" quotePrefix="1" applyFont="1" applyFill="1" applyBorder="1" applyAlignment="1">
      <alignment horizontal="center" vertical="center"/>
    </xf>
    <xf numFmtId="0" fontId="16" fillId="0" borderId="23" xfId="13" applyBorder="1" applyAlignment="1">
      <alignment vertical="top" wrapText="1"/>
    </xf>
    <xf numFmtId="0" fontId="16" fillId="0" borderId="126" xfId="13" applyBorder="1" applyAlignment="1">
      <alignment vertical="top"/>
    </xf>
    <xf numFmtId="0" fontId="218" fillId="28" borderId="87" xfId="13" applyFont="1" applyFill="1" applyBorder="1" applyAlignment="1">
      <alignment horizontal="center" vertical="top"/>
    </xf>
    <xf numFmtId="0" fontId="218" fillId="28" borderId="76" xfId="13" applyFont="1" applyFill="1" applyBorder="1" applyAlignment="1">
      <alignment horizontal="center" vertical="top"/>
    </xf>
    <xf numFmtId="0" fontId="218" fillId="28" borderId="76" xfId="13" applyFont="1" applyFill="1" applyBorder="1" applyAlignment="1">
      <alignment horizontal="center" vertical="top" wrapText="1"/>
    </xf>
    <xf numFmtId="0" fontId="218" fillId="28" borderId="11" xfId="13" applyFont="1" applyFill="1" applyBorder="1" applyAlignment="1">
      <alignment horizontal="center" vertical="top"/>
    </xf>
    <xf numFmtId="0" fontId="41" fillId="0" borderId="19" xfId="0" applyFont="1" applyBorder="1" applyAlignment="1">
      <alignment wrapText="1"/>
    </xf>
    <xf numFmtId="0" fontId="41" fillId="0" borderId="19" xfId="0" applyFont="1" applyBorder="1" applyAlignment="1">
      <alignment horizontal="left" vertical="top" wrapText="1" indent="1"/>
    </xf>
    <xf numFmtId="0" fontId="41" fillId="0" borderId="26" xfId="0" applyFont="1" applyBorder="1" applyAlignment="1">
      <alignment horizontal="left" vertical="top" wrapText="1" indent="1"/>
    </xf>
    <xf numFmtId="0" fontId="16" fillId="0" borderId="17" xfId="0" applyFont="1" applyBorder="1"/>
    <xf numFmtId="0" fontId="16" fillId="0" borderId="0" xfId="0" applyFont="1" applyAlignment="1">
      <alignment vertical="top" wrapText="1"/>
    </xf>
    <xf numFmtId="0" fontId="220" fillId="0" borderId="0" xfId="0" applyFont="1" applyAlignment="1">
      <alignment vertical="center"/>
    </xf>
    <xf numFmtId="0" fontId="0" fillId="0" borderId="127" xfId="0" applyBorder="1"/>
    <xf numFmtId="0" fontId="0" fillId="0" borderId="127" xfId="0" applyBorder="1" applyAlignment="1">
      <alignment vertical="center"/>
    </xf>
    <xf numFmtId="0" fontId="0" fillId="0" borderId="131" xfId="0" applyBorder="1"/>
    <xf numFmtId="0" fontId="0" fillId="0" borderId="132" xfId="0" applyBorder="1"/>
    <xf numFmtId="0" fontId="18" fillId="0" borderId="1" xfId="0" applyFont="1" applyBorder="1" applyAlignment="1">
      <alignment horizontal="center" vertical="center" wrapText="1"/>
    </xf>
    <xf numFmtId="0" fontId="18" fillId="0" borderId="1" xfId="0" applyFont="1" applyBorder="1" applyAlignment="1">
      <alignment vertical="center" wrapText="1"/>
    </xf>
    <xf numFmtId="0" fontId="18" fillId="0" borderId="81" xfId="0" applyFont="1" applyBorder="1" applyAlignment="1">
      <alignment horizontal="center" vertical="center" wrapText="1"/>
    </xf>
    <xf numFmtId="0" fontId="18" fillId="0" borderId="19" xfId="0" applyFont="1" applyBorder="1" applyAlignment="1">
      <alignment horizontal="center" wrapText="1"/>
    </xf>
    <xf numFmtId="0" fontId="18" fillId="0" borderId="18" xfId="0" applyFont="1" applyBorder="1" applyAlignment="1">
      <alignment horizontal="center" wrapText="1"/>
    </xf>
    <xf numFmtId="0" fontId="18" fillId="0" borderId="21" xfId="0" applyFont="1" applyBorder="1" applyAlignment="1">
      <alignment horizontal="center" wrapText="1"/>
    </xf>
    <xf numFmtId="0" fontId="0" fillId="0" borderId="0" xfId="0" applyAlignment="1">
      <alignment horizontal="left" vertical="center" wrapText="1"/>
    </xf>
    <xf numFmtId="0" fontId="16" fillId="22" borderId="0" xfId="0" applyFont="1" applyFill="1" applyAlignment="1">
      <alignment vertical="top" wrapText="1"/>
    </xf>
    <xf numFmtId="0" fontId="18" fillId="0" borderId="32" xfId="0" applyFont="1" applyBorder="1" applyAlignment="1">
      <alignment horizontal="center" wrapText="1"/>
    </xf>
    <xf numFmtId="0" fontId="18" fillId="0" borderId="31" xfId="0" applyFont="1" applyBorder="1" applyAlignment="1">
      <alignment horizontal="center" wrapText="1"/>
    </xf>
    <xf numFmtId="0" fontId="87" fillId="0" borderId="17" xfId="0" applyFont="1" applyBorder="1" applyAlignment="1">
      <alignment horizontal="center" wrapText="1"/>
    </xf>
    <xf numFmtId="0" fontId="87" fillId="0" borderId="16" xfId="0" applyFont="1" applyBorder="1" applyAlignment="1">
      <alignment horizontal="center" wrapText="1"/>
    </xf>
    <xf numFmtId="0" fontId="16" fillId="0" borderId="0" xfId="0" applyFont="1" applyAlignment="1">
      <alignment horizontal="left" vertical="top"/>
    </xf>
    <xf numFmtId="0" fontId="0" fillId="0" borderId="0" xfId="0" applyAlignment="1">
      <alignment horizontal="left" wrapText="1"/>
    </xf>
    <xf numFmtId="0" fontId="119" fillId="0" borderId="0" xfId="0" applyFont="1" applyAlignment="1">
      <alignment vertical="top"/>
    </xf>
    <xf numFmtId="0" fontId="32" fillId="0" borderId="0" xfId="0" applyFont="1" applyAlignment="1">
      <alignment horizontal="justify"/>
    </xf>
    <xf numFmtId="0" fontId="41" fillId="0" borderId="0" xfId="0" applyFont="1" applyAlignment="1">
      <alignment horizontal="justify"/>
    </xf>
    <xf numFmtId="0" fontId="41" fillId="0" borderId="0" xfId="0" applyFont="1" applyAlignment="1">
      <alignment horizontal="justify" vertical="top"/>
    </xf>
    <xf numFmtId="0" fontId="41" fillId="0" borderId="0" xfId="0" applyFont="1" applyAlignment="1">
      <alignment horizontal="center"/>
    </xf>
    <xf numFmtId="0" fontId="41" fillId="0" borderId="0" xfId="0" applyFont="1" applyAlignment="1">
      <alignment horizontal="center" vertical="top"/>
    </xf>
    <xf numFmtId="0" fontId="41" fillId="0" borderId="0" xfId="0" applyFont="1" applyAlignment="1">
      <alignment horizontal="right" vertical="top"/>
    </xf>
    <xf numFmtId="0" fontId="41" fillId="0" borderId="0" xfId="0" applyFont="1" applyAlignment="1">
      <alignment horizontal="left" vertical="top"/>
    </xf>
    <xf numFmtId="0" fontId="119" fillId="0" borderId="0" xfId="0" applyFont="1"/>
    <xf numFmtId="0" fontId="32" fillId="0" borderId="0" xfId="0" applyFont="1" applyAlignment="1">
      <alignment horizontal="left" indent="8"/>
    </xf>
    <xf numFmtId="0" fontId="41" fillId="0" borderId="0" xfId="0" quotePrefix="1" applyFont="1" applyAlignment="1">
      <alignment horizontal="justify" vertical="center"/>
    </xf>
    <xf numFmtId="0" fontId="32" fillId="0" borderId="0" xfId="0" applyFont="1" applyAlignment="1">
      <alignment vertical="top"/>
    </xf>
    <xf numFmtId="0" fontId="41" fillId="0" borderId="0" xfId="0" applyFont="1" applyAlignment="1">
      <alignment vertical="center"/>
    </xf>
    <xf numFmtId="0" fontId="32" fillId="0" borderId="0" xfId="0" applyFont="1" applyAlignment="1">
      <alignment vertical="center"/>
    </xf>
    <xf numFmtId="0" fontId="32" fillId="0" borderId="0" xfId="0" applyFont="1" applyAlignment="1">
      <alignment horizontal="left" vertical="center"/>
    </xf>
    <xf numFmtId="0" fontId="41" fillId="0" borderId="0" xfId="0" applyFont="1" applyAlignment="1">
      <alignment horizontal="left" vertical="top" wrapText="1"/>
    </xf>
    <xf numFmtId="0" fontId="41" fillId="0" borderId="0" xfId="0" applyFont="1" applyAlignment="1">
      <alignment horizontal="center" vertical="center"/>
    </xf>
    <xf numFmtId="0" fontId="22" fillId="4" borderId="71" xfId="0" applyFont="1" applyFill="1" applyBorder="1" applyAlignment="1" applyProtection="1">
      <alignment horizontal="right" vertical="top" wrapText="1"/>
      <protection locked="0"/>
    </xf>
    <xf numFmtId="0" fontId="22" fillId="4" borderId="38" xfId="0" applyFont="1" applyFill="1" applyBorder="1" applyAlignment="1" applyProtection="1">
      <alignment horizontal="right" vertical="top" wrapText="1"/>
      <protection locked="0"/>
    </xf>
    <xf numFmtId="0" fontId="22" fillId="4" borderId="51" xfId="0" applyFont="1" applyFill="1" applyBorder="1" applyAlignment="1" applyProtection="1">
      <alignment horizontal="right" vertical="top" wrapText="1"/>
      <protection locked="0"/>
    </xf>
    <xf numFmtId="0" fontId="41" fillId="4" borderId="38" xfId="0" applyFont="1" applyFill="1" applyBorder="1" applyAlignment="1">
      <alignment vertical="top" wrapText="1"/>
    </xf>
    <xf numFmtId="0" fontId="26" fillId="4" borderId="38" xfId="0" applyFont="1" applyFill="1" applyBorder="1" applyAlignment="1" applyProtection="1">
      <alignment vertical="top" wrapText="1"/>
      <protection locked="0"/>
    </xf>
    <xf numFmtId="0" fontId="43" fillId="0" borderId="6" xfId="0" applyFont="1" applyBorder="1" applyAlignment="1" applyProtection="1">
      <alignment horizontal="left" vertical="top" wrapText="1"/>
      <protection locked="0"/>
    </xf>
    <xf numFmtId="0" fontId="224" fillId="0" borderId="0" xfId="14" applyFont="1"/>
    <xf numFmtId="0" fontId="15" fillId="0" borderId="0" xfId="14"/>
    <xf numFmtId="0" fontId="207" fillId="0" borderId="21" xfId="14" applyFont="1" applyBorder="1" applyAlignment="1">
      <alignment horizontal="center" wrapText="1"/>
    </xf>
    <xf numFmtId="0" fontId="207" fillId="0" borderId="24" xfId="14" applyFont="1" applyBorder="1" applyAlignment="1">
      <alignment horizontal="center" wrapText="1"/>
    </xf>
    <xf numFmtId="0" fontId="207" fillId="0" borderId="18" xfId="14" applyFont="1" applyBorder="1"/>
    <xf numFmtId="0" fontId="207" fillId="0" borderId="24" xfId="14" applyFont="1" applyBorder="1"/>
    <xf numFmtId="0" fontId="207" fillId="0" borderId="19" xfId="14" applyFont="1" applyBorder="1"/>
    <xf numFmtId="0" fontId="207" fillId="0" borderId="150" xfId="14" applyFont="1" applyBorder="1"/>
    <xf numFmtId="0" fontId="207" fillId="0" borderId="151" xfId="14" applyFont="1" applyBorder="1"/>
    <xf numFmtId="0" fontId="15" fillId="0" borderId="20" xfId="14" applyBorder="1" applyAlignment="1">
      <alignment horizontal="center"/>
    </xf>
    <xf numFmtId="0" fontId="15" fillId="0" borderId="23" xfId="14" applyBorder="1" applyAlignment="1">
      <alignment horizontal="center"/>
    </xf>
    <xf numFmtId="0" fontId="15" fillId="0" borderId="23" xfId="14" applyBorder="1"/>
    <xf numFmtId="0" fontId="15" fillId="0" borderId="17" xfId="14" applyBorder="1"/>
    <xf numFmtId="0" fontId="15" fillId="0" borderId="152" xfId="14" applyBorder="1"/>
    <xf numFmtId="0" fontId="15" fillId="0" borderId="153" xfId="14" applyBorder="1"/>
    <xf numFmtId="0" fontId="15" fillId="0" borderId="0" xfId="14" applyAlignment="1">
      <alignment horizontal="center"/>
    </xf>
    <xf numFmtId="0" fontId="94" fillId="0" borderId="34" xfId="15" applyFont="1" applyBorder="1" applyAlignment="1">
      <alignment vertical="top" wrapText="1"/>
    </xf>
    <xf numFmtId="0" fontId="16" fillId="0" borderId="0" xfId="15"/>
    <xf numFmtId="0" fontId="26" fillId="0" borderId="0" xfId="15" applyFont="1"/>
    <xf numFmtId="0" fontId="26" fillId="0" borderId="0" xfId="15" applyFont="1" applyAlignment="1">
      <alignment vertical="top"/>
    </xf>
    <xf numFmtId="0" fontId="25" fillId="0" borderId="0" xfId="15" applyFont="1"/>
    <xf numFmtId="49" fontId="16" fillId="0" borderId="0" xfId="15" applyNumberFormat="1"/>
    <xf numFmtId="49" fontId="16" fillId="0" borderId="0" xfId="15" applyNumberFormat="1" applyAlignment="1">
      <alignment horizontal="center" vertical="top"/>
    </xf>
    <xf numFmtId="49" fontId="16" fillId="0" borderId="0" xfId="15" applyNumberFormat="1" applyAlignment="1">
      <alignment horizontal="justify" vertical="top" wrapText="1"/>
    </xf>
    <xf numFmtId="0" fontId="94" fillId="0" borderId="0" xfId="15" applyFont="1" applyAlignment="1">
      <alignment horizontal="left" vertical="top" wrapText="1"/>
    </xf>
    <xf numFmtId="0" fontId="94" fillId="0" borderId="0" xfId="15" applyFont="1" applyAlignment="1">
      <alignment vertical="top" wrapText="1"/>
    </xf>
    <xf numFmtId="49" fontId="26" fillId="0" borderId="0" xfId="15" applyNumberFormat="1" applyFont="1"/>
    <xf numFmtId="0" fontId="94" fillId="0" borderId="0" xfId="15" applyFont="1" applyAlignment="1">
      <alignment wrapText="1"/>
    </xf>
    <xf numFmtId="0" fontId="94" fillId="0" borderId="0" xfId="15" applyFont="1" applyAlignment="1">
      <alignment horizontal="left" wrapText="1"/>
    </xf>
    <xf numFmtId="0" fontId="94" fillId="0" borderId="0" xfId="15" applyFont="1" applyAlignment="1">
      <alignment horizontal="left" wrapText="1" indent="7"/>
    </xf>
    <xf numFmtId="49" fontId="25" fillId="0" borderId="0" xfId="15" applyNumberFormat="1" applyFont="1"/>
    <xf numFmtId="0" fontId="89" fillId="0" borderId="0" xfId="15" applyFont="1" applyAlignment="1">
      <alignment wrapText="1"/>
    </xf>
    <xf numFmtId="49" fontId="16" fillId="0" borderId="0" xfId="15" applyNumberFormat="1" applyAlignment="1">
      <alignment vertical="center"/>
    </xf>
    <xf numFmtId="49" fontId="33" fillId="0" borderId="0" xfId="15" applyNumberFormat="1" applyFont="1" applyAlignment="1">
      <alignment vertical="top"/>
    </xf>
    <xf numFmtId="49" fontId="26" fillId="0" borderId="0" xfId="15" applyNumberFormat="1" applyFont="1" applyAlignment="1">
      <alignment vertical="top"/>
    </xf>
    <xf numFmtId="0" fontId="94" fillId="0" borderId="17" xfId="15" applyFont="1" applyBorder="1" applyAlignment="1">
      <alignment horizontal="left" wrapText="1"/>
    </xf>
    <xf numFmtId="49" fontId="26" fillId="0" borderId="0" xfId="15" applyNumberFormat="1" applyFont="1" applyAlignment="1">
      <alignment horizontal="left" vertical="top"/>
    </xf>
    <xf numFmtId="49" fontId="26" fillId="0" borderId="0" xfId="15" applyNumberFormat="1" applyFont="1" applyAlignment="1">
      <alignment horizontal="center" vertical="top"/>
    </xf>
    <xf numFmtId="49" fontId="26" fillId="0" borderId="0" xfId="15" applyNumberFormat="1" applyFont="1" applyAlignment="1">
      <alignment horizontal="justify" vertical="top"/>
    </xf>
    <xf numFmtId="49" fontId="26" fillId="0" borderId="0" xfId="15" applyNumberFormat="1" applyFont="1" applyAlignment="1">
      <alignment horizontal="center"/>
    </xf>
    <xf numFmtId="49" fontId="16" fillId="0" borderId="0" xfId="15" applyNumberFormat="1" applyAlignment="1">
      <alignment horizontal="center"/>
    </xf>
    <xf numFmtId="49" fontId="16" fillId="0" borderId="17" xfId="15" applyNumberFormat="1" applyBorder="1" applyAlignment="1">
      <alignment horizontal="center"/>
    </xf>
    <xf numFmtId="49" fontId="26" fillId="0" borderId="0" xfId="15" applyNumberFormat="1" applyFont="1" applyAlignment="1">
      <alignment horizontal="right"/>
    </xf>
    <xf numFmtId="49" fontId="26" fillId="0" borderId="0" xfId="15" applyNumberFormat="1" applyFont="1" applyAlignment="1">
      <alignment horizontal="right" vertical="top"/>
    </xf>
    <xf numFmtId="0" fontId="85" fillId="0" borderId="35" xfId="15" applyFont="1" applyBorder="1" applyAlignment="1">
      <alignment vertical="top" wrapText="1"/>
    </xf>
    <xf numFmtId="49" fontId="16" fillId="0" borderId="17" xfId="15" applyNumberFormat="1" applyBorder="1" applyAlignment="1">
      <alignment vertical="top"/>
    </xf>
    <xf numFmtId="49" fontId="16" fillId="0" borderId="0" xfId="15" applyNumberFormat="1" applyAlignment="1">
      <alignment vertical="top"/>
    </xf>
    <xf numFmtId="49" fontId="16" fillId="0" borderId="19" xfId="15" applyNumberFormat="1" applyBorder="1" applyAlignment="1">
      <alignment vertical="top"/>
    </xf>
    <xf numFmtId="49" fontId="16" fillId="0" borderId="18" xfId="15" applyNumberFormat="1" applyBorder="1" applyAlignment="1">
      <alignment vertical="top"/>
    </xf>
    <xf numFmtId="0" fontId="94" fillId="0" borderId="23" xfId="15" applyFont="1" applyBorder="1" applyAlignment="1">
      <alignment vertical="top" wrapText="1"/>
    </xf>
    <xf numFmtId="49" fontId="16" fillId="0" borderId="23" xfId="15" applyNumberFormat="1" applyBorder="1" applyAlignment="1">
      <alignment vertical="top"/>
    </xf>
    <xf numFmtId="49" fontId="16" fillId="0" borderId="24" xfId="15" applyNumberFormat="1" applyBorder="1" applyAlignment="1">
      <alignment vertical="top"/>
    </xf>
    <xf numFmtId="0" fontId="85" fillId="0" borderId="16" xfId="15" applyFont="1" applyBorder="1" applyAlignment="1">
      <alignment horizontal="center" vertical="top" wrapText="1"/>
    </xf>
    <xf numFmtId="0" fontId="89" fillId="0" borderId="23" xfId="15" applyFont="1" applyBorder="1" applyAlignment="1">
      <alignment horizontal="justify" vertical="top" wrapText="1"/>
    </xf>
    <xf numFmtId="0" fontId="16" fillId="0" borderId="23" xfId="0" applyFont="1" applyBorder="1" applyAlignment="1">
      <alignment vertical="top" wrapText="1"/>
    </xf>
    <xf numFmtId="0" fontId="18" fillId="0" borderId="0" xfId="0" applyFont="1" applyAlignment="1">
      <alignment horizontal="left" vertical="top" wrapText="1"/>
    </xf>
    <xf numFmtId="0" fontId="16" fillId="0" borderId="0" xfId="0" applyFont="1" applyAlignment="1">
      <alignment horizontal="left" vertical="top" wrapText="1"/>
    </xf>
    <xf numFmtId="0" fontId="48" fillId="0" borderId="0" xfId="0" applyFont="1" applyAlignment="1">
      <alignment horizontal="left" vertical="top" wrapText="1"/>
    </xf>
    <xf numFmtId="0" fontId="154" fillId="0" borderId="0" xfId="15" applyFont="1" applyAlignment="1">
      <alignment vertical="top" wrapText="1"/>
    </xf>
    <xf numFmtId="0" fontId="26" fillId="0" borderId="0" xfId="15" applyFont="1" applyAlignment="1">
      <alignment vertical="top" wrapText="1"/>
    </xf>
    <xf numFmtId="0" fontId="26" fillId="22" borderId="0" xfId="0" applyFont="1" applyFill="1" applyAlignment="1">
      <alignment horizontal="left" vertical="top" wrapText="1"/>
    </xf>
    <xf numFmtId="0" fontId="94" fillId="22" borderId="0" xfId="15" applyFont="1" applyFill="1" applyAlignment="1">
      <alignment vertical="top" wrapText="1"/>
    </xf>
    <xf numFmtId="0" fontId="26" fillId="22" borderId="0" xfId="15" applyFont="1" applyFill="1" applyAlignment="1">
      <alignment vertical="top" wrapText="1"/>
    </xf>
    <xf numFmtId="0" fontId="154" fillId="22" borderId="0" xfId="15" applyFont="1" applyFill="1" applyAlignment="1">
      <alignment vertical="top" wrapText="1"/>
    </xf>
    <xf numFmtId="0" fontId="0" fillId="22" borderId="13" xfId="0" applyFill="1" applyBorder="1" applyAlignment="1">
      <alignment vertical="top"/>
    </xf>
    <xf numFmtId="0" fontId="0" fillId="18" borderId="69" xfId="0" applyFill="1" applyBorder="1" applyAlignment="1">
      <alignment vertical="top"/>
    </xf>
    <xf numFmtId="0" fontId="0" fillId="22" borderId="7" xfId="0" applyFill="1" applyBorder="1" applyAlignment="1">
      <alignment vertical="top"/>
    </xf>
    <xf numFmtId="0" fontId="22" fillId="22" borderId="6" xfId="0" applyFont="1" applyFill="1" applyBorder="1" applyAlignment="1">
      <alignment vertical="top"/>
    </xf>
    <xf numFmtId="0" fontId="16" fillId="17" borderId="0" xfId="0" applyFont="1" applyFill="1" applyAlignment="1">
      <alignment horizontal="left" vertical="top"/>
    </xf>
    <xf numFmtId="0" fontId="157" fillId="17" borderId="0" xfId="0" applyFont="1" applyFill="1" applyAlignment="1">
      <alignment horizontal="left" vertical="top"/>
    </xf>
    <xf numFmtId="0" fontId="158" fillId="17" borderId="0" xfId="0" applyFont="1" applyFill="1" applyAlignment="1">
      <alignment horizontal="left" vertical="top"/>
    </xf>
    <xf numFmtId="0" fontId="0" fillId="12" borderId="0" xfId="0" applyFill="1" applyAlignment="1">
      <alignment vertical="top"/>
    </xf>
    <xf numFmtId="0" fontId="152" fillId="12" borderId="0" xfId="0" applyFont="1" applyFill="1" applyAlignment="1">
      <alignment vertical="top"/>
    </xf>
    <xf numFmtId="0" fontId="152" fillId="22" borderId="0" xfId="0" applyFont="1" applyFill="1" applyAlignment="1">
      <alignment vertical="top"/>
    </xf>
    <xf numFmtId="0" fontId="31" fillId="0" borderId="0" xfId="0" applyFont="1" applyAlignment="1">
      <alignment horizontal="center" vertical="top"/>
    </xf>
    <xf numFmtId="0" fontId="64" fillId="22" borderId="0" xfId="0" applyFont="1" applyFill="1" applyAlignment="1">
      <alignment vertical="top"/>
    </xf>
    <xf numFmtId="0" fontId="18" fillId="22" borderId="0" xfId="0" applyFont="1" applyFill="1" applyAlignment="1">
      <alignment horizontal="left" vertical="top"/>
    </xf>
    <xf numFmtId="0" fontId="16" fillId="22" borderId="0" xfId="0" applyFont="1" applyFill="1" applyAlignment="1">
      <alignment vertical="top"/>
    </xf>
    <xf numFmtId="0" fontId="16" fillId="22" borderId="10" xfId="0" applyFont="1" applyFill="1" applyBorder="1" applyAlignment="1">
      <alignment vertical="top"/>
    </xf>
    <xf numFmtId="0" fontId="135" fillId="21" borderId="0" xfId="0" applyFont="1" applyFill="1" applyAlignment="1">
      <alignment vertical="top"/>
    </xf>
    <xf numFmtId="0" fontId="16" fillId="18" borderId="0" xfId="0" applyFont="1" applyFill="1" applyAlignment="1">
      <alignment vertical="top"/>
    </xf>
    <xf numFmtId="0" fontId="22" fillId="22" borderId="0" xfId="0" applyFont="1" applyFill="1" applyAlignment="1">
      <alignment vertical="top"/>
    </xf>
    <xf numFmtId="0" fontId="0" fillId="22" borderId="0" xfId="0" quotePrefix="1" applyFill="1" applyAlignment="1" applyProtection="1">
      <alignment horizontal="left" vertical="top" wrapText="1"/>
      <protection locked="0"/>
    </xf>
    <xf numFmtId="0" fontId="16" fillId="4" borderId="72" xfId="0" applyFont="1" applyFill="1" applyBorder="1" applyAlignment="1" applyProtection="1">
      <alignment horizontal="left" vertical="top"/>
      <protection locked="0"/>
    </xf>
    <xf numFmtId="0" fontId="16" fillId="22" borderId="0" xfId="0" applyFont="1" applyFill="1" applyAlignment="1" applyProtection="1">
      <alignment horizontal="left" vertical="top"/>
      <protection locked="0"/>
    </xf>
    <xf numFmtId="0" fontId="16" fillId="22" borderId="10" xfId="0" applyFont="1" applyFill="1" applyBorder="1" applyAlignment="1" applyProtection="1">
      <alignment horizontal="left" vertical="top"/>
      <protection locked="0"/>
    </xf>
    <xf numFmtId="0" fontId="16" fillId="4" borderId="44" xfId="0" applyFont="1" applyFill="1" applyBorder="1" applyAlignment="1" applyProtection="1">
      <alignment horizontal="left" vertical="top"/>
      <protection locked="0"/>
    </xf>
    <xf numFmtId="0" fontId="25" fillId="22" borderId="0" xfId="0" applyFont="1" applyFill="1" applyAlignment="1">
      <alignment vertical="top" wrapText="1"/>
    </xf>
    <xf numFmtId="0" fontId="25" fillId="0" borderId="139" xfId="0" applyFont="1" applyBorder="1" applyAlignment="1">
      <alignment vertical="top" wrapText="1"/>
    </xf>
    <xf numFmtId="0" fontId="25" fillId="22" borderId="0" xfId="0" applyFont="1" applyFill="1" applyAlignment="1" applyProtection="1">
      <alignment horizontal="center" vertical="top" wrapText="1"/>
      <protection locked="0"/>
    </xf>
    <xf numFmtId="0" fontId="135" fillId="22" borderId="0" xfId="0" applyFont="1" applyFill="1" applyAlignment="1">
      <alignment horizontal="left" vertical="top"/>
    </xf>
    <xf numFmtId="0" fontId="22" fillId="0" borderId="12" xfId="0" applyFont="1" applyBorder="1" applyAlignment="1">
      <alignment vertical="top" wrapText="1"/>
    </xf>
    <xf numFmtId="0" fontId="22" fillId="0" borderId="70" xfId="0" applyFont="1" applyBorder="1" applyAlignment="1">
      <alignment vertical="top" wrapText="1"/>
    </xf>
    <xf numFmtId="20" fontId="16" fillId="4" borderId="71" xfId="0" applyNumberFormat="1" applyFont="1" applyFill="1" applyBorder="1" applyAlignment="1" applyProtection="1">
      <alignment horizontal="left" vertical="top" wrapText="1"/>
      <protection locked="0"/>
    </xf>
    <xf numFmtId="20" fontId="16" fillId="22" borderId="0" xfId="0" applyNumberFormat="1" applyFont="1" applyFill="1" applyAlignment="1" applyProtection="1">
      <alignment horizontal="left" vertical="top" wrapText="1"/>
      <protection locked="0"/>
    </xf>
    <xf numFmtId="0" fontId="22" fillId="0" borderId="14" xfId="0" applyFont="1" applyBorder="1" applyAlignment="1">
      <alignment vertical="top" wrapText="1"/>
    </xf>
    <xf numFmtId="0" fontId="22" fillId="0" borderId="72" xfId="0" applyFont="1" applyBorder="1" applyAlignment="1">
      <alignment vertical="top" wrapText="1"/>
    </xf>
    <xf numFmtId="0" fontId="22" fillId="22" borderId="0" xfId="0" applyFont="1" applyFill="1" applyAlignment="1">
      <alignment vertical="top" wrapText="1"/>
    </xf>
    <xf numFmtId="0" fontId="22" fillId="0" borderId="11" xfId="0" applyFont="1" applyBorder="1" applyAlignment="1">
      <alignment vertical="top" wrapText="1"/>
    </xf>
    <xf numFmtId="0" fontId="135" fillId="12" borderId="87" xfId="0" applyFont="1" applyFill="1" applyBorder="1" applyAlignment="1">
      <alignment horizontal="left" vertical="top"/>
    </xf>
    <xf numFmtId="1" fontId="22" fillId="4" borderId="51" xfId="0" applyNumberFormat="1" applyFont="1" applyFill="1" applyBorder="1" applyAlignment="1" applyProtection="1">
      <alignment horizontal="center" vertical="top" wrapText="1"/>
      <protection locked="0"/>
    </xf>
    <xf numFmtId="0" fontId="16" fillId="22" borderId="0" xfId="0" applyFont="1" applyFill="1" applyAlignment="1">
      <alignment horizontal="left" vertical="top" wrapText="1"/>
    </xf>
    <xf numFmtId="0" fontId="150" fillId="22" borderId="0" xfId="0" applyFont="1" applyFill="1" applyAlignment="1">
      <alignment horizontal="left" vertical="top" wrapText="1"/>
    </xf>
    <xf numFmtId="0" fontId="174" fillId="22" borderId="0" xfId="0" applyFont="1" applyFill="1" applyAlignment="1">
      <alignment horizontal="center" vertical="top"/>
    </xf>
    <xf numFmtId="0" fontId="64" fillId="0" borderId="16" xfId="0" applyFont="1" applyBorder="1" applyAlignment="1">
      <alignment vertical="top"/>
    </xf>
    <xf numFmtId="0" fontId="16" fillId="23" borderId="16" xfId="0" applyFont="1" applyFill="1" applyBorder="1" applyAlignment="1" applyProtection="1">
      <alignment horizontal="left" vertical="top"/>
      <protection locked="0"/>
    </xf>
    <xf numFmtId="0" fontId="149" fillId="0" borderId="16" xfId="0" applyFont="1" applyBorder="1" applyAlignment="1">
      <alignment horizontal="center" vertical="top" wrapText="1"/>
    </xf>
    <xf numFmtId="0" fontId="64" fillId="4" borderId="32" xfId="0" applyFont="1" applyFill="1" applyBorder="1" applyAlignment="1" applyProtection="1">
      <alignment horizontal="left" vertical="top"/>
      <protection locked="0"/>
    </xf>
    <xf numFmtId="0" fontId="64" fillId="22" borderId="0" xfId="0" applyFont="1" applyFill="1" applyAlignment="1" applyProtection="1">
      <alignment horizontal="left" vertical="top"/>
      <protection locked="0"/>
    </xf>
    <xf numFmtId="0" fontId="149" fillId="22" borderId="0" xfId="0" applyFont="1" applyFill="1" applyAlignment="1">
      <alignment horizontal="left" vertical="top" wrapText="1"/>
    </xf>
    <xf numFmtId="0" fontId="140" fillId="22" borderId="0" xfId="0" applyFont="1" applyFill="1" applyAlignment="1">
      <alignment horizontal="left" vertical="top" wrapText="1"/>
    </xf>
    <xf numFmtId="0" fontId="140" fillId="22" borderId="0" xfId="0" applyFont="1" applyFill="1" applyAlignment="1">
      <alignment vertical="top" wrapText="1"/>
    </xf>
    <xf numFmtId="0" fontId="16" fillId="4" borderId="16" xfId="0" applyFont="1" applyFill="1" applyBorder="1" applyAlignment="1" applyProtection="1">
      <alignment horizontal="right" vertical="top" wrapText="1"/>
      <protection locked="0"/>
    </xf>
    <xf numFmtId="1" fontId="135" fillId="0" borderId="0" xfId="0" applyNumberFormat="1" applyFont="1" applyAlignment="1" applyProtection="1">
      <alignment horizontal="right" vertical="top"/>
      <protection locked="0"/>
    </xf>
    <xf numFmtId="0" fontId="26" fillId="0" borderId="0" xfId="0" applyFont="1" applyAlignment="1">
      <alignment vertical="top"/>
    </xf>
    <xf numFmtId="0" fontId="139" fillId="22" borderId="6" xfId="0" applyFont="1" applyFill="1" applyBorder="1" applyAlignment="1">
      <alignment vertical="top"/>
    </xf>
    <xf numFmtId="0" fontId="139" fillId="22" borderId="0" xfId="0" applyFont="1" applyFill="1" applyAlignment="1">
      <alignment vertical="top"/>
    </xf>
    <xf numFmtId="0" fontId="139" fillId="22" borderId="0" xfId="0" applyFont="1" applyFill="1" applyAlignment="1">
      <alignment vertical="top" wrapText="1"/>
    </xf>
    <xf numFmtId="0" fontId="139" fillId="22" borderId="10" xfId="0" applyFont="1" applyFill="1" applyBorder="1" applyAlignment="1">
      <alignment vertical="top"/>
    </xf>
    <xf numFmtId="0" fontId="139" fillId="0" borderId="0" xfId="0" applyFont="1" applyAlignment="1">
      <alignment vertical="top"/>
    </xf>
    <xf numFmtId="0" fontId="25" fillId="0" borderId="12" xfId="0" applyFont="1" applyBorder="1" applyAlignment="1">
      <alignment horizontal="left" vertical="top"/>
    </xf>
    <xf numFmtId="0" fontId="139" fillId="0" borderId="70" xfId="0" applyFont="1" applyBorder="1" applyAlignment="1">
      <alignment vertical="top" wrapText="1"/>
    </xf>
    <xf numFmtId="0" fontId="139" fillId="23" borderId="71" xfId="0" applyFont="1" applyFill="1" applyBorder="1" applyAlignment="1">
      <alignment vertical="top" wrapText="1"/>
    </xf>
    <xf numFmtId="0" fontId="138" fillId="22" borderId="0" xfId="0" applyFont="1" applyFill="1" applyAlignment="1">
      <alignment vertical="top" wrapText="1"/>
    </xf>
    <xf numFmtId="0" fontId="139" fillId="18" borderId="0" xfId="0" applyFont="1" applyFill="1" applyAlignment="1">
      <alignment vertical="top"/>
    </xf>
    <xf numFmtId="0" fontId="25" fillId="0" borderId="2" xfId="0" applyFont="1" applyBorder="1" applyAlignment="1">
      <alignment vertical="top"/>
    </xf>
    <xf numFmtId="0" fontId="139" fillId="0" borderId="10" xfId="0" applyFont="1" applyBorder="1" applyAlignment="1">
      <alignment vertical="top"/>
    </xf>
    <xf numFmtId="15" fontId="137" fillId="0" borderId="0" xfId="0" applyNumberFormat="1" applyFont="1" applyAlignment="1">
      <alignment vertical="top"/>
    </xf>
    <xf numFmtId="0" fontId="25" fillId="0" borderId="14" xfId="0" applyFont="1" applyBorder="1" applyAlignment="1">
      <alignment vertical="top"/>
    </xf>
    <xf numFmtId="0" fontId="139" fillId="0" borderId="44" xfId="0" applyFont="1" applyBorder="1" applyAlignment="1">
      <alignment vertical="top" wrapText="1"/>
    </xf>
    <xf numFmtId="0" fontId="139" fillId="23" borderId="9" xfId="0" applyFont="1" applyFill="1" applyBorder="1" applyAlignment="1">
      <alignment vertical="top" wrapText="1"/>
    </xf>
    <xf numFmtId="0" fontId="0" fillId="22" borderId="6" xfId="0" applyFill="1" applyBorder="1" applyAlignment="1">
      <alignment vertical="top" wrapText="1"/>
    </xf>
    <xf numFmtId="0" fontId="0" fillId="22" borderId="0" xfId="0" applyFill="1" applyAlignment="1">
      <alignment vertical="top" wrapText="1"/>
    </xf>
    <xf numFmtId="0" fontId="28" fillId="22" borderId="0" xfId="0" applyFont="1" applyFill="1" applyAlignment="1">
      <alignment horizontal="center" vertical="top" wrapText="1"/>
    </xf>
    <xf numFmtId="0" fontId="28" fillId="18" borderId="0" xfId="0" applyFont="1" applyFill="1" applyAlignment="1">
      <alignment vertical="top" wrapText="1"/>
    </xf>
    <xf numFmtId="0" fontId="28" fillId="22" borderId="10" xfId="0" applyFont="1" applyFill="1" applyBorder="1" applyAlignment="1">
      <alignment vertical="top" wrapText="1"/>
    </xf>
    <xf numFmtId="0" fontId="82" fillId="18" borderId="0" xfId="0" applyFont="1" applyFill="1" applyAlignment="1" applyProtection="1">
      <alignment vertical="top" wrapText="1"/>
      <protection locked="0"/>
    </xf>
    <xf numFmtId="0" fontId="82" fillId="22" borderId="10" xfId="0" applyFont="1" applyFill="1" applyBorder="1" applyAlignment="1" applyProtection="1">
      <alignment vertical="top" wrapText="1"/>
      <protection locked="0"/>
    </xf>
    <xf numFmtId="0" fontId="32" fillId="22" borderId="0" xfId="0" applyFont="1" applyFill="1" applyAlignment="1">
      <alignment horizontal="center" vertical="top" wrapText="1"/>
    </xf>
    <xf numFmtId="0" fontId="16" fillId="0" borderId="0" xfId="0" applyFont="1" applyAlignment="1">
      <alignment horizontal="right" vertical="top" wrapText="1"/>
    </xf>
    <xf numFmtId="0" fontId="146" fillId="26" borderId="0" xfId="0" applyFont="1" applyFill="1" applyAlignment="1" applyProtection="1">
      <alignment vertical="top"/>
      <protection locked="0"/>
    </xf>
    <xf numFmtId="0" fontId="41" fillId="4" borderId="77" xfId="0" applyFont="1" applyFill="1" applyBorder="1" applyAlignment="1">
      <alignment vertical="top" wrapText="1"/>
    </xf>
    <xf numFmtId="0" fontId="0" fillId="14" borderId="0" xfId="0" applyFill="1" applyAlignment="1">
      <alignment vertical="top" wrapText="1"/>
    </xf>
    <xf numFmtId="0" fontId="41" fillId="4" borderId="41" xfId="0" applyFont="1" applyFill="1" applyBorder="1" applyAlignment="1">
      <alignment vertical="top" wrapText="1"/>
    </xf>
    <xf numFmtId="0" fontId="33" fillId="22" borderId="0" xfId="0" applyFont="1" applyFill="1" applyAlignment="1">
      <alignment horizontal="left" vertical="top" wrapText="1"/>
    </xf>
    <xf numFmtId="0" fontId="81" fillId="18" borderId="0" xfId="0" applyFont="1" applyFill="1" applyAlignment="1">
      <alignment vertical="top" wrapText="1"/>
    </xf>
    <xf numFmtId="0" fontId="81" fillId="22" borderId="10" xfId="0" applyFont="1" applyFill="1" applyBorder="1" applyAlignment="1">
      <alignment vertical="top" wrapText="1"/>
    </xf>
    <xf numFmtId="9" fontId="25" fillId="22" borderId="0" xfId="0" applyNumberFormat="1" applyFont="1" applyFill="1" applyAlignment="1">
      <alignment horizontal="center" vertical="top" wrapText="1"/>
    </xf>
    <xf numFmtId="0" fontId="25" fillId="18" borderId="0" xfId="0" applyFont="1" applyFill="1" applyAlignment="1">
      <alignment vertical="top" wrapText="1"/>
    </xf>
    <xf numFmtId="0" fontId="25" fillId="22" borderId="10" xfId="0" applyFont="1" applyFill="1" applyBorder="1" applyAlignment="1">
      <alignment vertical="top" wrapText="1"/>
    </xf>
    <xf numFmtId="9" fontId="18" fillId="0" borderId="0" xfId="0" applyNumberFormat="1" applyFont="1" applyAlignment="1">
      <alignment horizontal="left" vertical="top" wrapText="1"/>
    </xf>
    <xf numFmtId="0" fontId="58" fillId="0" borderId="12" xfId="0" applyFont="1" applyBorder="1" applyAlignment="1">
      <alignment vertical="top"/>
    </xf>
    <xf numFmtId="0" fontId="58" fillId="0" borderId="70" xfId="0" applyFont="1" applyBorder="1" applyAlignment="1">
      <alignment vertical="top"/>
    </xf>
    <xf numFmtId="0" fontId="58" fillId="0" borderId="71" xfId="0" applyFont="1" applyBorder="1" applyAlignment="1">
      <alignment vertical="top"/>
    </xf>
    <xf numFmtId="0" fontId="58" fillId="22" borderId="0" xfId="0" applyFont="1" applyFill="1" applyAlignment="1">
      <alignment vertical="top"/>
    </xf>
    <xf numFmtId="0" fontId="58" fillId="18" borderId="0" xfId="0" applyFont="1" applyFill="1" applyAlignment="1">
      <alignment vertical="top"/>
    </xf>
    <xf numFmtId="0" fontId="58" fillId="22" borderId="10" xfId="0" applyFont="1" applyFill="1" applyBorder="1" applyAlignment="1">
      <alignment vertical="top"/>
    </xf>
    <xf numFmtId="0" fontId="58" fillId="0" borderId="0" xfId="0" applyFont="1" applyAlignment="1">
      <alignment vertical="top"/>
    </xf>
    <xf numFmtId="0" fontId="0" fillId="22" borderId="6" xfId="0" applyFill="1" applyBorder="1" applyAlignment="1">
      <alignment horizontal="left" vertical="top" wrapText="1"/>
    </xf>
    <xf numFmtId="0" fontId="0" fillId="22" borderId="0" xfId="0" applyFill="1" applyAlignment="1">
      <alignment horizontal="left" vertical="top" wrapText="1"/>
    </xf>
    <xf numFmtId="0" fontId="82" fillId="18" borderId="0" xfId="0" applyFont="1" applyFill="1" applyAlignment="1" applyProtection="1">
      <alignment horizontal="left" vertical="top" wrapText="1"/>
      <protection locked="0"/>
    </xf>
    <xf numFmtId="0" fontId="146" fillId="18" borderId="0" xfId="0" applyFont="1" applyFill="1" applyAlignment="1" applyProtection="1">
      <alignment horizontal="left" vertical="top"/>
      <protection locked="0"/>
    </xf>
    <xf numFmtId="0" fontId="82" fillId="22" borderId="10" xfId="0" applyFont="1" applyFill="1" applyBorder="1" applyAlignment="1" applyProtection="1">
      <alignment horizontal="left" vertical="top" wrapText="1"/>
      <protection locked="0"/>
    </xf>
    <xf numFmtId="0" fontId="146" fillId="22" borderId="10" xfId="0" applyFont="1" applyFill="1" applyBorder="1" applyAlignment="1" applyProtection="1">
      <alignment horizontal="left" vertical="top"/>
      <protection locked="0"/>
    </xf>
    <xf numFmtId="0" fontId="137" fillId="0" borderId="0" xfId="0" applyFont="1" applyAlignment="1">
      <alignment horizontal="right" vertical="top" wrapText="1"/>
    </xf>
    <xf numFmtId="0" fontId="58" fillId="22" borderId="0" xfId="0" applyFont="1" applyFill="1" applyAlignment="1">
      <alignment horizontal="left" vertical="top" wrapText="1"/>
    </xf>
    <xf numFmtId="0" fontId="58" fillId="18" borderId="0" xfId="0" applyFont="1" applyFill="1" applyAlignment="1">
      <alignment horizontal="left" vertical="top" wrapText="1"/>
    </xf>
    <xf numFmtId="0" fontId="58" fillId="22" borderId="10" xfId="0" applyFont="1" applyFill="1" applyBorder="1" applyAlignment="1">
      <alignment horizontal="left" vertical="top" wrapText="1"/>
    </xf>
    <xf numFmtId="0" fontId="58" fillId="0" borderId="0" xfId="0" applyFont="1" applyAlignment="1">
      <alignment horizontal="left" vertical="top" wrapText="1"/>
    </xf>
    <xf numFmtId="0" fontId="41" fillId="0" borderId="0" xfId="0" applyFont="1" applyAlignment="1" applyProtection="1">
      <alignment horizontal="left" vertical="top" wrapText="1"/>
      <protection locked="0"/>
    </xf>
    <xf numFmtId="0" fontId="48" fillId="0" borderId="0" xfId="0" applyFont="1" applyAlignment="1" applyProtection="1">
      <alignment horizontal="left" vertical="top" wrapText="1"/>
      <protection locked="0"/>
    </xf>
    <xf numFmtId="0" fontId="58" fillId="0" borderId="0" xfId="0" applyFont="1" applyAlignment="1">
      <alignment horizontal="left" vertical="top"/>
    </xf>
    <xf numFmtId="0" fontId="140" fillId="0" borderId="0" xfId="0" applyFont="1" applyAlignment="1">
      <alignment horizontal="right" vertical="top" wrapText="1"/>
    </xf>
    <xf numFmtId="0" fontId="58" fillId="0" borderId="2" xfId="0" applyFont="1" applyBorder="1" applyAlignment="1">
      <alignment horizontal="left" vertical="top"/>
    </xf>
    <xf numFmtId="0" fontId="58" fillId="0" borderId="16" xfId="0" applyFont="1" applyBorder="1" applyAlignment="1">
      <alignment horizontal="left" vertical="top"/>
    </xf>
    <xf numFmtId="0" fontId="58" fillId="0" borderId="38" xfId="0" applyFont="1" applyBorder="1" applyAlignment="1">
      <alignment horizontal="left" vertical="top"/>
    </xf>
    <xf numFmtId="0" fontId="58" fillId="22" borderId="0" xfId="0" applyFont="1" applyFill="1" applyAlignment="1">
      <alignment horizontal="left" vertical="top"/>
    </xf>
    <xf numFmtId="0" fontId="58" fillId="18" borderId="0" xfId="0" applyFont="1" applyFill="1" applyAlignment="1" applyProtection="1">
      <alignment horizontal="left" vertical="top"/>
      <protection locked="0"/>
    </xf>
    <xf numFmtId="0" fontId="58" fillId="22" borderId="10" xfId="0" applyFont="1" applyFill="1" applyBorder="1" applyAlignment="1" applyProtection="1">
      <alignment horizontal="left" vertical="top"/>
      <protection locked="0"/>
    </xf>
    <xf numFmtId="0" fontId="58" fillId="0" borderId="0" xfId="0" applyFont="1" applyAlignment="1" applyProtection="1">
      <alignment horizontal="left" vertical="top"/>
      <protection locked="0"/>
    </xf>
    <xf numFmtId="0" fontId="104" fillId="18" borderId="0" xfId="0" applyFont="1" applyFill="1" applyAlignment="1">
      <alignment horizontal="left" vertical="top" wrapText="1"/>
    </xf>
    <xf numFmtId="0" fontId="104" fillId="22" borderId="10" xfId="0" applyFont="1" applyFill="1" applyBorder="1" applyAlignment="1">
      <alignment horizontal="left" vertical="top" wrapText="1"/>
    </xf>
    <xf numFmtId="0" fontId="58" fillId="18" borderId="0" xfId="0" applyFont="1" applyFill="1" applyAlignment="1">
      <alignment horizontal="left" vertical="top"/>
    </xf>
    <xf numFmtId="0" fontId="58" fillId="22" borderId="10" xfId="0" applyFont="1" applyFill="1" applyBorder="1" applyAlignment="1">
      <alignment horizontal="left" vertical="top"/>
    </xf>
    <xf numFmtId="0" fontId="0" fillId="22" borderId="6" xfId="0" applyFill="1" applyBorder="1" applyAlignment="1">
      <alignment horizontal="left" vertical="top"/>
    </xf>
    <xf numFmtId="0" fontId="0" fillId="22" borderId="0" xfId="0" applyFill="1" applyAlignment="1">
      <alignment horizontal="left" vertical="top"/>
    </xf>
    <xf numFmtId="0" fontId="41" fillId="22" borderId="0" xfId="0" applyFont="1" applyFill="1" applyAlignment="1">
      <alignment horizontal="center" vertical="top" wrapText="1"/>
    </xf>
    <xf numFmtId="0" fontId="159" fillId="22" borderId="0" xfId="0" applyFont="1" applyFill="1" applyAlignment="1">
      <alignment horizontal="center" vertical="top" wrapText="1"/>
    </xf>
    <xf numFmtId="0" fontId="18" fillId="2" borderId="63" xfId="0" applyFont="1" applyFill="1" applyBorder="1" applyAlignment="1">
      <alignment horizontal="left" vertical="top"/>
    </xf>
    <xf numFmtId="0" fontId="18" fillId="2" borderId="78" xfId="0" applyFont="1" applyFill="1" applyBorder="1" applyAlignment="1">
      <alignment horizontal="left" vertical="top"/>
    </xf>
    <xf numFmtId="0" fontId="18" fillId="2" borderId="62" xfId="0" applyFont="1" applyFill="1" applyBorder="1" applyAlignment="1">
      <alignment horizontal="left" vertical="top"/>
    </xf>
    <xf numFmtId="0" fontId="16" fillId="0" borderId="2" xfId="0" applyFont="1" applyBorder="1" applyAlignment="1">
      <alignment vertical="top" wrapText="1"/>
    </xf>
    <xf numFmtId="0" fontId="22" fillId="0" borderId="2" xfId="0" applyFont="1" applyBorder="1" applyAlignment="1">
      <alignment vertical="top" wrapText="1"/>
    </xf>
    <xf numFmtId="0" fontId="66" fillId="22" borderId="0" xfId="0" applyFont="1" applyFill="1" applyAlignment="1" applyProtection="1">
      <alignment horizontal="left" vertical="top"/>
      <protection locked="0"/>
    </xf>
    <xf numFmtId="0" fontId="64" fillId="0" borderId="4" xfId="0" applyFont="1" applyBorder="1" applyAlignment="1">
      <alignment vertical="top"/>
    </xf>
    <xf numFmtId="0" fontId="22" fillId="0" borderId="3" xfId="0" applyFont="1" applyBorder="1" applyAlignment="1">
      <alignment vertical="top" wrapText="1"/>
    </xf>
    <xf numFmtId="0" fontId="25" fillId="2" borderId="15" xfId="0" applyFont="1" applyFill="1" applyBorder="1" applyAlignment="1">
      <alignment vertical="top" wrapText="1"/>
    </xf>
    <xf numFmtId="0" fontId="66" fillId="22" borderId="6" xfId="0" applyFont="1" applyFill="1" applyBorder="1" applyAlignment="1">
      <alignment horizontal="left" vertical="top" wrapText="1"/>
    </xf>
    <xf numFmtId="0" fontId="66" fillId="22" borderId="0" xfId="0" applyFont="1" applyFill="1" applyAlignment="1">
      <alignment horizontal="left" vertical="top" wrapText="1"/>
    </xf>
    <xf numFmtId="49" fontId="66" fillId="22" borderId="0" xfId="0" applyNumberFormat="1" applyFont="1" applyFill="1" applyAlignment="1">
      <alignment horizontal="left" vertical="top" wrapText="1"/>
    </xf>
    <xf numFmtId="49" fontId="137" fillId="22" borderId="0" xfId="0" applyNumberFormat="1" applyFont="1" applyFill="1" applyAlignment="1" applyProtection="1">
      <alignment horizontal="left" vertical="top" wrapText="1"/>
      <protection locked="0"/>
    </xf>
    <xf numFmtId="0" fontId="137" fillId="22" borderId="0" xfId="0" applyFont="1" applyFill="1" applyAlignment="1">
      <alignment vertical="top"/>
    </xf>
    <xf numFmtId="0" fontId="22" fillId="0" borderId="8" xfId="0" applyFont="1" applyBorder="1" applyAlignment="1">
      <alignment vertical="top" wrapText="1"/>
    </xf>
    <xf numFmtId="9" fontId="16" fillId="18" borderId="0" xfId="0" applyNumberFormat="1" applyFont="1" applyFill="1" applyAlignment="1">
      <alignment vertical="top"/>
    </xf>
    <xf numFmtId="0" fontId="41" fillId="18" borderId="0" xfId="0" applyFont="1" applyFill="1" applyAlignment="1">
      <alignment vertical="top"/>
    </xf>
    <xf numFmtId="0" fontId="41" fillId="22" borderId="10" xfId="0" applyFont="1" applyFill="1" applyBorder="1" applyAlignment="1">
      <alignment vertical="top"/>
    </xf>
    <xf numFmtId="0" fontId="22" fillId="0" borderId="62" xfId="0" applyFont="1" applyBorder="1" applyAlignment="1">
      <alignment horizontal="left" vertical="top"/>
    </xf>
    <xf numFmtId="0" fontId="22" fillId="22" borderId="0" xfId="0" applyFont="1" applyFill="1" applyAlignment="1">
      <alignment horizontal="left" vertical="top"/>
    </xf>
    <xf numFmtId="0" fontId="16" fillId="0" borderId="2" xfId="0" applyFont="1" applyBorder="1" applyAlignment="1">
      <alignment vertical="top"/>
    </xf>
    <xf numFmtId="0" fontId="25" fillId="22" borderId="0" xfId="0" applyFont="1" applyFill="1" applyAlignment="1">
      <alignment vertical="top"/>
    </xf>
    <xf numFmtId="0" fontId="16" fillId="0" borderId="14" xfId="0" applyFont="1" applyBorder="1" applyAlignment="1">
      <alignment vertical="top" wrapText="1"/>
    </xf>
    <xf numFmtId="0" fontId="25" fillId="0" borderId="4" xfId="0" applyFont="1" applyBorder="1" applyAlignment="1">
      <alignment vertical="top" wrapText="1"/>
    </xf>
    <xf numFmtId="0" fontId="25" fillId="0" borderId="3" xfId="0" applyFont="1" applyBorder="1" applyAlignment="1">
      <alignment vertical="top" wrapText="1"/>
    </xf>
    <xf numFmtId="0" fontId="25" fillId="0" borderId="14" xfId="0" applyFont="1" applyBorder="1" applyAlignment="1">
      <alignment vertical="top" wrapText="1"/>
    </xf>
    <xf numFmtId="168" fontId="16" fillId="23" borderId="62" xfId="0" applyNumberFormat="1" applyFont="1" applyFill="1" applyBorder="1" applyAlignment="1" applyProtection="1">
      <alignment horizontal="left" vertical="top"/>
      <protection locked="0"/>
    </xf>
    <xf numFmtId="168" fontId="0" fillId="0" borderId="0" xfId="0" applyNumberFormat="1" applyAlignment="1" applyProtection="1">
      <alignment vertical="top"/>
      <protection locked="0"/>
    </xf>
    <xf numFmtId="0" fontId="49" fillId="22" borderId="6" xfId="0" applyFont="1" applyFill="1" applyBorder="1" applyAlignment="1">
      <alignment vertical="top"/>
    </xf>
    <xf numFmtId="0" fontId="49" fillId="22" borderId="0" xfId="0" applyFont="1" applyFill="1" applyAlignment="1">
      <alignment vertical="top"/>
    </xf>
    <xf numFmtId="0" fontId="25" fillId="0" borderId="33" xfId="0" applyFont="1" applyBorder="1" applyAlignment="1">
      <alignment horizontal="center" vertical="top" wrapText="1"/>
    </xf>
    <xf numFmtId="0" fontId="64" fillId="0" borderId="36" xfId="0" applyFont="1" applyBorder="1" applyAlignment="1">
      <alignment vertical="top"/>
    </xf>
    <xf numFmtId="0" fontId="150" fillId="22" borderId="0" xfId="0" applyFont="1" applyFill="1" applyAlignment="1" applyProtection="1">
      <alignment horizontal="left" vertical="top" wrapText="1"/>
      <protection locked="0"/>
    </xf>
    <xf numFmtId="0" fontId="22" fillId="18" borderId="0" xfId="0" quotePrefix="1" applyFont="1" applyFill="1" applyAlignment="1">
      <alignment horizontal="left" vertical="top"/>
    </xf>
    <xf numFmtId="0" fontId="22" fillId="22" borderId="10" xfId="0" quotePrefix="1" applyFont="1" applyFill="1" applyBorder="1" applyAlignment="1">
      <alignment horizontal="left" vertical="top"/>
    </xf>
    <xf numFmtId="0" fontId="64" fillId="22" borderId="10" xfId="0" applyFont="1" applyFill="1" applyBorder="1" applyAlignment="1">
      <alignment vertical="top"/>
    </xf>
    <xf numFmtId="0" fontId="22" fillId="22" borderId="0" xfId="0" quotePrefix="1" applyFont="1" applyFill="1" applyAlignment="1">
      <alignment horizontal="left" vertical="top"/>
    </xf>
    <xf numFmtId="0" fontId="18" fillId="18" borderId="0" xfId="0" applyFont="1" applyFill="1" applyAlignment="1">
      <alignment horizontal="left" vertical="top" wrapText="1"/>
    </xf>
    <xf numFmtId="0" fontId="18" fillId="22" borderId="10" xfId="0" applyFont="1" applyFill="1" applyBorder="1" applyAlignment="1">
      <alignment horizontal="left" vertical="top" wrapText="1"/>
    </xf>
    <xf numFmtId="0" fontId="22" fillId="0" borderId="33" xfId="0" applyFont="1" applyBorder="1" applyAlignment="1">
      <alignment horizontal="left" vertical="top"/>
    </xf>
    <xf numFmtId="0" fontId="22" fillId="0" borderId="36" xfId="0" applyFont="1" applyBorder="1" applyAlignment="1">
      <alignment horizontal="left" vertical="top"/>
    </xf>
    <xf numFmtId="0" fontId="22" fillId="22" borderId="0" xfId="0" applyFont="1" applyFill="1" applyAlignment="1">
      <alignment horizontal="left" vertical="top" wrapText="1"/>
    </xf>
    <xf numFmtId="0" fontId="25" fillId="22" borderId="0" xfId="0" applyFont="1" applyFill="1" applyAlignment="1">
      <alignment horizontal="center" vertical="top" wrapText="1"/>
    </xf>
    <xf numFmtId="0" fontId="175" fillId="22" borderId="0" xfId="0" applyFont="1" applyFill="1" applyAlignment="1">
      <alignment horizontal="center" vertical="top" wrapText="1"/>
    </xf>
    <xf numFmtId="0" fontId="141" fillId="22" borderId="0" xfId="0" applyFont="1" applyFill="1" applyAlignment="1">
      <alignment horizontal="left" vertical="top" wrapText="1"/>
    </xf>
    <xf numFmtId="9" fontId="26" fillId="0" borderId="0" xfId="16" applyFont="1" applyFill="1" applyBorder="1" applyAlignment="1">
      <alignment horizontal="left" vertical="top" wrapText="1"/>
    </xf>
    <xf numFmtId="0" fontId="17" fillId="0" borderId="0" xfId="0" applyFont="1" applyAlignment="1">
      <alignment vertical="top"/>
    </xf>
    <xf numFmtId="0" fontId="18" fillId="0" borderId="0" xfId="0" applyFont="1" applyAlignment="1">
      <alignment horizontal="center" vertical="top" wrapText="1"/>
    </xf>
    <xf numFmtId="0" fontId="18" fillId="22" borderId="0" xfId="0" applyFont="1" applyFill="1" applyAlignment="1">
      <alignment horizontal="center" vertical="top" wrapText="1"/>
    </xf>
    <xf numFmtId="0" fontId="17" fillId="22" borderId="10" xfId="0" applyFont="1" applyFill="1" applyBorder="1" applyAlignment="1">
      <alignment vertical="top"/>
    </xf>
    <xf numFmtId="0" fontId="99" fillId="0" borderId="6" xfId="0" applyFont="1" applyBorder="1" applyAlignment="1" applyProtection="1">
      <alignment horizontal="left" vertical="top" wrapText="1"/>
      <protection locked="0"/>
    </xf>
    <xf numFmtId="0" fontId="25" fillId="0" borderId="10" xfId="0" applyFont="1" applyBorder="1" applyAlignment="1">
      <alignment vertical="top" wrapText="1"/>
    </xf>
    <xf numFmtId="0" fontId="25" fillId="22" borderId="0" xfId="0" applyFont="1" applyFill="1" applyAlignment="1">
      <alignment horizontal="right" vertical="top"/>
    </xf>
    <xf numFmtId="0" fontId="16" fillId="4" borderId="2" xfId="0" applyFont="1" applyFill="1" applyBorder="1" applyAlignment="1" applyProtection="1">
      <alignment horizontal="center" vertical="top"/>
      <protection locked="0"/>
    </xf>
    <xf numFmtId="0" fontId="16" fillId="4" borderId="28" xfId="0" applyFont="1" applyFill="1" applyBorder="1" applyAlignment="1" applyProtection="1">
      <alignment horizontal="center" vertical="top"/>
      <protection locked="0"/>
    </xf>
    <xf numFmtId="0" fontId="16" fillId="4" borderId="14" xfId="0" applyFont="1" applyFill="1" applyBorder="1" applyAlignment="1" applyProtection="1">
      <alignment horizontal="center" vertical="top"/>
      <protection locked="0"/>
    </xf>
    <xf numFmtId="0" fontId="16" fillId="4" borderId="147" xfId="0" applyFont="1" applyFill="1" applyBorder="1" applyAlignment="1" applyProtection="1">
      <alignment horizontal="center" vertical="top"/>
      <protection locked="0"/>
    </xf>
    <xf numFmtId="168" fontId="16" fillId="0" borderId="0" xfId="0" applyNumberFormat="1" applyFont="1" applyAlignment="1">
      <alignment vertical="top"/>
    </xf>
    <xf numFmtId="0" fontId="66" fillId="23" borderId="148" xfId="0" applyFont="1" applyFill="1" applyBorder="1" applyAlignment="1" applyProtection="1">
      <alignment horizontal="left" vertical="top" wrapText="1"/>
      <protection locked="0"/>
    </xf>
    <xf numFmtId="0" fontId="66" fillId="23" borderId="28" xfId="0" applyFont="1" applyFill="1" applyBorder="1" applyAlignment="1" applyProtection="1">
      <alignment horizontal="left" vertical="top" wrapText="1"/>
      <protection locked="0"/>
    </xf>
    <xf numFmtId="0" fontId="22" fillId="23" borderId="28" xfId="0" applyFont="1" applyFill="1" applyBorder="1" applyAlignment="1" applyProtection="1">
      <alignment horizontal="right" vertical="top" wrapText="1"/>
      <protection locked="0"/>
    </xf>
    <xf numFmtId="0" fontId="25" fillId="0" borderId="15" xfId="0" applyFont="1" applyBorder="1" applyAlignment="1">
      <alignment vertical="top" wrapText="1"/>
    </xf>
    <xf numFmtId="10" fontId="22" fillId="23" borderId="117" xfId="0" applyNumberFormat="1" applyFont="1" applyFill="1" applyBorder="1" applyAlignment="1" applyProtection="1">
      <alignment horizontal="left" vertical="top" wrapText="1"/>
      <protection locked="0"/>
    </xf>
    <xf numFmtId="0" fontId="22" fillId="0" borderId="25" xfId="0" applyFont="1" applyBorder="1" applyAlignment="1">
      <alignment vertical="top" wrapText="1"/>
    </xf>
    <xf numFmtId="0" fontId="22" fillId="23" borderId="82" xfId="0" applyFont="1" applyFill="1" applyBorder="1" applyAlignment="1" applyProtection="1">
      <alignment horizontal="left" vertical="top" wrapText="1"/>
      <protection locked="0"/>
    </xf>
    <xf numFmtId="0" fontId="16" fillId="0" borderId="4" xfId="0" applyFont="1" applyBorder="1" applyAlignment="1">
      <alignment vertical="top" wrapText="1"/>
    </xf>
    <xf numFmtId="0" fontId="16" fillId="0" borderId="3" xfId="0" applyFont="1" applyBorder="1" applyAlignment="1">
      <alignment vertical="top" wrapText="1"/>
    </xf>
    <xf numFmtId="0" fontId="22" fillId="0" borderId="1" xfId="0" applyFont="1" applyBorder="1" applyAlignment="1">
      <alignment vertical="top"/>
    </xf>
    <xf numFmtId="164" fontId="66" fillId="22" borderId="0" xfId="3" applyNumberFormat="1" applyFont="1" applyFill="1" applyBorder="1" applyAlignment="1" applyProtection="1">
      <alignment horizontal="left" vertical="top" wrapText="1"/>
      <protection locked="0"/>
    </xf>
    <xf numFmtId="0" fontId="16" fillId="0" borderId="5" xfId="0" applyFont="1" applyBorder="1" applyAlignment="1">
      <alignment vertical="top" wrapText="1"/>
    </xf>
    <xf numFmtId="0" fontId="66" fillId="4" borderId="1" xfId="0" applyFont="1" applyFill="1" applyBorder="1" applyAlignment="1" applyProtection="1">
      <alignment horizontal="left" vertical="top" wrapText="1"/>
      <protection locked="0"/>
    </xf>
    <xf numFmtId="0" fontId="48" fillId="18" borderId="0" xfId="0" applyFont="1" applyFill="1" applyAlignment="1">
      <alignment vertical="top" wrapText="1"/>
    </xf>
    <xf numFmtId="0" fontId="48" fillId="22" borderId="10" xfId="0" applyFont="1" applyFill="1" applyBorder="1" applyAlignment="1">
      <alignment vertical="top" wrapText="1"/>
    </xf>
    <xf numFmtId="0" fontId="25" fillId="0" borderId="12" xfId="0" applyFont="1" applyBorder="1" applyAlignment="1">
      <alignment vertical="top"/>
    </xf>
    <xf numFmtId="0" fontId="22" fillId="4" borderId="2" xfId="0" applyFont="1" applyFill="1" applyBorder="1" applyAlignment="1" applyProtection="1">
      <alignment horizontal="left" vertical="top"/>
      <protection locked="0"/>
    </xf>
    <xf numFmtId="0" fontId="66" fillId="4" borderId="2" xfId="0" applyFont="1" applyFill="1" applyBorder="1" applyAlignment="1" applyProtection="1">
      <alignment horizontal="left" vertical="top"/>
      <protection locked="0"/>
    </xf>
    <xf numFmtId="0" fontId="66" fillId="4" borderId="65" xfId="0" applyFont="1" applyFill="1" applyBorder="1" applyAlignment="1" applyProtection="1">
      <alignment horizontal="left" vertical="top"/>
      <protection locked="0"/>
    </xf>
    <xf numFmtId="0" fontId="66" fillId="4" borderId="14" xfId="0" applyFont="1" applyFill="1" applyBorder="1" applyAlignment="1" applyProtection="1">
      <alignment horizontal="left" vertical="top"/>
      <protection locked="0"/>
    </xf>
    <xf numFmtId="0" fontId="138" fillId="22" borderId="0" xfId="0" applyFont="1" applyFill="1" applyAlignment="1">
      <alignment vertical="top"/>
    </xf>
    <xf numFmtId="0" fontId="22" fillId="4" borderId="3" xfId="0" applyFont="1" applyFill="1" applyBorder="1" applyAlignment="1" applyProtection="1">
      <alignment vertical="top"/>
      <protection locked="0"/>
    </xf>
    <xf numFmtId="0" fontId="22" fillId="4" borderId="33" xfId="0" applyFont="1" applyFill="1" applyBorder="1" applyAlignment="1" applyProtection="1">
      <alignment vertical="top"/>
      <protection locked="0"/>
    </xf>
    <xf numFmtId="0" fontId="22" fillId="4" borderId="36" xfId="0" applyFont="1" applyFill="1" applyBorder="1" applyAlignment="1" applyProtection="1">
      <alignment vertical="top"/>
      <protection locked="0"/>
    </xf>
    <xf numFmtId="0" fontId="16" fillId="4" borderId="3" xfId="0" applyFont="1" applyFill="1" applyBorder="1" applyAlignment="1" applyProtection="1">
      <alignment vertical="top"/>
      <protection locked="0"/>
    </xf>
    <xf numFmtId="0" fontId="22" fillId="4" borderId="5" xfId="0" applyFont="1" applyFill="1" applyBorder="1" applyAlignment="1" applyProtection="1">
      <alignment vertical="top"/>
      <protection locked="0"/>
    </xf>
    <xf numFmtId="0" fontId="22" fillId="4" borderId="39" xfId="0" applyFont="1" applyFill="1" applyBorder="1" applyAlignment="1" applyProtection="1">
      <alignment vertical="top"/>
      <protection locked="0"/>
    </xf>
    <xf numFmtId="0" fontId="22" fillId="4" borderId="41" xfId="0" applyFont="1" applyFill="1" applyBorder="1" applyAlignment="1" applyProtection="1">
      <alignment vertical="top"/>
      <protection locked="0"/>
    </xf>
    <xf numFmtId="0" fontId="22" fillId="10" borderId="13" xfId="0" applyFont="1" applyFill="1" applyBorder="1" applyAlignment="1">
      <alignment vertical="top"/>
    </xf>
    <xf numFmtId="0" fontId="22" fillId="10" borderId="69" xfId="0" applyFont="1" applyFill="1" applyBorder="1" applyAlignment="1">
      <alignment vertical="top"/>
    </xf>
    <xf numFmtId="0" fontId="22" fillId="10" borderId="7" xfId="0" applyFont="1" applyFill="1" applyBorder="1" applyAlignment="1">
      <alignment vertical="top"/>
    </xf>
    <xf numFmtId="0" fontId="64" fillId="0" borderId="40" xfId="0" applyFont="1" applyBorder="1" applyAlignment="1">
      <alignment vertical="top"/>
    </xf>
    <xf numFmtId="0" fontId="64" fillId="0" borderId="34" xfId="0" applyFont="1" applyBorder="1" applyAlignment="1">
      <alignment vertical="top"/>
    </xf>
    <xf numFmtId="0" fontId="64" fillId="0" borderId="77" xfId="0" applyFont="1" applyBorder="1" applyAlignment="1">
      <alignment vertical="top"/>
    </xf>
    <xf numFmtId="0" fontId="26" fillId="0" borderId="6" xfId="0" applyFont="1" applyBorder="1" applyAlignment="1">
      <alignment vertical="top"/>
    </xf>
    <xf numFmtId="0" fontId="17" fillId="0" borderId="10" xfId="0" applyFont="1" applyBorder="1" applyAlignment="1">
      <alignment vertical="top"/>
    </xf>
    <xf numFmtId="0" fontId="17" fillId="22" borderId="0" xfId="0" applyFont="1" applyFill="1" applyAlignment="1">
      <alignment vertical="top"/>
    </xf>
    <xf numFmtId="0" fontId="64" fillId="0" borderId="6" xfId="0" applyFont="1" applyBorder="1" applyAlignment="1">
      <alignment vertical="top"/>
    </xf>
    <xf numFmtId="0" fontId="64" fillId="0" borderId="0" xfId="0" applyFont="1" applyAlignment="1">
      <alignment vertical="top"/>
    </xf>
    <xf numFmtId="0" fontId="64" fillId="0" borderId="10" xfId="0" applyFont="1" applyBorder="1" applyAlignment="1">
      <alignment vertical="top"/>
    </xf>
    <xf numFmtId="0" fontId="64" fillId="0" borderId="8" xfId="0" applyFont="1" applyBorder="1" applyAlignment="1">
      <alignment vertical="top"/>
    </xf>
    <xf numFmtId="0" fontId="64" fillId="0" borderId="44" xfId="0" applyFont="1" applyBorder="1" applyAlignment="1">
      <alignment vertical="top"/>
    </xf>
    <xf numFmtId="0" fontId="64" fillId="0" borderId="9" xfId="0" applyFont="1" applyBorder="1" applyAlignment="1">
      <alignment vertical="top"/>
    </xf>
    <xf numFmtId="0" fontId="25" fillId="22" borderId="12" xfId="0" applyFont="1" applyFill="1" applyBorder="1" applyAlignment="1">
      <alignment vertical="top"/>
    </xf>
    <xf numFmtId="0" fontId="25" fillId="22" borderId="2" xfId="0" applyFont="1" applyFill="1" applyBorder="1" applyAlignment="1">
      <alignment vertical="top"/>
    </xf>
    <xf numFmtId="0" fontId="64" fillId="0" borderId="18" xfId="0" applyFont="1" applyBorder="1" applyAlignment="1">
      <alignment vertical="top"/>
    </xf>
    <xf numFmtId="0" fontId="64" fillId="0" borderId="49" xfId="0" applyFont="1" applyBorder="1" applyAlignment="1">
      <alignment vertical="top"/>
    </xf>
    <xf numFmtId="0" fontId="25" fillId="0" borderId="65" xfId="0" applyFont="1" applyBorder="1" applyAlignment="1">
      <alignment horizontal="center" vertical="top"/>
    </xf>
    <xf numFmtId="0" fontId="64" fillId="0" borderId="2" xfId="0" applyFont="1" applyBorder="1" applyAlignment="1">
      <alignment vertical="top" wrapText="1"/>
    </xf>
    <xf numFmtId="0" fontId="64" fillId="0" borderId="2" xfId="0" applyFont="1" applyBorder="1" applyAlignment="1">
      <alignment vertical="top"/>
    </xf>
    <xf numFmtId="0" fontId="16" fillId="0" borderId="14" xfId="0" applyFont="1" applyBorder="1" applyAlignment="1">
      <alignment vertical="top"/>
    </xf>
    <xf numFmtId="0" fontId="64" fillId="0" borderId="12" xfId="0" applyFont="1" applyBorder="1" applyAlignment="1">
      <alignment vertical="top"/>
    </xf>
    <xf numFmtId="0" fontId="0" fillId="22" borderId="8" xfId="0" applyFill="1" applyBorder="1" applyAlignment="1">
      <alignment vertical="top"/>
    </xf>
    <xf numFmtId="0" fontId="0" fillId="22" borderId="44" xfId="0" applyFill="1" applyBorder="1" applyAlignment="1">
      <alignment vertical="top"/>
    </xf>
    <xf numFmtId="0" fontId="64" fillId="22" borderId="44" xfId="0" applyFont="1" applyFill="1" applyBorder="1" applyAlignment="1">
      <alignment vertical="top"/>
    </xf>
    <xf numFmtId="0" fontId="0" fillId="22" borderId="9" xfId="0" applyFill="1" applyBorder="1" applyAlignment="1">
      <alignment vertical="top"/>
    </xf>
    <xf numFmtId="0" fontId="16" fillId="22" borderId="0" xfId="15" applyFill="1" applyAlignment="1">
      <alignment horizontal="center" vertical="top"/>
    </xf>
    <xf numFmtId="0" fontId="25" fillId="0" borderId="12" xfId="0" applyFont="1" applyBorder="1" applyAlignment="1">
      <alignment vertical="center" wrapText="1"/>
    </xf>
    <xf numFmtId="0" fontId="25" fillId="0" borderId="2" xfId="0" applyFont="1" applyBorder="1" applyAlignment="1">
      <alignment vertical="center" wrapText="1"/>
    </xf>
    <xf numFmtId="0" fontId="25" fillId="0" borderId="16" xfId="0" applyFont="1" applyBorder="1" applyAlignment="1">
      <alignment vertical="center" wrapText="1"/>
    </xf>
    <xf numFmtId="0" fontId="25" fillId="0" borderId="72" xfId="0" applyFont="1" applyBorder="1" applyAlignment="1">
      <alignment vertical="center"/>
    </xf>
    <xf numFmtId="0" fontId="16" fillId="4" borderId="51" xfId="0" applyFont="1" applyFill="1" applyBorder="1" applyAlignment="1" applyProtection="1">
      <alignment horizontal="left" vertical="center"/>
      <protection locked="0"/>
    </xf>
    <xf numFmtId="0" fontId="221" fillId="21" borderId="0" xfId="0" applyFont="1" applyFill="1" applyAlignment="1">
      <alignment horizontal="left" vertical="center"/>
    </xf>
    <xf numFmtId="0" fontId="227" fillId="17" borderId="0" xfId="0" applyFont="1" applyFill="1" applyAlignment="1">
      <alignment horizontal="left" vertical="top"/>
    </xf>
    <xf numFmtId="4" fontId="25" fillId="4" borderId="72" xfId="0" applyNumberFormat="1" applyFont="1" applyFill="1" applyBorder="1" applyAlignment="1" applyProtection="1">
      <alignment horizontal="left" vertical="center" wrapText="1"/>
      <protection locked="0"/>
    </xf>
    <xf numFmtId="0" fontId="25" fillId="0" borderId="72" xfId="0" applyFont="1" applyBorder="1" applyAlignment="1">
      <alignment vertical="center" wrapText="1"/>
    </xf>
    <xf numFmtId="0" fontId="135" fillId="12" borderId="51" xfId="0" applyFont="1" applyFill="1" applyBorder="1" applyAlignment="1">
      <alignment horizontal="left" vertical="center"/>
    </xf>
    <xf numFmtId="0" fontId="222" fillId="0" borderId="0" xfId="15" applyFont="1" applyAlignment="1">
      <alignment vertical="top"/>
    </xf>
    <xf numFmtId="0" fontId="16" fillId="0" borderId="0" xfId="15" applyAlignment="1">
      <alignment vertical="top"/>
    </xf>
    <xf numFmtId="0" fontId="228" fillId="0" borderId="0" xfId="15" applyFont="1" applyAlignment="1">
      <alignment vertical="top"/>
    </xf>
    <xf numFmtId="0" fontId="228" fillId="19" borderId="0" xfId="15" applyFont="1" applyFill="1" applyAlignment="1">
      <alignment horizontal="left" vertical="top"/>
    </xf>
    <xf numFmtId="0" fontId="228" fillId="0" borderId="0" xfId="15" applyFont="1" applyAlignment="1">
      <alignment horizontal="left" vertical="top"/>
    </xf>
    <xf numFmtId="0" fontId="227" fillId="0" borderId="0" xfId="15" applyFont="1" applyAlignment="1">
      <alignment horizontal="left" vertical="top"/>
    </xf>
    <xf numFmtId="0" fontId="16" fillId="23" borderId="32" xfId="15" applyFill="1" applyBorder="1" applyAlignment="1">
      <alignment vertical="top" wrapText="1"/>
    </xf>
    <xf numFmtId="0" fontId="16" fillId="23" borderId="32" xfId="15" applyFill="1" applyBorder="1" applyAlignment="1">
      <alignment horizontal="center" vertical="top" wrapText="1"/>
    </xf>
    <xf numFmtId="0" fontId="16" fillId="23" borderId="16" xfId="15" applyFill="1" applyBorder="1" applyAlignment="1">
      <alignment vertical="top" wrapText="1"/>
    </xf>
    <xf numFmtId="0" fontId="16" fillId="0" borderId="0" xfId="15" applyAlignment="1">
      <alignment horizontal="left" vertical="top" wrapText="1"/>
    </xf>
    <xf numFmtId="0" fontId="16" fillId="0" borderId="0" xfId="15" applyAlignment="1">
      <alignment vertical="top" wrapText="1"/>
    </xf>
    <xf numFmtId="0" fontId="16" fillId="0" borderId="0" xfId="15" applyAlignment="1">
      <alignment horizontal="left" vertical="top"/>
    </xf>
    <xf numFmtId="0" fontId="41" fillId="0" borderId="0" xfId="7" applyFont="1" applyAlignment="1">
      <alignment vertical="center"/>
    </xf>
    <xf numFmtId="0" fontId="22" fillId="29" borderId="0" xfId="0" applyFont="1" applyFill="1"/>
    <xf numFmtId="0" fontId="31" fillId="29" borderId="0" xfId="0" applyFont="1" applyFill="1" applyAlignment="1">
      <alignment horizontal="center" vertical="center"/>
    </xf>
    <xf numFmtId="0" fontId="0" fillId="29" borderId="0" xfId="0" applyFill="1"/>
    <xf numFmtId="0" fontId="125" fillId="0" borderId="0" xfId="0" applyFont="1" applyAlignment="1">
      <alignment wrapText="1"/>
    </xf>
    <xf numFmtId="0" fontId="138" fillId="22" borderId="0" xfId="0" applyFont="1" applyFill="1" applyAlignment="1">
      <alignment horizontal="left"/>
    </xf>
    <xf numFmtId="0" fontId="229" fillId="0" borderId="0" xfId="0" applyFont="1" applyAlignment="1">
      <alignment horizontal="center" vertical="top" wrapText="1"/>
    </xf>
    <xf numFmtId="0" fontId="26" fillId="0" borderId="33" xfId="0" applyFont="1" applyBorder="1" applyAlignment="1">
      <alignment vertical="top"/>
    </xf>
    <xf numFmtId="0" fontId="26" fillId="0" borderId="31" xfId="0" applyFont="1" applyBorder="1" applyAlignment="1">
      <alignment vertical="top"/>
    </xf>
    <xf numFmtId="0" fontId="26" fillId="0" borderId="32" xfId="0" applyFont="1" applyBorder="1" applyAlignment="1">
      <alignment vertical="center"/>
    </xf>
    <xf numFmtId="0" fontId="143" fillId="0" borderId="23" xfId="0" applyFont="1" applyBorder="1" applyAlignment="1">
      <alignment horizontal="right" vertical="center" wrapText="1"/>
    </xf>
    <xf numFmtId="0" fontId="141" fillId="23" borderId="24" xfId="0" applyFont="1" applyFill="1" applyBorder="1" applyAlignment="1">
      <alignment horizontal="center" vertical="center" wrapText="1"/>
    </xf>
    <xf numFmtId="0" fontId="57" fillId="23" borderId="16" xfId="0" applyFont="1" applyFill="1" applyBorder="1" applyAlignment="1" applyProtection="1">
      <alignment horizontal="left" vertical="center" wrapText="1"/>
      <protection locked="0"/>
    </xf>
    <xf numFmtId="0" fontId="16" fillId="22" borderId="0" xfId="0" applyFont="1" applyFill="1" applyAlignment="1">
      <alignment vertical="center"/>
    </xf>
    <xf numFmtId="0" fontId="0" fillId="22" borderId="0" xfId="0" applyFill="1" applyAlignment="1">
      <alignment vertical="center"/>
    </xf>
    <xf numFmtId="0" fontId="57" fillId="0" borderId="16" xfId="0" applyFont="1" applyBorder="1" applyAlignment="1" applyProtection="1">
      <alignment horizontal="left" vertical="center" wrapText="1"/>
      <protection locked="0"/>
    </xf>
    <xf numFmtId="0" fontId="57" fillId="23" borderId="24" xfId="0" applyFont="1" applyFill="1" applyBorder="1" applyAlignment="1" applyProtection="1">
      <alignment horizontal="left" vertical="center" wrapText="1"/>
      <protection locked="0"/>
    </xf>
    <xf numFmtId="0" fontId="57" fillId="22" borderId="0" xfId="0" applyFont="1" applyFill="1" applyAlignment="1" applyProtection="1">
      <alignment horizontal="left" vertical="center" wrapText="1"/>
      <protection locked="0"/>
    </xf>
    <xf numFmtId="165" fontId="57" fillId="23" borderId="16" xfId="3" applyFont="1" applyFill="1" applyBorder="1" applyAlignment="1" applyProtection="1">
      <alignment horizontal="left" vertical="center" wrapText="1"/>
      <protection locked="0"/>
    </xf>
    <xf numFmtId="0" fontId="57" fillId="23" borderId="16" xfId="0" applyFont="1" applyFill="1" applyBorder="1" applyAlignment="1">
      <alignment horizontal="left" vertical="center" wrapText="1"/>
    </xf>
    <xf numFmtId="165" fontId="26" fillId="23" borderId="31" xfId="3" applyFont="1" applyFill="1" applyBorder="1" applyAlignment="1">
      <alignment horizontal="left" vertical="center" wrapText="1"/>
    </xf>
    <xf numFmtId="0" fontId="26" fillId="23" borderId="31" xfId="0" applyFont="1" applyFill="1" applyBorder="1" applyAlignment="1">
      <alignment horizontal="right" vertical="center" wrapText="1"/>
    </xf>
    <xf numFmtId="0" fontId="226" fillId="12" borderId="0" xfId="0" applyFont="1" applyFill="1" applyAlignment="1">
      <alignment horizontal="right" vertical="center" wrapText="1"/>
    </xf>
    <xf numFmtId="0" fontId="226" fillId="12" borderId="122" xfId="0" applyFont="1" applyFill="1" applyBorder="1" applyAlignment="1">
      <alignment horizontal="right" vertical="center" wrapText="1"/>
    </xf>
    <xf numFmtId="9" fontId="26" fillId="20" borderId="0" xfId="16" applyFont="1" applyFill="1" applyBorder="1" applyAlignment="1">
      <alignment horizontal="left" vertical="center" wrapText="1"/>
    </xf>
    <xf numFmtId="0" fontId="135" fillId="12" borderId="13" xfId="0" applyFont="1" applyFill="1" applyBorder="1" applyAlignment="1">
      <alignment horizontal="left" vertical="top"/>
    </xf>
    <xf numFmtId="0" fontId="25" fillId="5" borderId="53" xfId="0" applyFont="1" applyFill="1" applyBorder="1" applyAlignment="1">
      <alignment horizontal="center" vertical="center"/>
    </xf>
    <xf numFmtId="0" fontId="41" fillId="4" borderId="38" xfId="0" applyFont="1" applyFill="1" applyBorder="1" applyAlignment="1">
      <alignment horizontal="right" vertical="top" wrapText="1"/>
    </xf>
    <xf numFmtId="0" fontId="47" fillId="4" borderId="38" xfId="0" applyFont="1" applyFill="1" applyBorder="1" applyAlignment="1">
      <alignment horizontal="right" vertical="top" wrapText="1"/>
    </xf>
    <xf numFmtId="0" fontId="0" fillId="22" borderId="6" xfId="0" applyFill="1" applyBorder="1" applyAlignment="1">
      <alignment vertical="center"/>
    </xf>
    <xf numFmtId="0" fontId="82" fillId="18" borderId="0" xfId="0" applyFont="1" applyFill="1" applyAlignment="1" applyProtection="1">
      <alignment vertical="center" wrapText="1"/>
      <protection locked="0"/>
    </xf>
    <xf numFmtId="0" fontId="82" fillId="22" borderId="10" xfId="0" applyFont="1" applyFill="1" applyBorder="1" applyAlignment="1" applyProtection="1">
      <alignment vertical="center" wrapText="1"/>
      <protection locked="0"/>
    </xf>
    <xf numFmtId="0" fontId="159" fillId="22" borderId="0" xfId="0" applyFont="1" applyFill="1" applyAlignment="1">
      <alignment horizontal="center" vertical="center" wrapText="1"/>
    </xf>
    <xf numFmtId="0" fontId="41" fillId="4" borderId="32" xfId="0" applyFont="1" applyFill="1" applyBorder="1" applyAlignment="1">
      <alignment horizontal="right" vertical="top" wrapText="1"/>
    </xf>
    <xf numFmtId="0" fontId="58" fillId="0" borderId="149" xfId="0" applyFont="1" applyBorder="1" applyAlignment="1">
      <alignment horizontal="left" vertical="top"/>
    </xf>
    <xf numFmtId="0" fontId="192" fillId="12" borderId="112" xfId="0" applyFont="1" applyFill="1" applyBorder="1" applyAlignment="1">
      <alignment horizontal="left" vertical="top" wrapText="1"/>
    </xf>
    <xf numFmtId="0" fontId="168" fillId="0" borderId="38" xfId="0" applyFont="1" applyBorder="1" applyAlignment="1">
      <alignment horizontal="center" vertical="center" wrapText="1"/>
    </xf>
    <xf numFmtId="0" fontId="47" fillId="22" borderId="0" xfId="0" applyFont="1" applyFill="1" applyAlignment="1">
      <alignment horizontal="left" vertical="top" wrapText="1"/>
    </xf>
    <xf numFmtId="49" fontId="135" fillId="12" borderId="62" xfId="0" applyNumberFormat="1" applyFont="1" applyFill="1" applyBorder="1" applyAlignment="1" applyProtection="1">
      <alignment horizontal="center" vertical="top" wrapText="1"/>
      <protection locked="0"/>
    </xf>
    <xf numFmtId="0" fontId="22" fillId="0" borderId="2" xfId="0" applyFont="1" applyBorder="1" applyAlignment="1">
      <alignment horizontal="right" vertical="top" wrapText="1"/>
    </xf>
    <xf numFmtId="0" fontId="22" fillId="0" borderId="14" xfId="0" applyFont="1" applyBorder="1" applyAlignment="1">
      <alignment horizontal="right" vertical="top" wrapText="1"/>
    </xf>
    <xf numFmtId="164" fontId="22" fillId="4" borderId="1" xfId="0" applyNumberFormat="1" applyFont="1" applyFill="1" applyBorder="1" applyAlignment="1" applyProtection="1">
      <alignment vertical="top" wrapText="1"/>
      <protection locked="0"/>
    </xf>
    <xf numFmtId="0" fontId="22" fillId="0" borderId="75" xfId="0" applyFont="1" applyBorder="1" applyAlignment="1">
      <alignment vertical="top"/>
    </xf>
    <xf numFmtId="10" fontId="22" fillId="4" borderId="1" xfId="0" applyNumberFormat="1" applyFont="1" applyFill="1" applyBorder="1" applyAlignment="1" applyProtection="1">
      <alignment vertical="top" wrapText="1"/>
      <protection locked="0"/>
    </xf>
    <xf numFmtId="0" fontId="22" fillId="4" borderId="1" xfId="0" applyFont="1" applyFill="1" applyBorder="1" applyAlignment="1">
      <alignment horizontal="center" vertical="center"/>
    </xf>
    <xf numFmtId="0" fontId="27" fillId="22" borderId="0" xfId="0" applyFont="1" applyFill="1" applyAlignment="1">
      <alignment vertical="top" wrapText="1"/>
    </xf>
    <xf numFmtId="0" fontId="52" fillId="22" borderId="0" xfId="0" applyFont="1" applyFill="1" applyAlignment="1">
      <alignment horizontal="right" vertical="top"/>
    </xf>
    <xf numFmtId="0" fontId="25" fillId="22" borderId="0" xfId="0" applyFont="1" applyFill="1" applyAlignment="1">
      <alignment horizontal="center" vertical="top"/>
    </xf>
    <xf numFmtId="0" fontId="22" fillId="0" borderId="3" xfId="0" applyFont="1" applyBorder="1" applyAlignment="1">
      <alignment horizontal="left" vertical="center"/>
    </xf>
    <xf numFmtId="0" fontId="26" fillId="4" borderId="3" xfId="0" applyFont="1" applyFill="1" applyBorder="1" applyAlignment="1" applyProtection="1">
      <alignment horizontal="left" vertical="top" wrapText="1"/>
      <protection locked="0"/>
    </xf>
    <xf numFmtId="0" fontId="26" fillId="4" borderId="33" xfId="0" applyFont="1" applyFill="1" applyBorder="1" applyAlignment="1" applyProtection="1">
      <alignment horizontal="left" vertical="top" wrapText="1"/>
      <protection locked="0"/>
    </xf>
    <xf numFmtId="0" fontId="25" fillId="0" borderId="3" xfId="0" applyFont="1" applyBorder="1" applyAlignment="1">
      <alignment horizontal="left" vertical="top" wrapText="1"/>
    </xf>
    <xf numFmtId="0" fontId="25" fillId="0" borderId="36" xfId="0" applyFont="1" applyBorder="1" applyAlignment="1">
      <alignment horizontal="left" vertical="top" wrapText="1"/>
    </xf>
    <xf numFmtId="0" fontId="26" fillId="23" borderId="16" xfId="0" applyFont="1" applyFill="1" applyBorder="1" applyAlignment="1">
      <alignment horizontal="left" vertical="center" wrapText="1"/>
    </xf>
    <xf numFmtId="0" fontId="26" fillId="0" borderId="16" xfId="0" applyFont="1" applyBorder="1" applyAlignment="1">
      <alignment horizontal="left" vertical="center" wrapText="1"/>
    </xf>
    <xf numFmtId="9" fontId="26" fillId="23" borderId="16" xfId="16" applyFont="1" applyFill="1" applyBorder="1" applyAlignment="1">
      <alignment horizontal="left" vertical="center" wrapText="1"/>
    </xf>
    <xf numFmtId="0" fontId="16" fillId="4" borderId="51" xfId="0" applyFont="1" applyFill="1" applyBorder="1" applyAlignment="1" applyProtection="1">
      <alignment horizontal="left" vertical="top" wrapText="1"/>
      <protection locked="0"/>
    </xf>
    <xf numFmtId="0" fontId="26" fillId="0" borderId="16" xfId="0" applyFont="1" applyBorder="1" applyAlignment="1" applyProtection="1">
      <alignment horizontal="left" vertical="center" wrapText="1"/>
      <protection locked="0"/>
    </xf>
    <xf numFmtId="0" fontId="66" fillId="4" borderId="62" xfId="0" applyFont="1" applyFill="1" applyBorder="1" applyAlignment="1" applyProtection="1">
      <alignment horizontal="left" vertical="top" wrapText="1"/>
      <protection locked="0"/>
    </xf>
    <xf numFmtId="0" fontId="22" fillId="0" borderId="3" xfId="0" applyFont="1" applyBorder="1" applyAlignment="1">
      <alignment horizontal="left" vertical="top"/>
    </xf>
    <xf numFmtId="0" fontId="26" fillId="0" borderId="0" xfId="0" applyFont="1" applyAlignment="1">
      <alignment horizontal="left" vertical="top" wrapText="1"/>
    </xf>
    <xf numFmtId="0" fontId="25" fillId="22" borderId="0" xfId="0" applyFont="1" applyFill="1" applyAlignment="1">
      <alignment horizontal="right" vertical="top" wrapText="1"/>
    </xf>
    <xf numFmtId="0" fontId="25" fillId="22" borderId="10" xfId="0" applyFont="1" applyFill="1" applyBorder="1" applyAlignment="1">
      <alignment horizontal="right" vertical="top" wrapText="1"/>
    </xf>
    <xf numFmtId="164" fontId="135" fillId="12" borderId="53" xfId="3" applyNumberFormat="1" applyFont="1" applyFill="1" applyBorder="1" applyAlignment="1" applyProtection="1">
      <alignment horizontal="center" vertical="center" wrapText="1"/>
      <protection locked="0"/>
    </xf>
    <xf numFmtId="169" fontId="0" fillId="22" borderId="0" xfId="0" applyNumberFormat="1" applyFill="1" applyAlignment="1">
      <alignment vertical="top"/>
    </xf>
    <xf numFmtId="0" fontId="33" fillId="22" borderId="0" xfId="0" applyFont="1" applyFill="1" applyAlignment="1">
      <alignment horizontal="right" vertical="top"/>
    </xf>
    <xf numFmtId="0" fontId="135" fillId="12" borderId="69" xfId="0" applyFont="1" applyFill="1" applyBorder="1" applyAlignment="1">
      <alignment vertical="top"/>
    </xf>
    <xf numFmtId="0" fontId="151" fillId="12" borderId="69" xfId="0" applyFont="1" applyFill="1" applyBorder="1" applyAlignment="1">
      <alignment vertical="top"/>
    </xf>
    <xf numFmtId="0" fontId="151" fillId="22" borderId="69" xfId="0" applyFont="1" applyFill="1" applyBorder="1" applyAlignment="1">
      <alignment vertical="top"/>
    </xf>
    <xf numFmtId="0" fontId="27" fillId="22" borderId="10" xfId="0" applyFont="1" applyFill="1" applyBorder="1" applyAlignment="1">
      <alignment vertical="top" wrapText="1"/>
    </xf>
    <xf numFmtId="0" fontId="33" fillId="0" borderId="0" xfId="0" applyFont="1" applyAlignment="1">
      <alignment horizontal="justify" vertical="center"/>
    </xf>
    <xf numFmtId="0" fontId="26" fillId="0" borderId="0" xfId="0" applyFont="1" applyAlignment="1">
      <alignment vertical="center"/>
    </xf>
    <xf numFmtId="0" fontId="26" fillId="23" borderId="0" xfId="15" applyFont="1" applyFill="1" applyAlignment="1">
      <alignment vertical="top"/>
    </xf>
    <xf numFmtId="0" fontId="94" fillId="22" borderId="10" xfId="15" applyFont="1" applyFill="1" applyBorder="1" applyAlignment="1">
      <alignment vertical="top" wrapText="1"/>
    </xf>
    <xf numFmtId="0" fontId="26" fillId="22" borderId="10" xfId="15" applyFont="1" applyFill="1" applyBorder="1" applyAlignment="1">
      <alignment vertical="top" wrapText="1"/>
    </xf>
    <xf numFmtId="0" fontId="154" fillId="22" borderId="10" xfId="15" applyFont="1" applyFill="1" applyBorder="1" applyAlignment="1">
      <alignment vertical="top" wrapText="1"/>
    </xf>
    <xf numFmtId="0" fontId="18" fillId="22" borderId="6" xfId="0" applyFont="1" applyFill="1" applyBorder="1" applyAlignment="1">
      <alignment horizontal="left" vertical="top" wrapText="1"/>
    </xf>
    <xf numFmtId="0" fontId="18" fillId="22" borderId="0" xfId="0" applyFont="1" applyFill="1" applyAlignment="1">
      <alignment horizontal="left" vertical="top" wrapText="1"/>
    </xf>
    <xf numFmtId="0" fontId="26" fillId="22" borderId="10" xfId="0" applyFont="1" applyFill="1" applyBorder="1" applyAlignment="1">
      <alignment horizontal="left" vertical="top" wrapText="1"/>
    </xf>
    <xf numFmtId="0" fontId="26" fillId="22" borderId="6" xfId="0" applyFont="1" applyFill="1" applyBorder="1" applyAlignment="1">
      <alignment horizontal="left" vertical="top" wrapText="1"/>
    </xf>
    <xf numFmtId="0" fontId="231" fillId="22" borderId="0" xfId="0" applyFont="1" applyFill="1" applyAlignment="1">
      <alignment horizontal="left" wrapText="1"/>
    </xf>
    <xf numFmtId="0" fontId="26" fillId="22" borderId="0" xfId="0" applyFont="1" applyFill="1" applyAlignment="1">
      <alignment horizontal="left" vertical="center" wrapText="1"/>
    </xf>
    <xf numFmtId="0" fontId="25" fillId="20" borderId="0" xfId="15" applyFont="1" applyFill="1" applyAlignment="1">
      <alignment vertical="center"/>
    </xf>
    <xf numFmtId="0" fontId="26" fillId="22" borderId="0" xfId="0" applyFont="1" applyFill="1" applyAlignment="1">
      <alignment vertical="top" wrapText="1"/>
    </xf>
    <xf numFmtId="0" fontId="26" fillId="22" borderId="10" xfId="0" applyFont="1" applyFill="1" applyBorder="1" applyAlignment="1">
      <alignment vertical="top" wrapText="1"/>
    </xf>
    <xf numFmtId="0" fontId="25" fillId="20" borderId="0" xfId="15" applyFont="1" applyFill="1" applyAlignment="1">
      <alignment vertical="top"/>
    </xf>
    <xf numFmtId="0" fontId="16" fillId="22" borderId="6" xfId="15" applyFill="1" applyBorder="1" applyAlignment="1">
      <alignment horizontal="center" vertical="top"/>
    </xf>
    <xf numFmtId="0" fontId="25" fillId="22" borderId="10" xfId="0" applyFont="1" applyFill="1" applyBorder="1" applyAlignment="1">
      <alignment vertical="top"/>
    </xf>
    <xf numFmtId="169" fontId="0" fillId="22" borderId="10" xfId="0" applyNumberFormat="1" applyFill="1" applyBorder="1" applyAlignment="1">
      <alignment vertical="top"/>
    </xf>
    <xf numFmtId="0" fontId="16" fillId="0" borderId="1" xfId="0" applyFont="1" applyBorder="1" applyAlignment="1">
      <alignment vertical="top"/>
    </xf>
    <xf numFmtId="0" fontId="16" fillId="0" borderId="148" xfId="0" applyFont="1" applyBorder="1" applyAlignment="1">
      <alignment vertical="top" wrapText="1"/>
    </xf>
    <xf numFmtId="0" fontId="16" fillId="0" borderId="28" xfId="0" applyFont="1" applyBorder="1" applyAlignment="1">
      <alignment vertical="top" wrapText="1"/>
    </xf>
    <xf numFmtId="0" fontId="135" fillId="12" borderId="147" xfId="0" applyFont="1" applyFill="1" applyBorder="1" applyAlignment="1" applyProtection="1">
      <alignment horizontal="left" vertical="top" wrapText="1"/>
      <protection locked="0"/>
    </xf>
    <xf numFmtId="0" fontId="135" fillId="12" borderId="155" xfId="0" applyFont="1" applyFill="1" applyBorder="1" applyAlignment="1">
      <alignment horizontal="center" vertical="top" wrapText="1"/>
    </xf>
    <xf numFmtId="0" fontId="135" fillId="12" borderId="156" xfId="0" applyFont="1" applyFill="1" applyBorder="1" applyAlignment="1">
      <alignment horizontal="center" vertical="top" wrapText="1"/>
    </xf>
    <xf numFmtId="1" fontId="138" fillId="12" borderId="157" xfId="0" applyNumberFormat="1" applyFont="1" applyFill="1" applyBorder="1" applyAlignment="1">
      <alignment horizontal="center" vertical="top" wrapText="1"/>
    </xf>
    <xf numFmtId="0" fontId="22" fillId="23" borderId="38" xfId="0" applyFont="1" applyFill="1" applyBorder="1" applyAlignment="1">
      <alignment vertical="top" wrapText="1"/>
    </xf>
    <xf numFmtId="0" fontId="64" fillId="22" borderId="10" xfId="0" applyFont="1" applyFill="1" applyBorder="1" applyAlignment="1" applyProtection="1">
      <alignment horizontal="left" vertical="top"/>
      <protection locked="0"/>
    </xf>
    <xf numFmtId="0" fontId="64" fillId="4" borderId="44" xfId="0" applyFont="1" applyFill="1" applyBorder="1" applyAlignment="1" applyProtection="1">
      <alignment horizontal="left" vertical="top"/>
      <protection locked="0"/>
    </xf>
    <xf numFmtId="0" fontId="64" fillId="22" borderId="9" xfId="0" applyFont="1" applyFill="1" applyBorder="1" applyAlignment="1" applyProtection="1">
      <alignment horizontal="left" vertical="top"/>
      <protection locked="0"/>
    </xf>
    <xf numFmtId="0" fontId="22" fillId="0" borderId="29" xfId="0" applyFont="1" applyBorder="1" applyAlignment="1">
      <alignment vertical="top" wrapText="1"/>
    </xf>
    <xf numFmtId="0" fontId="22" fillId="0" borderId="76" xfId="0" applyFont="1" applyBorder="1" applyAlignment="1">
      <alignment vertical="top"/>
    </xf>
    <xf numFmtId="0" fontId="0" fillId="0" borderId="62" xfId="0" applyBorder="1" applyAlignment="1">
      <alignment vertical="top"/>
    </xf>
    <xf numFmtId="0" fontId="22" fillId="23" borderId="71" xfId="0" applyFont="1" applyFill="1" applyBorder="1" applyAlignment="1">
      <alignment vertical="top"/>
    </xf>
    <xf numFmtId="0" fontId="22" fillId="23" borderId="38" xfId="0" applyFont="1" applyFill="1" applyBorder="1" applyAlignment="1">
      <alignment vertical="top"/>
    </xf>
    <xf numFmtId="0" fontId="22" fillId="23" borderId="51" xfId="0" applyFont="1" applyFill="1" applyBorder="1" applyAlignment="1">
      <alignment vertical="top"/>
    </xf>
    <xf numFmtId="172" fontId="137" fillId="4" borderId="87" xfId="1" applyNumberFormat="1" applyFont="1" applyFill="1" applyBorder="1" applyAlignment="1" applyProtection="1">
      <alignment horizontal="left" vertical="top" wrapText="1"/>
      <protection locked="0"/>
    </xf>
    <xf numFmtId="0" fontId="66" fillId="4" borderId="7" xfId="1" applyNumberFormat="1" applyFont="1" applyFill="1" applyBorder="1" applyAlignment="1" applyProtection="1">
      <alignment vertical="top" wrapText="1"/>
      <protection locked="0"/>
    </xf>
    <xf numFmtId="0" fontId="0" fillId="23" borderId="7" xfId="0" applyFill="1" applyBorder="1" applyAlignment="1">
      <alignment horizontal="left" vertical="top"/>
    </xf>
    <xf numFmtId="0" fontId="22" fillId="22" borderId="33" xfId="0" applyFont="1" applyFill="1" applyBorder="1" applyAlignment="1">
      <alignment vertical="top" wrapText="1"/>
    </xf>
    <xf numFmtId="10" fontId="16" fillId="23" borderId="38" xfId="0" applyNumberFormat="1" applyFont="1" applyFill="1" applyBorder="1" applyAlignment="1" applyProtection="1">
      <alignment horizontal="left" vertical="top" wrapText="1"/>
      <protection locked="0"/>
    </xf>
    <xf numFmtId="169" fontId="0" fillId="23" borderId="1" xfId="0" applyNumberFormat="1" applyFill="1" applyBorder="1" applyAlignment="1">
      <alignment vertical="top"/>
    </xf>
    <xf numFmtId="0" fontId="94" fillId="0" borderId="0" xfId="15" applyFont="1" applyAlignment="1">
      <alignment horizontal="justify" vertical="top" wrapText="1"/>
    </xf>
    <xf numFmtId="0" fontId="85" fillId="0" borderId="31" xfId="15" applyFont="1" applyBorder="1" applyAlignment="1">
      <alignment horizontal="center" vertical="top" wrapText="1"/>
    </xf>
    <xf numFmtId="0" fontId="94" fillId="0" borderId="22" xfId="15" applyFont="1" applyBorder="1" applyAlignment="1">
      <alignment horizontal="center" vertical="top" wrapText="1"/>
    </xf>
    <xf numFmtId="0" fontId="94" fillId="0" borderId="23" xfId="15" applyFont="1" applyBorder="1" applyAlignment="1">
      <alignment horizontal="center" vertical="top" wrapText="1"/>
    </xf>
    <xf numFmtId="0" fontId="16" fillId="0" borderId="0" xfId="0" applyFont="1" applyAlignment="1">
      <alignment horizontal="center" vertical="center"/>
    </xf>
    <xf numFmtId="0" fontId="161" fillId="0" borderId="0" xfId="0" applyFont="1" applyAlignment="1">
      <alignment horizontal="left" vertical="top" wrapText="1"/>
    </xf>
    <xf numFmtId="0" fontId="143" fillId="0" borderId="0" xfId="0" applyFont="1" applyAlignment="1">
      <alignment horizontal="center" vertical="center" wrapText="1"/>
    </xf>
    <xf numFmtId="0" fontId="26" fillId="0" borderId="0" xfId="0" applyFont="1" applyAlignment="1">
      <alignment horizontal="justify" vertical="top" wrapText="1"/>
    </xf>
    <xf numFmtId="0" fontId="143" fillId="0" borderId="31" xfId="0" applyFont="1" applyBorder="1" applyAlignment="1">
      <alignment horizontal="left" vertical="center" wrapText="1"/>
    </xf>
    <xf numFmtId="49" fontId="143" fillId="0" borderId="0" xfId="15" applyNumberFormat="1" applyFont="1" applyAlignment="1">
      <alignment horizontal="center"/>
    </xf>
    <xf numFmtId="49" fontId="143" fillId="0" borderId="0" xfId="15" applyNumberFormat="1" applyFont="1" applyAlignment="1">
      <alignment horizontal="center" vertical="top"/>
    </xf>
    <xf numFmtId="0" fontId="142" fillId="0" borderId="0" xfId="15" applyFont="1" applyAlignment="1">
      <alignment horizontal="justify" vertical="top" wrapText="1"/>
    </xf>
    <xf numFmtId="0" fontId="142" fillId="0" borderId="0" xfId="15" applyFont="1" applyAlignment="1">
      <alignment vertical="top"/>
    </xf>
    <xf numFmtId="49" fontId="16" fillId="0" borderId="26" xfId="15" applyNumberFormat="1" applyBorder="1" applyAlignment="1">
      <alignment vertical="top"/>
    </xf>
    <xf numFmtId="49" fontId="16" fillId="0" borderId="34" xfId="15" applyNumberFormat="1" applyBorder="1" applyAlignment="1">
      <alignment vertical="top"/>
    </xf>
    <xf numFmtId="49" fontId="16" fillId="0" borderId="22" xfId="15" applyNumberFormat="1" applyBorder="1" applyAlignment="1">
      <alignment vertical="top"/>
    </xf>
    <xf numFmtId="0" fontId="12" fillId="0" borderId="0" xfId="14" applyFont="1"/>
    <xf numFmtId="165" fontId="12" fillId="0" borderId="17" xfId="14" applyNumberFormat="1" applyFont="1" applyBorder="1"/>
    <xf numFmtId="0" fontId="12" fillId="0" borderId="23" xfId="14" applyFont="1" applyBorder="1"/>
    <xf numFmtId="0" fontId="12" fillId="0" borderId="17" xfId="14" applyFont="1" applyBorder="1"/>
    <xf numFmtId="0" fontId="18" fillId="0" borderId="0" xfId="0" applyFont="1" applyAlignment="1">
      <alignment horizontal="justify" wrapText="1"/>
    </xf>
    <xf numFmtId="0" fontId="0" fillId="0" borderId="34" xfId="0" applyBorder="1" applyAlignment="1">
      <alignment wrapText="1"/>
    </xf>
    <xf numFmtId="0" fontId="0" fillId="0" borderId="35" xfId="0" applyBorder="1" applyAlignment="1">
      <alignment wrapText="1"/>
    </xf>
    <xf numFmtId="0" fontId="17" fillId="0" borderId="19" xfId="0" applyFont="1" applyBorder="1" applyAlignment="1">
      <alignment wrapText="1"/>
    </xf>
    <xf numFmtId="0" fontId="47" fillId="0" borderId="0" xfId="0" applyFont="1" applyAlignment="1">
      <alignment vertical="top" wrapText="1"/>
    </xf>
    <xf numFmtId="0" fontId="26" fillId="0" borderId="0" xfId="0" applyFont="1" applyAlignment="1">
      <alignment wrapText="1"/>
    </xf>
    <xf numFmtId="0" fontId="41" fillId="4" borderId="165" xfId="0" quotePrefix="1" applyFont="1" applyFill="1" applyBorder="1" applyAlignment="1">
      <alignment vertical="top" wrapText="1"/>
    </xf>
    <xf numFmtId="168" fontId="135" fillId="12" borderId="112" xfId="0" applyNumberFormat="1" applyFont="1" applyFill="1" applyBorder="1" applyAlignment="1">
      <alignment vertical="top"/>
    </xf>
    <xf numFmtId="168" fontId="0" fillId="0" borderId="0" xfId="0" applyNumberFormat="1"/>
    <xf numFmtId="0" fontId="235" fillId="0" borderId="0" xfId="0" applyFont="1"/>
    <xf numFmtId="1" fontId="143" fillId="0" borderId="32" xfId="0" applyNumberFormat="1" applyFont="1" applyBorder="1" applyAlignment="1">
      <alignment horizontal="center" vertical="center" wrapText="1"/>
    </xf>
    <xf numFmtId="0" fontId="142" fillId="0" borderId="0" xfId="0" applyFont="1" applyAlignment="1">
      <alignment horizontal="center"/>
    </xf>
    <xf numFmtId="0" fontId="162" fillId="0" borderId="0" xfId="0" applyFont="1" applyAlignment="1">
      <alignment horizontal="center" vertical="center"/>
    </xf>
    <xf numFmtId="0" fontId="167" fillId="0" borderId="0" xfId="0" applyFont="1" applyAlignment="1">
      <alignment horizontal="left" vertical="center" wrapText="1"/>
    </xf>
    <xf numFmtId="0" fontId="160" fillId="0" borderId="0" xfId="0" applyFont="1" applyAlignment="1">
      <alignment vertical="center" wrapText="1"/>
    </xf>
    <xf numFmtId="0" fontId="171" fillId="0" borderId="0" xfId="0" applyFont="1" applyAlignment="1">
      <alignment horizontal="left" vertical="center" wrapText="1"/>
    </xf>
    <xf numFmtId="0" fontId="160" fillId="0" borderId="0" xfId="0" applyFont="1" applyAlignment="1">
      <alignment horizontal="center" vertical="center" wrapText="1"/>
    </xf>
    <xf numFmtId="0" fontId="192" fillId="12" borderId="112" xfId="0" applyFont="1" applyFill="1" applyBorder="1" applyAlignment="1">
      <alignment horizontal="right" vertical="top" wrapText="1"/>
    </xf>
    <xf numFmtId="0" fontId="16" fillId="0" borderId="0" xfId="0" applyFont="1" applyAlignment="1">
      <alignment horizontal="center"/>
    </xf>
    <xf numFmtId="0" fontId="26" fillId="0" borderId="0" xfId="0" applyFont="1" applyAlignment="1">
      <alignment horizontal="right" vertical="top" wrapText="1"/>
    </xf>
    <xf numFmtId="0" fontId="31" fillId="0" borderId="0" xfId="0" applyFont="1" applyAlignment="1">
      <alignment vertical="top"/>
    </xf>
    <xf numFmtId="166" fontId="213" fillId="0" borderId="16" xfId="19" applyFont="1" applyFill="1" applyBorder="1" applyAlignment="1">
      <alignment horizontal="center" vertical="center"/>
    </xf>
    <xf numFmtId="0" fontId="16" fillId="0" borderId="0" xfId="0" quotePrefix="1" applyFont="1" applyAlignment="1">
      <alignment horizontal="center" vertical="top"/>
    </xf>
    <xf numFmtId="0" fontId="16" fillId="0" borderId="0" xfId="0" quotePrefix="1" applyFont="1" applyAlignment="1">
      <alignment horizontal="right"/>
    </xf>
    <xf numFmtId="49" fontId="214" fillId="22" borderId="0" xfId="13" applyNumberFormat="1" applyFont="1" applyFill="1" applyAlignment="1">
      <alignment horizontal="center" vertical="top"/>
    </xf>
    <xf numFmtId="0" fontId="211" fillId="22" borderId="0" xfId="13" applyFont="1" applyFill="1" applyAlignment="1">
      <alignment vertical="top" wrapText="1"/>
    </xf>
    <xf numFmtId="166" fontId="213" fillId="0" borderId="19" xfId="1" applyFont="1" applyBorder="1" applyAlignment="1">
      <alignment horizontal="center" vertical="top"/>
    </xf>
    <xf numFmtId="166" fontId="213" fillId="0" borderId="17" xfId="1" applyFont="1" applyBorder="1" applyAlignment="1">
      <alignment horizontal="center" vertical="top"/>
    </xf>
    <xf numFmtId="0" fontId="211" fillId="22" borderId="0" xfId="13" applyFont="1" applyFill="1" applyAlignment="1">
      <alignment horizontal="right" vertical="top" wrapText="1"/>
    </xf>
    <xf numFmtId="166" fontId="212" fillId="0" borderId="17" xfId="19" applyFont="1" applyBorder="1" applyAlignment="1">
      <alignment vertical="top"/>
    </xf>
    <xf numFmtId="0" fontId="219" fillId="22" borderId="0" xfId="13" applyFont="1" applyFill="1" applyAlignment="1">
      <alignment vertical="top"/>
    </xf>
    <xf numFmtId="0" fontId="137" fillId="22" borderId="0" xfId="13" applyFont="1" applyFill="1" applyAlignment="1">
      <alignment vertical="top" wrapText="1"/>
    </xf>
    <xf numFmtId="0" fontId="16" fillId="22" borderId="0" xfId="13" applyFill="1" applyAlignment="1">
      <alignment horizontal="center" vertical="top"/>
    </xf>
    <xf numFmtId="0" fontId="16" fillId="22" borderId="0" xfId="13" applyFill="1" applyAlignment="1">
      <alignment vertical="top"/>
    </xf>
    <xf numFmtId="0" fontId="218" fillId="28" borderId="81" xfId="13" applyFont="1" applyFill="1" applyBorder="1" applyAlignment="1">
      <alignment horizontal="center" vertical="top" wrapText="1"/>
    </xf>
    <xf numFmtId="0" fontId="218" fillId="22" borderId="0" xfId="13" applyFont="1" applyFill="1" applyAlignment="1">
      <alignment horizontal="center" vertical="top" wrapText="1"/>
    </xf>
    <xf numFmtId="0" fontId="27" fillId="22" borderId="0" xfId="13" applyFont="1" applyFill="1" applyAlignment="1">
      <alignment horizontal="center" vertical="center"/>
    </xf>
    <xf numFmtId="0" fontId="212" fillId="22" borderId="0" xfId="13" applyFont="1" applyFill="1" applyAlignment="1">
      <alignment vertical="top"/>
    </xf>
    <xf numFmtId="0" fontId="207" fillId="22" borderId="0" xfId="13" applyFont="1" applyFill="1" applyAlignment="1">
      <alignment horizontal="center" vertical="top"/>
    </xf>
    <xf numFmtId="0" fontId="207" fillId="22" borderId="0" xfId="13" applyFont="1" applyFill="1" applyAlignment="1">
      <alignment vertical="top"/>
    </xf>
    <xf numFmtId="166" fontId="212" fillId="22" borderId="0" xfId="19" applyFont="1" applyFill="1" applyBorder="1" applyAlignment="1">
      <alignment horizontal="center" vertical="top"/>
    </xf>
    <xf numFmtId="166" fontId="212" fillId="22" borderId="0" xfId="19" applyFont="1" applyFill="1" applyBorder="1" applyAlignment="1">
      <alignment vertical="top"/>
    </xf>
    <xf numFmtId="166" fontId="233" fillId="30" borderId="17" xfId="19" applyFont="1" applyFill="1" applyBorder="1" applyAlignment="1">
      <alignment horizontal="center" vertical="center"/>
    </xf>
    <xf numFmtId="166" fontId="213" fillId="22" borderId="0" xfId="19" applyFont="1" applyFill="1" applyBorder="1" applyAlignment="1">
      <alignment horizontal="center" vertical="top"/>
    </xf>
    <xf numFmtId="166" fontId="213" fillId="0" borderId="16" xfId="19" applyFont="1" applyFill="1" applyBorder="1" applyAlignment="1">
      <alignment vertical="top"/>
    </xf>
    <xf numFmtId="166" fontId="213" fillId="0" borderId="17" xfId="19" applyFont="1" applyBorder="1" applyAlignment="1">
      <alignment vertical="top"/>
    </xf>
    <xf numFmtId="166" fontId="213" fillId="22" borderId="0" xfId="19" applyFont="1" applyFill="1" applyBorder="1" applyAlignment="1">
      <alignment vertical="top"/>
    </xf>
    <xf numFmtId="172" fontId="213" fillId="22" borderId="0" xfId="19" applyNumberFormat="1" applyFont="1" applyFill="1" applyBorder="1" applyAlignment="1">
      <alignment horizontal="center" vertical="top"/>
    </xf>
    <xf numFmtId="0" fontId="0" fillId="0" borderId="13" xfId="0" applyBorder="1"/>
    <xf numFmtId="0" fontId="0" fillId="0" borderId="69" xfId="0" applyBorder="1" applyAlignment="1">
      <alignment vertical="top"/>
    </xf>
    <xf numFmtId="0" fontId="0" fillId="0" borderId="69" xfId="0" applyBorder="1"/>
    <xf numFmtId="0" fontId="0" fillId="0" borderId="7" xfId="0" applyBorder="1"/>
    <xf numFmtId="0" fontId="0" fillId="0" borderId="6" xfId="0" applyBorder="1"/>
    <xf numFmtId="0" fontId="0" fillId="0" borderId="10" xfId="0" applyBorder="1"/>
    <xf numFmtId="0" fontId="0" fillId="0" borderId="8" xfId="0" applyBorder="1"/>
    <xf numFmtId="0" fontId="0" fillId="0" borderId="9" xfId="0" applyBorder="1"/>
    <xf numFmtId="0" fontId="0" fillId="0" borderId="6" xfId="0" applyBorder="1" applyAlignment="1">
      <alignment horizontal="left" vertical="center"/>
    </xf>
    <xf numFmtId="0" fontId="0" fillId="0" borderId="10" xfId="0" applyBorder="1" applyAlignment="1">
      <alignment horizontal="left" vertical="center"/>
    </xf>
    <xf numFmtId="0" fontId="0" fillId="0" borderId="8" xfId="0" applyBorder="1" applyAlignment="1">
      <alignment horizontal="left" vertical="center"/>
    </xf>
    <xf numFmtId="0" fontId="0" fillId="0" borderId="44" xfId="0" applyBorder="1" applyAlignment="1">
      <alignment horizontal="left" vertical="center"/>
    </xf>
    <xf numFmtId="168" fontId="0" fillId="0" borderId="44" xfId="0" applyNumberFormat="1" applyBorder="1" applyAlignment="1">
      <alignment horizontal="left" vertical="center"/>
    </xf>
    <xf numFmtId="0" fontId="0" fillId="0" borderId="9" xfId="0" applyBorder="1" applyAlignment="1">
      <alignment horizontal="left" vertical="center"/>
    </xf>
    <xf numFmtId="0" fontId="31" fillId="0" borderId="69" xfId="0" applyFont="1" applyBorder="1" applyAlignment="1">
      <alignment vertical="top"/>
    </xf>
    <xf numFmtId="0" fontId="0" fillId="0" borderId="44" xfId="0" applyBorder="1" applyAlignment="1">
      <alignment vertical="top"/>
    </xf>
    <xf numFmtId="0" fontId="0" fillId="0" borderId="44" xfId="0" applyBorder="1"/>
    <xf numFmtId="0" fontId="0" fillId="0" borderId="6" xfId="0" applyBorder="1" applyAlignment="1">
      <alignment horizontal="left" vertical="top"/>
    </xf>
    <xf numFmtId="0" fontId="0" fillId="0" borderId="10" xfId="0" applyBorder="1" applyAlignment="1">
      <alignment horizontal="left" vertical="top"/>
    </xf>
    <xf numFmtId="0" fontId="0" fillId="0" borderId="6" xfId="0" applyBorder="1" applyAlignment="1">
      <alignment vertical="top"/>
    </xf>
    <xf numFmtId="0" fontId="0" fillId="0" borderId="10" xfId="0" applyBorder="1" applyAlignment="1">
      <alignment vertical="top"/>
    </xf>
    <xf numFmtId="0" fontId="0" fillId="0" borderId="6" xfId="0" applyBorder="1" applyAlignment="1">
      <alignment vertical="center"/>
    </xf>
    <xf numFmtId="0" fontId="0" fillId="0" borderId="10" xfId="0" applyBorder="1" applyAlignment="1">
      <alignment vertical="center"/>
    </xf>
    <xf numFmtId="0" fontId="25" fillId="23" borderId="16" xfId="0" applyFont="1" applyFill="1" applyBorder="1" applyAlignment="1">
      <alignment horizontal="left" vertical="top" wrapText="1"/>
    </xf>
    <xf numFmtId="0" fontId="135" fillId="12" borderId="19" xfId="0" applyFont="1" applyFill="1" applyBorder="1" applyAlignment="1">
      <alignment vertical="top"/>
    </xf>
    <xf numFmtId="0" fontId="162" fillId="0" borderId="2" xfId="0" applyFont="1" applyBorder="1" applyAlignment="1">
      <alignment vertical="center" wrapText="1"/>
    </xf>
    <xf numFmtId="0" fontId="162" fillId="0" borderId="8" xfId="0" applyFont="1" applyBorder="1" applyAlignment="1">
      <alignment vertical="center" wrapText="1"/>
    </xf>
    <xf numFmtId="0" fontId="162" fillId="0" borderId="14" xfId="0" applyFont="1" applyBorder="1" applyAlignment="1">
      <alignment vertical="center" wrapText="1"/>
    </xf>
    <xf numFmtId="167" fontId="162" fillId="4" borderId="70" xfId="0" applyNumberFormat="1" applyFont="1" applyFill="1" applyBorder="1" applyAlignment="1" applyProtection="1">
      <alignment horizontal="left" vertical="top" wrapText="1"/>
      <protection locked="0"/>
    </xf>
    <xf numFmtId="0" fontId="143" fillId="0" borderId="12" xfId="0" applyFont="1" applyBorder="1" applyAlignment="1">
      <alignment vertical="top" wrapText="1"/>
    </xf>
    <xf numFmtId="0" fontId="162" fillId="0" borderId="12" xfId="0" applyFont="1" applyBorder="1" applyAlignment="1">
      <alignment vertical="top" wrapText="1"/>
    </xf>
    <xf numFmtId="0" fontId="162" fillId="4" borderId="70" xfId="0" applyFont="1" applyFill="1" applyBorder="1" applyAlignment="1" applyProtection="1">
      <alignment horizontal="left" vertical="top"/>
      <protection locked="0"/>
    </xf>
    <xf numFmtId="0" fontId="162" fillId="0" borderId="14" xfId="0" applyFont="1" applyBorder="1" applyAlignment="1">
      <alignment vertical="top" wrapText="1"/>
    </xf>
    <xf numFmtId="0" fontId="162" fillId="0" borderId="65" xfId="0" applyFont="1" applyBorder="1" applyAlignment="1">
      <alignment vertical="top" wrapText="1"/>
    </xf>
    <xf numFmtId="20" fontId="143" fillId="23" borderId="16" xfId="0" applyNumberFormat="1" applyFont="1" applyFill="1" applyBorder="1" applyAlignment="1">
      <alignment horizontal="left"/>
    </xf>
    <xf numFmtId="0" fontId="143" fillId="22" borderId="0" xfId="0" applyFont="1" applyFill="1"/>
    <xf numFmtId="0" fontId="143" fillId="22" borderId="0" xfId="0" applyFont="1" applyFill="1" applyAlignment="1">
      <alignment vertical="top"/>
    </xf>
    <xf numFmtId="0" fontId="168" fillId="23" borderId="38" xfId="0" applyFont="1" applyFill="1" applyBorder="1" applyAlignment="1">
      <alignment horizontal="center" vertical="top" wrapText="1"/>
    </xf>
    <xf numFmtId="0" fontId="162" fillId="23" borderId="38" xfId="0" applyFont="1" applyFill="1" applyBorder="1" applyAlignment="1">
      <alignment horizontal="center" vertical="top" wrapText="1"/>
    </xf>
    <xf numFmtId="0" fontId="168" fillId="23" borderId="38" xfId="0" quotePrefix="1" applyFont="1" applyFill="1" applyBorder="1" applyAlignment="1">
      <alignment horizontal="center" vertical="top" wrapText="1"/>
    </xf>
    <xf numFmtId="0" fontId="168" fillId="23" borderId="51" xfId="0" quotePrefix="1" applyFont="1" applyFill="1" applyBorder="1" applyAlignment="1">
      <alignment horizontal="center" vertical="top" wrapText="1"/>
    </xf>
    <xf numFmtId="0" fontId="192" fillId="12" borderId="16" xfId="0" applyFont="1" applyFill="1" applyBorder="1" applyAlignment="1">
      <alignment horizontal="right" vertical="center" wrapText="1"/>
    </xf>
    <xf numFmtId="0" fontId="25" fillId="2" borderId="13" xfId="0" applyFont="1" applyFill="1" applyBorder="1" applyAlignment="1">
      <alignment vertical="center" wrapText="1"/>
    </xf>
    <xf numFmtId="172" fontId="16" fillId="4" borderId="71" xfId="1" applyNumberFormat="1" applyFont="1" applyFill="1" applyBorder="1" applyAlignment="1" applyProtection="1">
      <alignment horizontal="right" vertical="top" wrapText="1"/>
      <protection locked="0"/>
    </xf>
    <xf numFmtId="9" fontId="16" fillId="4" borderId="38" xfId="1" applyNumberFormat="1" applyFont="1" applyFill="1" applyBorder="1" applyAlignment="1" applyProtection="1">
      <alignment horizontal="center" vertical="top" wrapText="1"/>
      <protection locked="0"/>
    </xf>
    <xf numFmtId="0" fontId="16" fillId="23" borderId="60" xfId="0" applyFont="1" applyFill="1" applyBorder="1" applyAlignment="1" applyProtection="1">
      <alignment horizontal="left" vertical="top" wrapText="1"/>
      <protection locked="0"/>
    </xf>
    <xf numFmtId="0" fontId="16" fillId="4" borderId="2" xfId="15" applyFill="1" applyBorder="1" applyAlignment="1" applyProtection="1">
      <alignment horizontal="left" vertical="center"/>
      <protection locked="0"/>
    </xf>
    <xf numFmtId="0" fontId="16" fillId="18" borderId="0" xfId="15" applyFill="1" applyAlignment="1">
      <alignment vertical="center"/>
    </xf>
    <xf numFmtId="0" fontId="16" fillId="0" borderId="16" xfId="15" applyBorder="1" applyAlignment="1">
      <alignment vertical="center"/>
    </xf>
    <xf numFmtId="0" fontId="25" fillId="0" borderId="16" xfId="15" applyFont="1" applyBorder="1" applyAlignment="1">
      <alignment horizontal="left" vertical="top"/>
    </xf>
    <xf numFmtId="0" fontId="16" fillId="18" borderId="16" xfId="15" applyFill="1" applyBorder="1" applyAlignment="1">
      <alignment vertical="center"/>
    </xf>
    <xf numFmtId="14" fontId="16" fillId="4" borderId="2" xfId="15" applyNumberFormat="1" applyFill="1" applyBorder="1" applyAlignment="1" applyProtection="1">
      <alignment horizontal="left" vertical="center"/>
      <protection locked="0"/>
    </xf>
    <xf numFmtId="0" fontId="22" fillId="0" borderId="0" xfId="10" applyFont="1" applyAlignment="1">
      <alignment horizontal="justify" vertical="center" wrapText="1"/>
    </xf>
    <xf numFmtId="0" fontId="22" fillId="0" borderId="45" xfId="0" applyFont="1" applyBorder="1" applyAlignment="1">
      <alignment horizontal="left" vertical="top"/>
    </xf>
    <xf numFmtId="0" fontId="22" fillId="0" borderId="45" xfId="0" applyFont="1" applyBorder="1" applyAlignment="1">
      <alignment horizontal="right"/>
    </xf>
    <xf numFmtId="0" fontId="27" fillId="0" borderId="45" xfId="0" applyFont="1" applyBorder="1" applyAlignment="1">
      <alignment horizontal="right"/>
    </xf>
    <xf numFmtId="0" fontId="17" fillId="0" borderId="17" xfId="0" applyFont="1" applyBorder="1" applyAlignment="1">
      <alignment vertical="top"/>
    </xf>
    <xf numFmtId="0" fontId="154" fillId="0" borderId="0" xfId="0" applyFont="1" applyAlignment="1">
      <alignment vertical="top" wrapText="1"/>
    </xf>
    <xf numFmtId="0" fontId="162" fillId="0" borderId="0" xfId="0" applyFont="1" applyAlignment="1">
      <alignment horizontal="left" vertical="top" wrapText="1"/>
    </xf>
    <xf numFmtId="0" fontId="25" fillId="0" borderId="18" xfId="0" applyFont="1" applyBorder="1" applyAlignment="1">
      <alignment horizontal="center" vertical="center"/>
    </xf>
    <xf numFmtId="0" fontId="17" fillId="0" borderId="18" xfId="0" applyFont="1" applyBorder="1" applyAlignment="1">
      <alignment horizontal="left" vertical="top" wrapText="1"/>
    </xf>
    <xf numFmtId="0" fontId="17" fillId="0" borderId="44" xfId="0" applyFont="1" applyBorder="1" applyAlignment="1">
      <alignment horizontal="center" vertical="top" wrapText="1"/>
    </xf>
    <xf numFmtId="9" fontId="16" fillId="23" borderId="16" xfId="15" applyNumberFormat="1" applyFill="1" applyBorder="1" applyAlignment="1">
      <alignment horizontal="center" vertical="top" wrapText="1"/>
    </xf>
    <xf numFmtId="0" fontId="27" fillId="0" borderId="24" xfId="0" applyFont="1" applyBorder="1" applyAlignment="1" applyProtection="1">
      <alignment horizontal="center" vertical="center"/>
      <protection locked="0"/>
    </xf>
    <xf numFmtId="0" fontId="27" fillId="0" borderId="19" xfId="0" applyFont="1" applyBorder="1" applyAlignment="1" applyProtection="1">
      <alignment horizontal="center" vertical="center"/>
      <protection locked="0"/>
    </xf>
    <xf numFmtId="0" fontId="143" fillId="0" borderId="33" xfId="0" applyFont="1" applyBorder="1" applyAlignment="1">
      <alignment horizontal="right" vertical="center"/>
    </xf>
    <xf numFmtId="0" fontId="0" fillId="0" borderId="32" xfId="0" applyBorder="1" applyAlignment="1" applyProtection="1">
      <alignment vertical="center"/>
      <protection locked="0"/>
    </xf>
    <xf numFmtId="0" fontId="0" fillId="0" borderId="33" xfId="0" applyBorder="1" applyAlignment="1" applyProtection="1">
      <alignment vertical="center"/>
      <protection locked="0"/>
    </xf>
    <xf numFmtId="0" fontId="0" fillId="0" borderId="33" xfId="0" applyBorder="1" applyAlignment="1" applyProtection="1">
      <alignment horizontal="right" vertical="center"/>
      <protection locked="0"/>
    </xf>
    <xf numFmtId="0" fontId="27" fillId="0" borderId="24" xfId="0" applyFont="1" applyBorder="1" applyAlignment="1" applyProtection="1">
      <alignment horizontal="center" vertical="top"/>
      <protection locked="0"/>
    </xf>
    <xf numFmtId="0" fontId="27" fillId="0" borderId="19" xfId="0" applyFont="1" applyBorder="1" applyAlignment="1" applyProtection="1">
      <alignment horizontal="center" vertical="top"/>
      <protection locked="0"/>
    </xf>
    <xf numFmtId="0" fontId="28" fillId="0" borderId="17" xfId="0" applyFont="1" applyBorder="1" applyAlignment="1" applyProtection="1">
      <alignment horizontal="left" vertical="top"/>
      <protection locked="0"/>
    </xf>
    <xf numFmtId="0" fontId="28" fillId="0" borderId="23" xfId="0" applyFont="1" applyBorder="1" applyAlignment="1" applyProtection="1">
      <alignment horizontal="left" vertical="top"/>
      <protection locked="0"/>
    </xf>
    <xf numFmtId="0" fontId="0" fillId="0" borderId="23" xfId="0" applyBorder="1" applyAlignment="1">
      <alignment vertical="top" wrapText="1"/>
    </xf>
    <xf numFmtId="0" fontId="0" fillId="0" borderId="17" xfId="0" applyBorder="1" applyAlignment="1" applyProtection="1">
      <alignment horizontal="center" vertical="top"/>
      <protection locked="0"/>
    </xf>
    <xf numFmtId="0" fontId="16" fillId="0" borderId="23" xfId="0" applyFont="1" applyBorder="1" applyAlignment="1" applyProtection="1">
      <alignment horizontal="center" vertical="top"/>
      <protection locked="0"/>
    </xf>
    <xf numFmtId="0" fontId="143" fillId="0" borderId="18" xfId="0" applyFont="1" applyBorder="1" applyAlignment="1">
      <alignment vertical="top" wrapText="1"/>
    </xf>
    <xf numFmtId="0" fontId="0" fillId="0" borderId="18" xfId="0" applyBorder="1" applyAlignment="1">
      <alignment horizontal="right" vertical="top"/>
    </xf>
    <xf numFmtId="0" fontId="0" fillId="0" borderId="0" xfId="0" applyAlignment="1" applyProtection="1">
      <alignment vertical="top"/>
      <protection locked="0"/>
    </xf>
    <xf numFmtId="0" fontId="0" fillId="0" borderId="23" xfId="0" applyBorder="1" applyAlignment="1" applyProtection="1">
      <alignment horizontal="left" vertical="top"/>
      <protection locked="0"/>
    </xf>
    <xf numFmtId="0" fontId="43" fillId="0" borderId="23" xfId="0" applyFont="1" applyBorder="1" applyAlignment="1">
      <alignment vertical="top" wrapText="1"/>
    </xf>
    <xf numFmtId="0" fontId="17" fillId="0" borderId="6" xfId="0" applyFont="1" applyBorder="1" applyAlignment="1">
      <alignment horizontal="center" vertical="top" wrapText="1"/>
    </xf>
    <xf numFmtId="0" fontId="17" fillId="0" borderId="53" xfId="0" applyFont="1" applyBorder="1" applyAlignment="1">
      <alignment horizontal="center" vertical="top" wrapText="1"/>
    </xf>
    <xf numFmtId="0" fontId="17" fillId="0" borderId="52" xfId="0" applyFont="1" applyBorder="1" applyAlignment="1">
      <alignment horizontal="center" vertical="top" wrapText="1"/>
    </xf>
    <xf numFmtId="0" fontId="17" fillId="0" borderId="29" xfId="0" applyFont="1" applyBorder="1" applyAlignment="1">
      <alignment horizontal="center" vertical="top" wrapText="1"/>
    </xf>
    <xf numFmtId="0" fontId="0" fillId="0" borderId="6" xfId="0" applyBorder="1" applyAlignment="1">
      <alignment vertical="top" wrapText="1"/>
    </xf>
    <xf numFmtId="0" fontId="168" fillId="0" borderId="22" xfId="0" applyFont="1" applyBorder="1" applyAlignment="1">
      <alignment vertical="top"/>
    </xf>
    <xf numFmtId="0" fontId="143" fillId="0" borderId="34" xfId="0" applyFont="1" applyBorder="1" applyAlignment="1">
      <alignment vertical="top"/>
    </xf>
    <xf numFmtId="0" fontId="0" fillId="0" borderId="22" xfId="0" applyBorder="1" applyAlignment="1" applyProtection="1">
      <alignment horizontal="center" vertical="top"/>
      <protection locked="0"/>
    </xf>
    <xf numFmtId="0" fontId="0" fillId="0" borderId="22" xfId="0" applyBorder="1" applyAlignment="1" applyProtection="1">
      <alignment vertical="top"/>
      <protection locked="0"/>
    </xf>
    <xf numFmtId="0" fontId="168" fillId="0" borderId="24" xfId="0" applyFont="1" applyBorder="1" applyAlignment="1">
      <alignment vertical="top"/>
    </xf>
    <xf numFmtId="0" fontId="143" fillId="0" borderId="22" xfId="0" applyFont="1" applyBorder="1" applyAlignment="1">
      <alignment vertical="top" wrapText="1"/>
    </xf>
    <xf numFmtId="0" fontId="143" fillId="0" borderId="34" xfId="0" applyFont="1" applyBorder="1" applyAlignment="1">
      <alignment vertical="top" wrapText="1"/>
    </xf>
    <xf numFmtId="0" fontId="0" fillId="0" borderId="22" xfId="0" applyBorder="1" applyAlignment="1">
      <alignment vertical="top" wrapText="1"/>
    </xf>
    <xf numFmtId="0" fontId="26" fillId="0" borderId="24" xfId="0" applyFont="1" applyBorder="1" applyAlignment="1">
      <alignment vertical="top"/>
    </xf>
    <xf numFmtId="0" fontId="26" fillId="0" borderId="22" xfId="0" applyFont="1" applyBorder="1" applyAlignment="1">
      <alignment vertical="top"/>
    </xf>
    <xf numFmtId="0" fontId="0" fillId="0" borderId="34" xfId="0" applyBorder="1" applyAlignment="1">
      <alignment horizontal="right" vertical="top"/>
    </xf>
    <xf numFmtId="0" fontId="0" fillId="0" borderId="34" xfId="0" applyBorder="1" applyAlignment="1" applyProtection="1">
      <alignment horizontal="right" vertical="top"/>
      <protection locked="0"/>
    </xf>
    <xf numFmtId="0" fontId="25" fillId="0" borderId="34" xfId="0" applyFont="1" applyBorder="1" applyAlignment="1">
      <alignment vertical="top"/>
    </xf>
    <xf numFmtId="0" fontId="27" fillId="0" borderId="22" xfId="0" applyFont="1" applyBorder="1" applyAlignment="1" applyProtection="1">
      <alignment horizontal="center" vertical="top"/>
      <protection locked="0"/>
    </xf>
    <xf numFmtId="0" fontId="26" fillId="0" borderId="6" xfId="0" applyFont="1" applyBorder="1" applyAlignment="1" applyProtection="1">
      <alignment vertical="top"/>
      <protection locked="0"/>
    </xf>
    <xf numFmtId="0" fontId="25" fillId="0" borderId="0" xfId="0" applyFont="1" applyAlignment="1" applyProtection="1">
      <alignment horizontal="center" vertical="top"/>
      <protection locked="0"/>
    </xf>
    <xf numFmtId="0" fontId="26" fillId="0" borderId="8" xfId="0" applyFont="1" applyBorder="1" applyAlignment="1" applyProtection="1">
      <alignment vertical="top"/>
      <protection locked="0"/>
    </xf>
    <xf numFmtId="0" fontId="0" fillId="0" borderId="44" xfId="0" applyBorder="1" applyAlignment="1" applyProtection="1">
      <alignment vertical="top"/>
      <protection locked="0"/>
    </xf>
    <xf numFmtId="0" fontId="0" fillId="0" borderId="9" xfId="0" applyBorder="1" applyAlignment="1">
      <alignment vertical="top"/>
    </xf>
    <xf numFmtId="0" fontId="26" fillId="0" borderId="23" xfId="0" applyFont="1" applyBorder="1" applyAlignment="1">
      <alignment vertical="top"/>
    </xf>
    <xf numFmtId="0" fontId="33" fillId="0" borderId="23" xfId="0" applyFont="1" applyBorder="1" applyAlignment="1">
      <alignment horizontal="center" vertical="top"/>
    </xf>
    <xf numFmtId="0" fontId="0" fillId="0" borderId="0" xfId="0" applyAlignment="1">
      <alignment horizontal="justify" vertical="top" wrapText="1"/>
    </xf>
    <xf numFmtId="0" fontId="33" fillId="0" borderId="23" xfId="0" applyFont="1" applyBorder="1" applyAlignment="1">
      <alignment vertical="top"/>
    </xf>
    <xf numFmtId="0" fontId="168" fillId="0" borderId="23" xfId="0" applyFont="1" applyBorder="1" applyAlignment="1">
      <alignment horizontal="center" vertical="top"/>
    </xf>
    <xf numFmtId="0" fontId="168" fillId="0" borderId="23" xfId="0" applyFont="1" applyBorder="1" applyAlignment="1">
      <alignment vertical="top"/>
    </xf>
    <xf numFmtId="0" fontId="168" fillId="0" borderId="0" xfId="0" applyFont="1" applyAlignment="1">
      <alignment vertical="top"/>
    </xf>
    <xf numFmtId="0" fontId="142" fillId="0" borderId="23" xfId="0" applyFont="1" applyBorder="1" applyAlignment="1">
      <alignment vertical="top"/>
    </xf>
    <xf numFmtId="0" fontId="168" fillId="0" borderId="0" xfId="0" applyFont="1" applyAlignment="1" applyProtection="1">
      <alignment vertical="top"/>
      <protection locked="0"/>
    </xf>
    <xf numFmtId="0" fontId="22" fillId="0" borderId="23" xfId="0" applyFont="1" applyBorder="1" applyAlignment="1">
      <alignment vertical="top"/>
    </xf>
    <xf numFmtId="0" fontId="0" fillId="0" borderId="23" xfId="0" applyBorder="1" applyAlignment="1">
      <alignment vertical="top"/>
    </xf>
    <xf numFmtId="0" fontId="16" fillId="0" borderId="0" xfId="0" applyFont="1" applyAlignment="1">
      <alignment horizontal="justify" vertical="top"/>
    </xf>
    <xf numFmtId="0" fontId="43" fillId="0" borderId="0" xfId="0" applyFont="1" applyAlignment="1">
      <alignment vertical="top"/>
    </xf>
    <xf numFmtId="0" fontId="43" fillId="0" borderId="0" xfId="0" applyFont="1" applyAlignment="1">
      <alignment horizontal="justify" vertical="top" wrapText="1"/>
    </xf>
    <xf numFmtId="0" fontId="49" fillId="0" borderId="17" xfId="0" applyFont="1" applyBorder="1" applyAlignment="1">
      <alignment vertical="top" wrapText="1"/>
    </xf>
    <xf numFmtId="0" fontId="17" fillId="0" borderId="17" xfId="0" applyFont="1" applyBorder="1" applyAlignment="1">
      <alignment vertical="top" wrapText="1"/>
    </xf>
    <xf numFmtId="0" fontId="17" fillId="0" borderId="17" xfId="0" applyFont="1" applyBorder="1" applyAlignment="1">
      <alignment horizontal="right" vertical="top" wrapText="1"/>
    </xf>
    <xf numFmtId="0" fontId="17" fillId="0" borderId="18" xfId="0" applyFont="1" applyBorder="1" applyAlignment="1">
      <alignment horizontal="center" vertical="top" wrapText="1"/>
    </xf>
    <xf numFmtId="0" fontId="17" fillId="0" borderId="21" xfId="0" applyFont="1" applyBorder="1" applyAlignment="1">
      <alignment vertical="top" wrapText="1"/>
    </xf>
    <xf numFmtId="0" fontId="0" fillId="0" borderId="182" xfId="0" applyBorder="1" applyAlignment="1" applyProtection="1">
      <alignment vertical="top"/>
      <protection locked="0"/>
    </xf>
    <xf numFmtId="0" fontId="0" fillId="0" borderId="17" xfId="0" applyBorder="1" applyAlignment="1" applyProtection="1">
      <alignment horizontal="left" vertical="top" wrapText="1"/>
      <protection locked="0"/>
    </xf>
    <xf numFmtId="0" fontId="0" fillId="0" borderId="182" xfId="0" applyBorder="1" applyAlignment="1">
      <alignment vertical="top" wrapText="1"/>
    </xf>
    <xf numFmtId="0" fontId="0" fillId="0" borderId="26" xfId="0" applyBorder="1" applyAlignment="1" applyProtection="1">
      <alignment vertical="top"/>
      <protection locked="0"/>
    </xf>
    <xf numFmtId="0" fontId="27" fillId="0" borderId="26" xfId="0" applyFont="1" applyBorder="1" applyAlignment="1" applyProtection="1">
      <alignment horizontal="center" vertical="top"/>
      <protection locked="0"/>
    </xf>
    <xf numFmtId="0" fontId="16" fillId="0" borderId="153" xfId="15" applyBorder="1" applyAlignment="1">
      <alignment vertical="top" wrapText="1"/>
    </xf>
    <xf numFmtId="0" fontId="0" fillId="0" borderId="17" xfId="0" applyBorder="1" applyAlignment="1" applyProtection="1">
      <alignment horizontal="justify" vertical="top" wrapText="1"/>
      <protection locked="0"/>
    </xf>
    <xf numFmtId="0" fontId="0" fillId="0" borderId="183" xfId="0" applyBorder="1" applyAlignment="1" applyProtection="1">
      <alignment vertical="center"/>
      <protection locked="0"/>
    </xf>
    <xf numFmtId="0" fontId="27" fillId="0" borderId="182" xfId="0" applyFont="1" applyBorder="1" applyAlignment="1" applyProtection="1">
      <alignment horizontal="center" vertical="top"/>
      <protection locked="0"/>
    </xf>
    <xf numFmtId="0" fontId="26" fillId="0" borderId="24" xfId="0" applyFont="1" applyBorder="1" applyAlignment="1">
      <alignment vertical="center"/>
    </xf>
    <xf numFmtId="0" fontId="27" fillId="0" borderId="185" xfId="0" applyFont="1" applyBorder="1" applyAlignment="1" applyProtection="1">
      <alignment horizontal="center" vertical="top"/>
      <protection locked="0"/>
    </xf>
    <xf numFmtId="0" fontId="25" fillId="0" borderId="44" xfId="0" applyFont="1" applyBorder="1" applyAlignment="1" applyProtection="1">
      <alignment horizontal="center" vertical="center"/>
      <protection locked="0"/>
    </xf>
    <xf numFmtId="0" fontId="168" fillId="0" borderId="16" xfId="0" applyFont="1" applyBorder="1" applyAlignment="1">
      <alignment vertical="center"/>
    </xf>
    <xf numFmtId="0" fontId="0" fillId="0" borderId="184" xfId="0" applyBorder="1" applyAlignment="1">
      <alignment vertical="top" wrapText="1"/>
    </xf>
    <xf numFmtId="49" fontId="27" fillId="0" borderId="62" xfId="10" applyNumberFormat="1" applyFont="1" applyBorder="1" applyAlignment="1">
      <alignment horizontal="right" vertical="top" wrapText="1"/>
    </xf>
    <xf numFmtId="0" fontId="28" fillId="0" borderId="182" xfId="0" applyFont="1" applyBorder="1" applyAlignment="1" applyProtection="1">
      <alignment horizontal="left" vertical="top"/>
      <protection locked="0"/>
    </xf>
    <xf numFmtId="0" fontId="0" fillId="0" borderId="184" xfId="0" applyBorder="1" applyAlignment="1" applyProtection="1">
      <alignment vertical="top"/>
      <protection locked="0"/>
    </xf>
    <xf numFmtId="0" fontId="27" fillId="0" borderId="184" xfId="0" applyFont="1" applyBorder="1" applyAlignment="1" applyProtection="1">
      <alignment horizontal="center" vertical="top"/>
      <protection locked="0"/>
    </xf>
    <xf numFmtId="0" fontId="27" fillId="0" borderId="185" xfId="0" applyFont="1" applyBorder="1" applyAlignment="1" applyProtection="1">
      <alignment horizontal="center" vertical="center"/>
      <protection locked="0"/>
    </xf>
    <xf numFmtId="0" fontId="16" fillId="0" borderId="181" xfId="15" applyBorder="1" applyAlignment="1">
      <alignment horizontal="right" vertical="top" wrapText="1"/>
    </xf>
    <xf numFmtId="0" fontId="137" fillId="0" borderId="186" xfId="0" applyFont="1" applyBorder="1" applyAlignment="1">
      <alignment horizontal="left" vertical="top"/>
    </xf>
    <xf numFmtId="0" fontId="137" fillId="0" borderId="187" xfId="0" applyFont="1" applyBorder="1" applyAlignment="1">
      <alignment horizontal="left" vertical="top"/>
    </xf>
    <xf numFmtId="0" fontId="137" fillId="0" borderId="188" xfId="0" applyFont="1" applyBorder="1" applyAlignment="1">
      <alignment horizontal="left" vertical="top"/>
    </xf>
    <xf numFmtId="0" fontId="16" fillId="0" borderId="186" xfId="0" applyFont="1" applyBorder="1" applyAlignment="1">
      <alignment horizontal="left" vertical="top" wrapText="1"/>
    </xf>
    <xf numFmtId="0" fontId="16" fillId="0" borderId="187" xfId="0" applyFont="1" applyBorder="1" applyAlignment="1">
      <alignment horizontal="left" vertical="top" wrapText="1"/>
    </xf>
    <xf numFmtId="0" fontId="16" fillId="0" borderId="188" xfId="0" applyFont="1" applyBorder="1" applyAlignment="1">
      <alignment horizontal="left" vertical="top" wrapText="1"/>
    </xf>
    <xf numFmtId="0" fontId="0" fillId="0" borderId="190" xfId="0" applyBorder="1"/>
    <xf numFmtId="0" fontId="16" fillId="0" borderId="44" xfId="0" applyFont="1" applyBorder="1" applyAlignment="1">
      <alignment horizontal="left" vertical="top" wrapText="1"/>
    </xf>
    <xf numFmtId="0" fontId="25" fillId="0" borderId="69" xfId="0" applyFont="1" applyBorder="1" applyAlignment="1">
      <alignment vertical="top"/>
    </xf>
    <xf numFmtId="0" fontId="16" fillId="0" borderId="6" xfId="15" applyBorder="1" applyAlignment="1">
      <alignment vertical="top"/>
    </xf>
    <xf numFmtId="0" fontId="16" fillId="0" borderId="10" xfId="15" applyBorder="1" applyAlignment="1">
      <alignment vertical="top"/>
    </xf>
    <xf numFmtId="0" fontId="143" fillId="0" borderId="0" xfId="0" quotePrefix="1" applyFont="1" applyAlignment="1">
      <alignment horizontal="center" vertical="center" wrapText="1"/>
    </xf>
    <xf numFmtId="0" fontId="25" fillId="0" borderId="0" xfId="0" applyFont="1" applyAlignment="1">
      <alignment horizontal="left" vertical="top" wrapText="1"/>
    </xf>
    <xf numFmtId="0" fontId="25" fillId="0" borderId="34" xfId="0" applyFont="1" applyBorder="1" applyAlignment="1">
      <alignment horizontal="left" vertical="top"/>
    </xf>
    <xf numFmtId="0" fontId="52" fillId="0" borderId="0" xfId="0" quotePrefix="1" applyFont="1" applyAlignment="1">
      <alignment horizontal="left" vertical="top"/>
    </xf>
    <xf numFmtId="0" fontId="240" fillId="0" borderId="0" xfId="0" applyFont="1" applyAlignment="1">
      <alignment horizontal="justify" vertical="top" wrapText="1"/>
    </xf>
    <xf numFmtId="0" fontId="230" fillId="0" borderId="0" xfId="0" applyFont="1" applyAlignment="1">
      <alignment horizontal="left" vertical="top" wrapText="1"/>
    </xf>
    <xf numFmtId="0" fontId="241" fillId="0" borderId="0" xfId="0" applyFont="1" applyAlignment="1">
      <alignment horizontal="justify" vertical="top" wrapText="1"/>
    </xf>
    <xf numFmtId="0" fontId="16" fillId="0" borderId="23" xfId="0" applyFont="1" applyBorder="1" applyAlignment="1">
      <alignment vertical="top"/>
    </xf>
    <xf numFmtId="168" fontId="143" fillId="23" borderId="112" xfId="0" applyNumberFormat="1" applyFont="1" applyFill="1" applyBorder="1" applyAlignment="1">
      <alignment vertical="top"/>
    </xf>
    <xf numFmtId="0" fontId="137" fillId="0" borderId="0" xfId="0" applyFont="1" applyAlignment="1">
      <alignment vertical="center"/>
    </xf>
    <xf numFmtId="0" fontId="16" fillId="4" borderId="33" xfId="0" applyFont="1" applyFill="1" applyBorder="1" applyAlignment="1" applyProtection="1">
      <alignment vertical="top"/>
      <protection locked="0"/>
    </xf>
    <xf numFmtId="0" fontId="137" fillId="0" borderId="17" xfId="0" applyFont="1" applyBorder="1" applyAlignment="1">
      <alignment horizontal="left" vertical="center"/>
    </xf>
    <xf numFmtId="0" fontId="142" fillId="0" borderId="16" xfId="0" applyFont="1" applyBorder="1" applyAlignment="1">
      <alignment horizontal="center" vertical="center" wrapText="1"/>
    </xf>
    <xf numFmtId="0" fontId="16" fillId="0" borderId="7" xfId="0" applyFont="1" applyBorder="1" applyAlignment="1">
      <alignment vertical="top"/>
    </xf>
    <xf numFmtId="0" fontId="22" fillId="0" borderId="148" xfId="0" applyFont="1" applyBorder="1" applyAlignment="1">
      <alignment vertical="top" wrapText="1"/>
    </xf>
    <xf numFmtId="167" fontId="16" fillId="23" borderId="147" xfId="0" applyNumberFormat="1" applyFont="1" applyFill="1" applyBorder="1" applyAlignment="1" applyProtection="1">
      <alignment horizontal="left" vertical="top" wrapText="1"/>
      <protection locked="0"/>
    </xf>
    <xf numFmtId="0" fontId="18" fillId="0" borderId="0" xfId="0" applyFont="1" applyAlignment="1">
      <alignment horizontal="left" vertical="center" wrapText="1" indent="1"/>
    </xf>
    <xf numFmtId="0" fontId="18" fillId="0" borderId="20" xfId="0" applyFont="1" applyBorder="1" applyAlignment="1">
      <alignment horizontal="left" vertical="center" wrapText="1" indent="1"/>
    </xf>
    <xf numFmtId="0" fontId="41" fillId="0" borderId="23" xfId="0" applyFont="1" applyBorder="1" applyAlignment="1">
      <alignment vertical="top" wrapText="1"/>
    </xf>
    <xf numFmtId="0" fontId="41" fillId="0" borderId="24" xfId="0" applyFont="1" applyBorder="1" applyAlignment="1">
      <alignment vertical="top" wrapText="1"/>
    </xf>
    <xf numFmtId="0" fontId="18" fillId="0" borderId="20" xfId="0" applyFont="1" applyBorder="1" applyAlignment="1">
      <alignment horizontal="left" wrapText="1"/>
    </xf>
    <xf numFmtId="0" fontId="18" fillId="0" borderId="20" xfId="0" applyFont="1" applyBorder="1" applyAlignment="1">
      <alignment horizontal="left" vertical="top" wrapText="1"/>
    </xf>
    <xf numFmtId="0" fontId="41" fillId="0" borderId="17" xfId="0" applyFont="1" applyBorder="1" applyAlignment="1">
      <alignment horizontal="justify" vertical="top" wrapText="1"/>
    </xf>
    <xf numFmtId="0" fontId="16" fillId="0" borderId="0" xfId="0" applyFont="1" applyAlignment="1">
      <alignment horizontal="right" vertical="center"/>
    </xf>
    <xf numFmtId="0" fontId="27" fillId="0" borderId="0" xfId="0" applyFont="1" applyAlignment="1" applyProtection="1">
      <alignment horizontal="center" vertical="top"/>
      <protection locked="0"/>
    </xf>
    <xf numFmtId="0" fontId="32" fillId="0" borderId="22" xfId="0" quotePrefix="1" applyFont="1" applyBorder="1" applyAlignment="1">
      <alignment horizontal="right" vertical="top" wrapText="1"/>
    </xf>
    <xf numFmtId="0" fontId="32" fillId="0" borderId="22" xfId="0" quotePrefix="1" applyFont="1" applyBorder="1" applyAlignment="1">
      <alignment horizontal="right" wrapText="1"/>
    </xf>
    <xf numFmtId="0" fontId="18" fillId="0" borderId="22" xfId="0" quotePrefix="1" applyFont="1" applyBorder="1" applyAlignment="1">
      <alignment wrapText="1"/>
    </xf>
    <xf numFmtId="0" fontId="32" fillId="0" borderId="23" xfId="0" quotePrefix="1" applyFont="1" applyBorder="1" applyAlignment="1">
      <alignment horizontal="right" vertical="top" wrapText="1"/>
    </xf>
    <xf numFmtId="0" fontId="32" fillId="0" borderId="23" xfId="0" quotePrefix="1" applyFont="1" applyBorder="1" applyAlignment="1">
      <alignment horizontal="right" wrapText="1"/>
    </xf>
    <xf numFmtId="0" fontId="162" fillId="0" borderId="33" xfId="0" applyFont="1" applyBorder="1" applyAlignment="1">
      <alignment horizontal="left" vertical="center" wrapText="1"/>
    </xf>
    <xf numFmtId="0" fontId="162" fillId="0" borderId="31" xfId="0" applyFont="1" applyBorder="1" applyAlignment="1">
      <alignment horizontal="center" vertical="center" wrapText="1"/>
    </xf>
    <xf numFmtId="0" fontId="166" fillId="0" borderId="0" xfId="0" applyFont="1"/>
    <xf numFmtId="0" fontId="166" fillId="0" borderId="0" xfId="0" applyFont="1" applyAlignment="1">
      <alignment vertical="center"/>
    </xf>
    <xf numFmtId="0" fontId="245" fillId="0" borderId="0" xfId="0" applyFont="1"/>
    <xf numFmtId="0" fontId="137" fillId="0" borderId="0" xfId="0" applyFont="1" applyAlignment="1">
      <alignment horizontal="left" vertical="top"/>
    </xf>
    <xf numFmtId="0" fontId="16" fillId="0" borderId="18" xfId="0" applyFont="1" applyBorder="1" applyAlignment="1">
      <alignment horizontal="left" vertical="top"/>
    </xf>
    <xf numFmtId="0" fontId="0" fillId="0" borderId="18" xfId="0" applyBorder="1" applyAlignment="1">
      <alignment horizontal="left" vertical="top"/>
    </xf>
    <xf numFmtId="0" fontId="25" fillId="0" borderId="0" xfId="0" quotePrefix="1" applyFont="1" applyAlignment="1">
      <alignment horizontal="left" vertical="top"/>
    </xf>
    <xf numFmtId="0" fontId="0" fillId="0" borderId="26" xfId="0" applyBorder="1" applyAlignment="1">
      <alignment horizontal="left" vertical="top"/>
    </xf>
    <xf numFmtId="0" fontId="0" fillId="0" borderId="34" xfId="0" applyBorder="1" applyAlignment="1">
      <alignment horizontal="left" vertical="top"/>
    </xf>
    <xf numFmtId="0" fontId="0" fillId="0" borderId="35" xfId="0" applyBorder="1" applyAlignment="1">
      <alignment horizontal="left" vertical="top"/>
    </xf>
    <xf numFmtId="0" fontId="0" fillId="0" borderId="17" xfId="0" applyBorder="1" applyAlignment="1">
      <alignment horizontal="left" vertical="top"/>
    </xf>
    <xf numFmtId="0" fontId="0" fillId="0" borderId="20" xfId="0" applyBorder="1" applyAlignment="1">
      <alignment horizontal="left" vertical="top"/>
    </xf>
    <xf numFmtId="0" fontId="0" fillId="0" borderId="19" xfId="0" applyBorder="1" applyAlignment="1">
      <alignment horizontal="left" vertical="top"/>
    </xf>
    <xf numFmtId="0" fontId="0" fillId="0" borderId="21" xfId="0" applyBorder="1" applyAlignment="1">
      <alignment horizontal="left" vertical="top"/>
    </xf>
    <xf numFmtId="0" fontId="67" fillId="0" borderId="0" xfId="0" applyFont="1" applyAlignment="1">
      <alignment horizontal="left" vertical="top"/>
    </xf>
    <xf numFmtId="0" fontId="247" fillId="0" borderId="0" xfId="0" applyFont="1" applyAlignment="1">
      <alignment horizontal="left" vertical="top"/>
    </xf>
    <xf numFmtId="0" fontId="16" fillId="0" borderId="0" xfId="0" quotePrefix="1" applyFont="1" applyAlignment="1">
      <alignment horizontal="left" vertical="top"/>
    </xf>
    <xf numFmtId="0" fontId="28" fillId="0" borderId="0" xfId="0" applyFont="1" applyAlignment="1">
      <alignment horizontal="left" vertical="top"/>
    </xf>
    <xf numFmtId="0" fontId="16" fillId="0" borderId="33" xfId="0" applyFont="1" applyBorder="1" applyAlignment="1">
      <alignment horizontal="left" vertical="top"/>
    </xf>
    <xf numFmtId="0" fontId="0" fillId="0" borderId="33" xfId="0" applyBorder="1" applyAlignment="1">
      <alignment horizontal="left" vertical="top"/>
    </xf>
    <xf numFmtId="0" fontId="248" fillId="0" borderId="0" xfId="0" applyFont="1" applyAlignment="1">
      <alignment horizontal="center" vertical="top"/>
    </xf>
    <xf numFmtId="0" fontId="31" fillId="0" borderId="0" xfId="0" applyFont="1" applyAlignment="1">
      <alignment horizontal="left" vertical="top"/>
    </xf>
    <xf numFmtId="0" fontId="205" fillId="0" borderId="0" xfId="0" applyFont="1" applyAlignment="1">
      <alignment vertical="center"/>
    </xf>
    <xf numFmtId="0" fontId="206" fillId="31" borderId="1" xfId="0" applyFont="1" applyFill="1" applyBorder="1" applyAlignment="1">
      <alignment horizontal="justify" vertical="center" wrapText="1"/>
    </xf>
    <xf numFmtId="0" fontId="206" fillId="31" borderId="62" xfId="0" applyFont="1" applyFill="1" applyBorder="1" applyAlignment="1">
      <alignment horizontal="justify" vertical="center" wrapText="1"/>
    </xf>
    <xf numFmtId="0" fontId="206" fillId="0" borderId="29" xfId="0" applyFont="1" applyBorder="1" applyAlignment="1">
      <alignment vertical="center" wrapText="1"/>
    </xf>
    <xf numFmtId="0" fontId="205" fillId="0" borderId="9" xfId="0" applyFont="1" applyBorder="1" applyAlignment="1">
      <alignment vertical="center" wrapText="1"/>
    </xf>
    <xf numFmtId="0" fontId="205" fillId="0" borderId="29" xfId="0" applyFont="1" applyBorder="1" applyAlignment="1">
      <alignment vertical="center" wrapText="1"/>
    </xf>
    <xf numFmtId="0" fontId="206" fillId="0" borderId="9" xfId="0" applyFont="1" applyBorder="1" applyAlignment="1">
      <alignment vertical="center" wrapText="1"/>
    </xf>
    <xf numFmtId="0" fontId="205" fillId="32" borderId="9" xfId="0" applyFont="1" applyFill="1" applyBorder="1" applyAlignment="1">
      <alignment vertical="center" wrapText="1"/>
    </xf>
    <xf numFmtId="0" fontId="205" fillId="0" borderId="0" xfId="0" applyFont="1" applyAlignment="1">
      <alignment horizontal="left" vertical="center"/>
    </xf>
    <xf numFmtId="0" fontId="0" fillId="0" borderId="18" xfId="0" applyBorder="1" applyAlignment="1">
      <alignment horizontal="left" vertical="center"/>
    </xf>
    <xf numFmtId="0" fontId="249" fillId="0" borderId="0" xfId="15" applyFont="1" applyAlignment="1">
      <alignment vertical="center"/>
    </xf>
    <xf numFmtId="0" fontId="250" fillId="0" borderId="0" xfId="15" applyFont="1"/>
    <xf numFmtId="0" fontId="250" fillId="0" borderId="0" xfId="15" applyFont="1" applyAlignment="1">
      <alignment horizontal="center"/>
    </xf>
    <xf numFmtId="0" fontId="250" fillId="0" borderId="0" xfId="15" applyFont="1" applyAlignment="1">
      <alignment wrapText="1"/>
    </xf>
    <xf numFmtId="0" fontId="250" fillId="0" borderId="0" xfId="15" applyFont="1" applyAlignment="1">
      <alignment horizontal="center" wrapText="1"/>
    </xf>
    <xf numFmtId="0" fontId="251" fillId="0" borderId="0" xfId="15" applyFont="1"/>
    <xf numFmtId="0" fontId="252" fillId="0" borderId="0" xfId="15" applyFont="1"/>
    <xf numFmtId="0" fontId="252" fillId="0" borderId="0" xfId="15" applyFont="1" applyAlignment="1">
      <alignment horizontal="center"/>
    </xf>
    <xf numFmtId="0" fontId="252" fillId="0" borderId="0" xfId="15" applyFont="1" applyAlignment="1">
      <alignment wrapText="1"/>
    </xf>
    <xf numFmtId="166" fontId="253" fillId="0" borderId="0" xfId="799" applyFont="1" applyAlignment="1">
      <alignment horizontal="left"/>
    </xf>
    <xf numFmtId="0" fontId="252" fillId="0" borderId="0" xfId="15" applyFont="1" applyAlignment="1">
      <alignment horizontal="center" wrapText="1"/>
    </xf>
    <xf numFmtId="0" fontId="254" fillId="0" borderId="0" xfId="15" applyFont="1"/>
    <xf numFmtId="0" fontId="254" fillId="0" borderId="18" xfId="15" applyFont="1" applyBorder="1"/>
    <xf numFmtId="0" fontId="182" fillId="0" borderId="18" xfId="15" applyFont="1" applyBorder="1"/>
    <xf numFmtId="0" fontId="254" fillId="0" borderId="18" xfId="15" applyFont="1" applyBorder="1" applyAlignment="1">
      <alignment wrapText="1"/>
    </xf>
    <xf numFmtId="0" fontId="254" fillId="0" borderId="0" xfId="15" applyFont="1" applyAlignment="1">
      <alignment wrapText="1"/>
    </xf>
    <xf numFmtId="0" fontId="254" fillId="0" borderId="0" xfId="15" applyFont="1" applyAlignment="1">
      <alignment horizontal="center" wrapText="1"/>
    </xf>
    <xf numFmtId="0" fontId="182" fillId="0" borderId="0" xfId="15" applyFont="1"/>
    <xf numFmtId="166" fontId="253" fillId="0" borderId="0" xfId="799" applyFont="1" applyAlignment="1">
      <alignment vertical="center"/>
    </xf>
    <xf numFmtId="166" fontId="255" fillId="0" borderId="0" xfId="799" applyFont="1" applyAlignment="1">
      <alignment horizontal="left"/>
    </xf>
    <xf numFmtId="0" fontId="160" fillId="0" borderId="0" xfId="15" applyFont="1"/>
    <xf numFmtId="0" fontId="212" fillId="19" borderId="16" xfId="15" applyFont="1" applyFill="1" applyBorder="1" applyAlignment="1">
      <alignment horizontal="center" vertical="top" textRotation="90" wrapText="1"/>
    </xf>
    <xf numFmtId="0" fontId="212" fillId="19" borderId="16" xfId="15" applyFont="1" applyFill="1" applyBorder="1" applyAlignment="1">
      <alignment horizontal="center" vertical="top" wrapText="1"/>
    </xf>
    <xf numFmtId="0" fontId="207" fillId="19" borderId="16" xfId="798" applyFont="1" applyFill="1" applyBorder="1" applyAlignment="1">
      <alignment horizontal="center" vertical="top" wrapText="1"/>
    </xf>
    <xf numFmtId="0" fontId="207" fillId="19" borderId="16" xfId="798" applyFont="1" applyFill="1" applyBorder="1" applyAlignment="1">
      <alignment horizontal="center" vertical="top" textRotation="90" wrapText="1"/>
    </xf>
    <xf numFmtId="0" fontId="6" fillId="0" borderId="0" xfId="15" applyFont="1"/>
    <xf numFmtId="0" fontId="218" fillId="0" borderId="16" xfId="15" applyFont="1" applyBorder="1" applyAlignment="1">
      <alignment horizontal="left" vertical="top"/>
    </xf>
    <xf numFmtId="0" fontId="252" fillId="0" borderId="16" xfId="15" applyFont="1" applyBorder="1" applyAlignment="1">
      <alignment vertical="top"/>
    </xf>
    <xf numFmtId="0" fontId="252" fillId="0" borderId="16" xfId="15" applyFont="1" applyBorder="1" applyAlignment="1">
      <alignment horizontal="center" vertical="top"/>
    </xf>
    <xf numFmtId="0" fontId="252" fillId="0" borderId="16" xfId="15" applyFont="1" applyBorder="1" applyAlignment="1">
      <alignment vertical="top" wrapText="1"/>
    </xf>
    <xf numFmtId="0" fontId="252" fillId="0" borderId="0" xfId="15" applyFont="1" applyAlignment="1">
      <alignment vertical="top" wrapText="1"/>
    </xf>
    <xf numFmtId="0" fontId="252" fillId="0" borderId="0" xfId="15" applyFont="1" applyAlignment="1">
      <alignment vertical="top"/>
    </xf>
    <xf numFmtId="0" fontId="252" fillId="0" borderId="16" xfId="798" applyFont="1" applyBorder="1" applyAlignment="1">
      <alignment vertical="top" wrapText="1"/>
    </xf>
    <xf numFmtId="0" fontId="218" fillId="0" borderId="16" xfId="798" applyFont="1" applyBorder="1" applyAlignment="1">
      <alignment vertical="top" wrapText="1"/>
    </xf>
    <xf numFmtId="0" fontId="256" fillId="0" borderId="0" xfId="15" applyFont="1" applyAlignment="1">
      <alignment horizontal="left" indent="6"/>
    </xf>
    <xf numFmtId="0" fontId="16" fillId="0" borderId="0" xfId="15" applyAlignment="1">
      <alignment horizontal="left" indent="12"/>
    </xf>
    <xf numFmtId="0" fontId="142" fillId="0" borderId="0" xfId="15" applyFont="1"/>
    <xf numFmtId="0" fontId="257" fillId="0" borderId="0" xfId="15" applyFont="1"/>
    <xf numFmtId="0" fontId="257" fillId="0" borderId="0" xfId="15" applyFont="1" applyAlignment="1">
      <alignment horizontal="center"/>
    </xf>
    <xf numFmtId="0" fontId="44" fillId="0" borderId="0" xfId="15" applyFont="1"/>
    <xf numFmtId="0" fontId="143" fillId="0" borderId="0" xfId="15" applyFont="1" applyAlignment="1">
      <alignment wrapText="1"/>
    </xf>
    <xf numFmtId="0" fontId="143" fillId="0" borderId="0" xfId="15" applyFont="1"/>
    <xf numFmtId="0" fontId="258" fillId="0" borderId="0" xfId="15" applyFont="1" applyAlignment="1">
      <alignment horizontal="left" indent="12"/>
    </xf>
    <xf numFmtId="0" fontId="16" fillId="0" borderId="0" xfId="15" applyAlignment="1">
      <alignment wrapText="1"/>
    </xf>
    <xf numFmtId="0" fontId="16" fillId="0" borderId="0" xfId="15" applyAlignment="1">
      <alignment horizontal="center" wrapText="1"/>
    </xf>
    <xf numFmtId="0" fontId="207" fillId="0" borderId="0" xfId="15" applyFont="1"/>
    <xf numFmtId="0" fontId="6" fillId="0" borderId="0" xfId="15" applyFont="1" applyAlignment="1">
      <alignment horizontal="center"/>
    </xf>
    <xf numFmtId="0" fontId="6" fillId="0" borderId="0" xfId="15" applyFont="1" applyAlignment="1">
      <alignment wrapText="1"/>
    </xf>
    <xf numFmtId="0" fontId="6" fillId="0" borderId="0" xfId="798" applyAlignment="1">
      <alignment wrapText="1"/>
    </xf>
    <xf numFmtId="0" fontId="6" fillId="0" borderId="0" xfId="15" applyFont="1" applyAlignment="1">
      <alignment horizontal="center" wrapText="1"/>
    </xf>
    <xf numFmtId="0" fontId="6" fillId="0" borderId="0" xfId="15" applyFont="1" applyAlignment="1">
      <alignment horizontal="left"/>
    </xf>
    <xf numFmtId="0" fontId="207" fillId="0" borderId="0" xfId="798" applyFont="1" applyAlignment="1">
      <alignment wrapText="1"/>
    </xf>
    <xf numFmtId="0" fontId="252" fillId="0" borderId="0" xfId="798" applyFont="1" applyAlignment="1">
      <alignment wrapText="1"/>
    </xf>
    <xf numFmtId="166" fontId="253" fillId="0" borderId="0" xfId="799" applyFont="1" applyBorder="1" applyAlignment="1">
      <alignment horizontal="left"/>
    </xf>
    <xf numFmtId="0" fontId="16" fillId="0" borderId="16" xfId="15" applyBorder="1" applyAlignment="1">
      <alignment horizontal="left"/>
    </xf>
    <xf numFmtId="0" fontId="16" fillId="0" borderId="16" xfId="15" applyBorder="1"/>
    <xf numFmtId="0" fontId="16" fillId="0" borderId="0" xfId="15" applyAlignment="1">
      <alignment horizontal="left"/>
    </xf>
    <xf numFmtId="0" fontId="16" fillId="0" borderId="16" xfId="15" applyBorder="1" applyAlignment="1">
      <alignment wrapText="1"/>
    </xf>
    <xf numFmtId="0" fontId="25" fillId="0" borderId="16" xfId="15" applyFont="1" applyBorder="1"/>
    <xf numFmtId="0" fontId="137" fillId="0" borderId="2" xfId="0" applyFont="1" applyBorder="1" applyAlignment="1">
      <alignment vertical="top" wrapText="1"/>
    </xf>
    <xf numFmtId="0" fontId="41" fillId="0" borderId="0" xfId="0" applyFont="1" applyAlignment="1">
      <alignment horizontal="left" vertical="center"/>
    </xf>
    <xf numFmtId="0" fontId="22" fillId="0" borderId="2" xfId="0" applyFont="1" applyBorder="1" applyAlignment="1">
      <alignment vertical="center" wrapText="1"/>
    </xf>
    <xf numFmtId="0" fontId="75" fillId="0" borderId="0" xfId="0" applyFont="1" applyAlignment="1">
      <alignment vertical="center" wrapText="1"/>
    </xf>
    <xf numFmtId="168" fontId="64" fillId="22" borderId="0" xfId="0" applyNumberFormat="1" applyFont="1" applyFill="1" applyAlignment="1">
      <alignment vertical="top"/>
    </xf>
    <xf numFmtId="0" fontId="135" fillId="22" borderId="0" xfId="0" applyFont="1" applyFill="1" applyAlignment="1">
      <alignment vertical="top" wrapText="1"/>
    </xf>
    <xf numFmtId="0" fontId="16" fillId="4" borderId="36" xfId="0" applyFont="1" applyFill="1" applyBorder="1" applyAlignment="1" applyProtection="1">
      <alignment horizontal="center" vertical="top"/>
      <protection locked="0"/>
    </xf>
    <xf numFmtId="0" fontId="16" fillId="22" borderId="0" xfId="1" applyNumberFormat="1" applyFont="1" applyFill="1" applyBorder="1" applyAlignment="1" applyProtection="1">
      <alignment vertical="top"/>
      <protection locked="0"/>
    </xf>
    <xf numFmtId="168" fontId="25" fillId="22" borderId="0" xfId="0" applyNumberFormat="1" applyFont="1" applyFill="1" applyAlignment="1">
      <alignment vertical="top" wrapText="1"/>
    </xf>
    <xf numFmtId="168" fontId="25" fillId="22" borderId="10" xfId="0" applyNumberFormat="1" applyFont="1" applyFill="1" applyBorder="1" applyAlignment="1">
      <alignment vertical="top" wrapText="1"/>
    </xf>
    <xf numFmtId="49" fontId="17" fillId="0" borderId="0" xfId="0" applyNumberFormat="1" applyFont="1"/>
    <xf numFmtId="0" fontId="25" fillId="25" borderId="16" xfId="15" applyFont="1" applyFill="1" applyBorder="1" applyAlignment="1">
      <alignment horizontal="center" vertical="center"/>
    </xf>
    <xf numFmtId="0" fontId="25" fillId="25" borderId="16" xfId="15" applyFont="1" applyFill="1" applyBorder="1" applyAlignment="1">
      <alignment horizontal="center" vertical="center" wrapText="1"/>
    </xf>
    <xf numFmtId="0" fontId="6" fillId="0" borderId="0" xfId="15" applyFont="1" applyAlignment="1">
      <alignment horizontal="center" vertical="top" wrapText="1"/>
    </xf>
    <xf numFmtId="0" fontId="6" fillId="0" borderId="0" xfId="15" applyFont="1" applyAlignment="1">
      <alignment horizontal="center" vertical="top"/>
    </xf>
    <xf numFmtId="0" fontId="16" fillId="0" borderId="0" xfId="15" applyAlignment="1">
      <alignment horizontal="center" vertical="center"/>
    </xf>
    <xf numFmtId="0" fontId="16" fillId="0" borderId="0" xfId="0" applyFont="1" applyAlignment="1">
      <alignment horizontal="left" vertical="center" wrapText="1"/>
    </xf>
    <xf numFmtId="0" fontId="16" fillId="0" borderId="53" xfId="0" applyFont="1" applyBorder="1"/>
    <xf numFmtId="0" fontId="16" fillId="0" borderId="25" xfId="0" applyFont="1" applyBorder="1" applyAlignment="1">
      <alignment vertical="top" wrapText="1"/>
    </xf>
    <xf numFmtId="0" fontId="22" fillId="0" borderId="65" xfId="0" applyFont="1" applyBorder="1" applyAlignment="1">
      <alignment vertical="top" wrapText="1"/>
    </xf>
    <xf numFmtId="0" fontId="22" fillId="0" borderId="40" xfId="0" applyFont="1" applyBorder="1" applyAlignment="1">
      <alignment vertical="top" wrapText="1"/>
    </xf>
    <xf numFmtId="0" fontId="16" fillId="0" borderId="65" xfId="0" applyFont="1" applyBorder="1" applyAlignment="1">
      <alignment vertical="top" wrapText="1"/>
    </xf>
    <xf numFmtId="0" fontId="137" fillId="0" borderId="12" xfId="0" applyFont="1" applyBorder="1" applyAlignment="1">
      <alignment vertical="top" wrapText="1"/>
    </xf>
    <xf numFmtId="167" fontId="200" fillId="0" borderId="33" xfId="0" applyNumberFormat="1" applyFont="1" applyBorder="1" applyAlignment="1">
      <alignment vertical="center"/>
    </xf>
    <xf numFmtId="167" fontId="200" fillId="0" borderId="31" xfId="0" applyNumberFormat="1" applyFont="1" applyBorder="1" applyAlignment="1">
      <alignment vertical="center"/>
    </xf>
    <xf numFmtId="0" fontId="137" fillId="22" borderId="6" xfId="0" applyFont="1" applyFill="1" applyBorder="1" applyAlignment="1">
      <alignment vertical="center"/>
    </xf>
    <xf numFmtId="0" fontId="137" fillId="22" borderId="0" xfId="0" applyFont="1" applyFill="1" applyAlignment="1">
      <alignment vertical="center"/>
    </xf>
    <xf numFmtId="0" fontId="139" fillId="22" borderId="0" xfId="0" applyFont="1" applyFill="1" applyAlignment="1">
      <alignment vertical="center" wrapText="1"/>
    </xf>
    <xf numFmtId="168" fontId="137" fillId="12" borderId="112" xfId="0" applyNumberFormat="1" applyFont="1" applyFill="1" applyBorder="1" applyAlignment="1">
      <alignment vertical="center"/>
    </xf>
    <xf numFmtId="168" fontId="137" fillId="23" borderId="112" xfId="0" applyNumberFormat="1" applyFont="1" applyFill="1" applyBorder="1" applyAlignment="1">
      <alignment vertical="center"/>
    </xf>
    <xf numFmtId="0" fontId="162" fillId="0" borderId="33" xfId="0" applyFont="1" applyBorder="1" applyAlignment="1">
      <alignment horizontal="center" vertical="center" wrapText="1"/>
    </xf>
    <xf numFmtId="0" fontId="143" fillId="0" borderId="32" xfId="0" applyFont="1" applyBorder="1" applyAlignment="1">
      <alignment horizontal="left" vertical="top" wrapText="1"/>
    </xf>
    <xf numFmtId="0" fontId="143" fillId="0" borderId="33" xfId="0" applyFont="1" applyBorder="1" applyAlignment="1">
      <alignment horizontal="left" vertical="top" wrapText="1"/>
    </xf>
    <xf numFmtId="0" fontId="143" fillId="0" borderId="31" xfId="0" applyFont="1" applyBorder="1" applyAlignment="1">
      <alignment horizontal="left" vertical="top" wrapText="1"/>
    </xf>
    <xf numFmtId="0" fontId="143" fillId="0" borderId="26" xfId="0" applyFont="1" applyBorder="1" applyAlignment="1">
      <alignment horizontal="left" vertical="top" wrapText="1"/>
    </xf>
    <xf numFmtId="0" fontId="143" fillId="0" borderId="34" xfId="0" applyFont="1" applyBorder="1" applyAlignment="1">
      <alignment horizontal="left" vertical="top" wrapText="1"/>
    </xf>
    <xf numFmtId="0" fontId="143" fillId="0" borderId="35" xfId="0" applyFont="1" applyBorder="1" applyAlignment="1">
      <alignment horizontal="left" vertical="top" wrapText="1"/>
    </xf>
    <xf numFmtId="0" fontId="162" fillId="0" borderId="0" xfId="0" applyFont="1" applyAlignment="1">
      <alignment horizontal="left" vertical="center" wrapText="1"/>
    </xf>
    <xf numFmtId="0" fontId="162" fillId="0" borderId="0" xfId="0" applyFont="1" applyAlignment="1">
      <alignment vertical="top" wrapText="1"/>
    </xf>
    <xf numFmtId="0" fontId="162" fillId="0" borderId="0" xfId="0" applyFont="1" applyAlignment="1">
      <alignment horizontal="left" vertical="top"/>
    </xf>
    <xf numFmtId="0" fontId="143" fillId="0" borderId="0" xfId="0" applyFont="1" applyAlignment="1">
      <alignment horizontal="left" vertical="top"/>
    </xf>
    <xf numFmtId="0" fontId="143" fillId="0" borderId="0" xfId="0" applyFont="1" applyAlignment="1">
      <alignment horizontal="left" vertical="center" wrapText="1"/>
    </xf>
    <xf numFmtId="0" fontId="16" fillId="0" borderId="0" xfId="0" applyFont="1" applyAlignment="1">
      <alignment horizontal="justify" vertical="center" wrapText="1"/>
    </xf>
    <xf numFmtId="0" fontId="25" fillId="0" borderId="0" xfId="9" applyFont="1" applyAlignment="1">
      <alignment horizontal="justify" vertical="center" wrapText="1"/>
    </xf>
    <xf numFmtId="0" fontId="16" fillId="0" borderId="0" xfId="9" applyFont="1" applyAlignment="1">
      <alignment horizontal="justify" vertical="center" wrapText="1"/>
    </xf>
    <xf numFmtId="0" fontId="0" fillId="0" borderId="23" xfId="0" applyBorder="1"/>
    <xf numFmtId="0" fontId="0" fillId="0" borderId="23" xfId="0" applyBorder="1" applyAlignment="1" applyProtection="1">
      <alignment horizontal="center"/>
      <protection locked="0"/>
    </xf>
    <xf numFmtId="0" fontId="0" fillId="0" borderId="23" xfId="0" applyBorder="1" applyProtection="1">
      <protection locked="0"/>
    </xf>
    <xf numFmtId="0" fontId="0" fillId="0" borderId="17" xfId="0" applyBorder="1" applyProtection="1">
      <protection locked="0"/>
    </xf>
    <xf numFmtId="0" fontId="0" fillId="0" borderId="182" xfId="0" applyBorder="1" applyProtection="1">
      <protection locked="0"/>
    </xf>
    <xf numFmtId="0" fontId="26" fillId="0" borderId="23" xfId="0" applyFont="1" applyBorder="1"/>
    <xf numFmtId="0" fontId="0" fillId="0" borderId="197" xfId="0" applyBorder="1" applyAlignment="1" applyProtection="1">
      <alignment vertical="top"/>
      <protection locked="0"/>
    </xf>
    <xf numFmtId="0" fontId="27" fillId="0" borderId="151" xfId="0" applyFont="1" applyBorder="1" applyAlignment="1" applyProtection="1">
      <alignment horizontal="center" vertical="top"/>
      <protection locked="0"/>
    </xf>
    <xf numFmtId="0" fontId="119" fillId="0" borderId="9" xfId="0" applyFont="1" applyBorder="1" applyAlignment="1">
      <alignment horizontal="left" vertical="top" wrapText="1"/>
    </xf>
    <xf numFmtId="0" fontId="32" fillId="0" borderId="8" xfId="0" applyFont="1" applyBorder="1" applyAlignment="1">
      <alignment horizontal="center" vertical="top" wrapText="1"/>
    </xf>
    <xf numFmtId="0" fontId="51" fillId="24" borderId="16" xfId="0" applyFont="1" applyFill="1" applyBorder="1" applyAlignment="1">
      <alignment horizontal="center" vertical="top" wrapText="1"/>
    </xf>
    <xf numFmtId="0" fontId="41" fillId="19" borderId="16" xfId="0" applyFont="1" applyFill="1" applyBorder="1" applyAlignment="1">
      <alignment horizontal="center" vertical="center" wrapText="1"/>
    </xf>
    <xf numFmtId="0" fontId="32" fillId="22" borderId="16" xfId="0" applyFont="1" applyFill="1" applyBorder="1" applyAlignment="1">
      <alignment horizontal="center" vertical="top" wrapText="1"/>
    </xf>
    <xf numFmtId="0" fontId="41" fillId="22" borderId="16" xfId="0" applyFont="1" applyFill="1" applyBorder="1" applyAlignment="1">
      <alignment horizontal="center" vertical="top" wrapText="1"/>
    </xf>
    <xf numFmtId="168" fontId="16" fillId="0" borderId="170" xfId="0" applyNumberFormat="1" applyFont="1" applyBorder="1" applyAlignment="1">
      <alignment horizontal="center" vertical="center"/>
    </xf>
    <xf numFmtId="49" fontId="17" fillId="0" borderId="0" xfId="0" applyNumberFormat="1" applyFont="1" applyAlignment="1">
      <alignment horizontal="left" wrapText="1"/>
    </xf>
    <xf numFmtId="0" fontId="18" fillId="0" borderId="0" xfId="0" applyFont="1" applyAlignment="1">
      <alignment horizontal="left" vertical="center" wrapText="1" indent="2"/>
    </xf>
    <xf numFmtId="0" fontId="16" fillId="0" borderId="16" xfId="0" applyFont="1" applyBorder="1" applyAlignment="1">
      <alignment horizontal="center" vertical="center" wrapText="1"/>
    </xf>
    <xf numFmtId="1" fontId="16" fillId="0" borderId="16" xfId="0" applyNumberFormat="1" applyFont="1" applyBorder="1" applyAlignment="1">
      <alignment horizontal="center" vertical="center" wrapText="1"/>
    </xf>
    <xf numFmtId="0" fontId="16" fillId="0" borderId="16" xfId="0" applyFont="1" applyBorder="1" applyAlignment="1">
      <alignment vertical="center" wrapText="1"/>
    </xf>
    <xf numFmtId="0" fontId="43" fillId="0" borderId="0" xfId="0" applyFont="1" applyAlignment="1">
      <alignment horizontal="center" vertical="center"/>
    </xf>
    <xf numFmtId="0" fontId="142" fillId="0" borderId="17" xfId="0" applyFont="1" applyBorder="1" applyAlignment="1">
      <alignment vertical="top"/>
    </xf>
    <xf numFmtId="0" fontId="143" fillId="0" borderId="20" xfId="0" applyFont="1" applyBorder="1" applyAlignment="1">
      <alignment vertical="top"/>
    </xf>
    <xf numFmtId="0" fontId="143" fillId="0" borderId="16" xfId="0" applyFont="1" applyBorder="1" applyAlignment="1">
      <alignment vertical="top"/>
    </xf>
    <xf numFmtId="0" fontId="177" fillId="0" borderId="0" xfId="0" applyFont="1" applyAlignment="1">
      <alignment horizontal="left"/>
    </xf>
    <xf numFmtId="167" fontId="161" fillId="0" borderId="32" xfId="0" applyNumberFormat="1" applyFont="1" applyBorder="1" applyAlignment="1">
      <alignment vertical="center"/>
    </xf>
    <xf numFmtId="0" fontId="161" fillId="0" borderId="63" xfId="0" applyFont="1" applyBorder="1" applyAlignment="1">
      <alignment vertical="center" wrapText="1"/>
    </xf>
    <xf numFmtId="0" fontId="161" fillId="0" borderId="87" xfId="0" applyFont="1" applyBorder="1" applyAlignment="1">
      <alignment vertical="center" wrapText="1"/>
    </xf>
    <xf numFmtId="0" fontId="161" fillId="0" borderId="12" xfId="0" applyFont="1" applyBorder="1" applyAlignment="1">
      <alignment wrapText="1"/>
    </xf>
    <xf numFmtId="0" fontId="161" fillId="0" borderId="71" xfId="0" applyFont="1" applyBorder="1" applyAlignment="1">
      <alignment horizontal="left" wrapText="1" indent="1"/>
    </xf>
    <xf numFmtId="0" fontId="161" fillId="0" borderId="0" xfId="0" applyFont="1" applyAlignment="1">
      <alignment horizontal="left" wrapText="1" indent="1"/>
    </xf>
    <xf numFmtId="0" fontId="161" fillId="0" borderId="0" xfId="0" applyFont="1" applyAlignment="1">
      <alignment horizontal="left" wrapText="1"/>
    </xf>
    <xf numFmtId="0" fontId="161" fillId="0" borderId="0" xfId="0" applyFont="1" applyAlignment="1">
      <alignment horizontal="left"/>
    </xf>
    <xf numFmtId="0" fontId="143" fillId="0" borderId="23" xfId="0" applyFont="1" applyBorder="1" applyAlignment="1">
      <alignment vertical="top"/>
    </xf>
    <xf numFmtId="0" fontId="162" fillId="0" borderId="0" xfId="9" applyFont="1" applyAlignment="1">
      <alignment horizontal="justify" vertical="top" wrapText="1"/>
    </xf>
    <xf numFmtId="0" fontId="142" fillId="0" borderId="0" xfId="9" applyFont="1">
      <alignment horizontal="justify" vertical="top"/>
    </xf>
    <xf numFmtId="0" fontId="162" fillId="0" borderId="0" xfId="0" quotePrefix="1" applyFont="1" applyAlignment="1">
      <alignment vertical="top"/>
    </xf>
    <xf numFmtId="0" fontId="199" fillId="0" borderId="0" xfId="0" applyFont="1" applyAlignment="1">
      <alignment vertical="top" wrapText="1"/>
    </xf>
    <xf numFmtId="0" fontId="4" fillId="0" borderId="0" xfId="23" applyFont="1" applyAlignment="1">
      <alignment vertical="top"/>
    </xf>
    <xf numFmtId="0" fontId="199" fillId="0" borderId="0" xfId="0" applyFont="1" applyAlignment="1">
      <alignment vertical="top"/>
    </xf>
    <xf numFmtId="0" fontId="143" fillId="0" borderId="34" xfId="0" applyFont="1" applyBorder="1" applyAlignment="1">
      <alignment horizontal="right" vertical="top"/>
    </xf>
    <xf numFmtId="0" fontId="143" fillId="0" borderId="18" xfId="0" applyFont="1" applyBorder="1" applyAlignment="1">
      <alignment horizontal="right" vertical="top"/>
    </xf>
    <xf numFmtId="0" fontId="199" fillId="0" borderId="0" xfId="0" applyFont="1" applyAlignment="1">
      <alignment horizontal="justify" vertical="top"/>
    </xf>
    <xf numFmtId="0" fontId="142" fillId="0" borderId="23" xfId="0" applyFont="1" applyBorder="1" applyAlignment="1">
      <alignment horizontal="right" vertical="top"/>
    </xf>
    <xf numFmtId="0" fontId="142" fillId="0" borderId="23" xfId="0" applyFont="1" applyBorder="1"/>
    <xf numFmtId="0" fontId="142" fillId="0" borderId="0" xfId="0" applyFont="1" applyAlignment="1">
      <alignment horizontal="justify" vertical="top"/>
    </xf>
    <xf numFmtId="0" fontId="260" fillId="0" borderId="0" xfId="0" applyFont="1" applyAlignment="1">
      <alignment horizontal="justify" vertical="top" wrapText="1"/>
    </xf>
    <xf numFmtId="0" fontId="4" fillId="0" borderId="0" xfId="14" applyFont="1"/>
    <xf numFmtId="0" fontId="168" fillId="0" borderId="16" xfId="0" applyFont="1" applyBorder="1" applyAlignment="1">
      <alignment horizontal="center" vertical="center"/>
    </xf>
    <xf numFmtId="0" fontId="54" fillId="33" borderId="16" xfId="15" applyFont="1" applyFill="1" applyBorder="1" applyAlignment="1">
      <alignment vertical="center"/>
    </xf>
    <xf numFmtId="0" fontId="54" fillId="33" borderId="16" xfId="15" applyFont="1" applyFill="1" applyBorder="1" applyAlignment="1">
      <alignment horizontal="left" vertical="center"/>
    </xf>
    <xf numFmtId="0" fontId="45" fillId="0" borderId="16" xfId="15" applyFont="1" applyBorder="1" applyAlignment="1">
      <alignment vertical="center"/>
    </xf>
    <xf numFmtId="0" fontId="44" fillId="0" borderId="0" xfId="15" applyFont="1" applyAlignment="1">
      <alignment horizontal="left" vertical="center"/>
    </xf>
    <xf numFmtId="0" fontId="16" fillId="0" borderId="0" xfId="15" applyAlignment="1">
      <alignment vertical="center"/>
    </xf>
    <xf numFmtId="0" fontId="44" fillId="0" borderId="0" xfId="15" applyFont="1" applyAlignment="1">
      <alignment vertical="center"/>
    </xf>
    <xf numFmtId="0" fontId="45" fillId="0" borderId="16" xfId="15" applyFont="1" applyBorder="1" applyAlignment="1">
      <alignment horizontal="left" vertical="center"/>
    </xf>
    <xf numFmtId="0" fontId="210" fillId="0" borderId="16" xfId="798" applyFont="1" applyBorder="1" applyAlignment="1">
      <alignment vertical="center"/>
    </xf>
    <xf numFmtId="0" fontId="0" fillId="0" borderId="0" xfId="0" applyAlignment="1">
      <alignment horizontal="center" vertical="center" wrapText="1"/>
    </xf>
    <xf numFmtId="0" fontId="0" fillId="0" borderId="34" xfId="0" applyBorder="1" applyAlignment="1">
      <alignment horizontal="left" vertical="center"/>
    </xf>
    <xf numFmtId="0" fontId="25" fillId="0" borderId="18" xfId="0" applyFont="1" applyBorder="1"/>
    <xf numFmtId="0" fontId="252" fillId="0" borderId="18" xfId="15" applyFont="1" applyBorder="1"/>
    <xf numFmtId="0" fontId="16" fillId="0" borderId="18" xfId="15" applyBorder="1"/>
    <xf numFmtId="0" fontId="3" fillId="0" borderId="0" xfId="15" applyFont="1"/>
    <xf numFmtId="0" fontId="3" fillId="0" borderId="0" xfId="15" applyFont="1" applyAlignment="1">
      <alignment horizontal="left"/>
    </xf>
    <xf numFmtId="0" fontId="135" fillId="11" borderId="148" xfId="0" applyFont="1" applyFill="1" applyBorder="1" applyAlignment="1">
      <alignment vertical="top"/>
    </xf>
    <xf numFmtId="0" fontId="143" fillId="0" borderId="16" xfId="7" applyFont="1" applyBorder="1" applyAlignment="1">
      <alignment horizontal="left" vertical="center" wrapText="1"/>
    </xf>
    <xf numFmtId="170" fontId="135" fillId="12" borderId="71" xfId="0" applyNumberFormat="1" applyFont="1" applyFill="1" applyBorder="1" applyAlignment="1">
      <alignment horizontal="left" vertical="top"/>
    </xf>
    <xf numFmtId="0" fontId="263" fillId="22" borderId="0" xfId="13" applyFont="1" applyFill="1" applyAlignment="1">
      <alignment vertical="top"/>
    </xf>
    <xf numFmtId="0" fontId="143" fillId="0" borderId="26" xfId="7" applyFont="1" applyBorder="1" applyAlignment="1">
      <alignment horizontal="left" vertical="center" wrapText="1"/>
    </xf>
    <xf numFmtId="0" fontId="143" fillId="0" borderId="32" xfId="7" applyFont="1" applyBorder="1" applyAlignment="1">
      <alignment vertical="center"/>
    </xf>
    <xf numFmtId="0" fontId="143" fillId="0" borderId="31" xfId="7" applyFont="1" applyBorder="1" applyAlignment="1">
      <alignment vertical="center"/>
    </xf>
    <xf numFmtId="0" fontId="143" fillId="0" borderId="31" xfId="7" applyFont="1" applyBorder="1" applyAlignment="1">
      <alignment vertical="center" wrapText="1"/>
    </xf>
    <xf numFmtId="0" fontId="158" fillId="30" borderId="0" xfId="0" applyFont="1" applyFill="1" applyAlignment="1">
      <alignment horizontal="left" vertical="top"/>
    </xf>
    <xf numFmtId="0" fontId="16" fillId="30" borderId="0" xfId="0" applyFont="1" applyFill="1" applyAlignment="1">
      <alignment horizontal="left" vertical="top"/>
    </xf>
    <xf numFmtId="168" fontId="135" fillId="12" borderId="112" xfId="0" applyNumberFormat="1" applyFont="1" applyFill="1" applyBorder="1" applyAlignment="1">
      <alignment vertical="center"/>
    </xf>
    <xf numFmtId="167" fontId="135" fillId="12" borderId="112" xfId="0" applyNumberFormat="1" applyFont="1" applyFill="1" applyBorder="1" applyAlignment="1">
      <alignment vertical="center"/>
    </xf>
    <xf numFmtId="166" fontId="0" fillId="0" borderId="0" xfId="1" applyFont="1" applyAlignment="1">
      <alignment vertical="top"/>
    </xf>
    <xf numFmtId="175" fontId="135" fillId="12" borderId="112" xfId="1" applyNumberFormat="1" applyFont="1" applyFill="1" applyBorder="1" applyAlignment="1">
      <alignment vertical="center"/>
    </xf>
    <xf numFmtId="0" fontId="264" fillId="24" borderId="0" xfId="0" applyFont="1" applyFill="1"/>
    <xf numFmtId="0" fontId="174" fillId="21" borderId="0" xfId="0" applyFont="1" applyFill="1" applyAlignment="1">
      <alignment horizontal="center" vertical="top"/>
    </xf>
    <xf numFmtId="0" fontId="139" fillId="2" borderId="15" xfId="0" applyFont="1" applyFill="1" applyBorder="1" applyAlignment="1">
      <alignment vertical="top" wrapText="1"/>
    </xf>
    <xf numFmtId="0" fontId="137" fillId="22" borderId="6" xfId="0" applyFont="1" applyFill="1" applyBorder="1" applyAlignment="1">
      <alignment horizontal="left" vertical="top" wrapText="1"/>
    </xf>
    <xf numFmtId="0" fontId="137" fillId="22" borderId="0" xfId="0" applyFont="1" applyFill="1" applyAlignment="1">
      <alignment horizontal="left" vertical="top" wrapText="1"/>
    </xf>
    <xf numFmtId="0" fontId="137" fillId="0" borderId="14" xfId="0" applyFont="1" applyBorder="1" applyAlignment="1">
      <alignment vertical="top" wrapText="1"/>
    </xf>
    <xf numFmtId="0" fontId="16" fillId="22" borderId="0" xfId="15" applyFill="1" applyAlignment="1">
      <alignment vertical="top"/>
    </xf>
    <xf numFmtId="0" fontId="25" fillId="23" borderId="0" xfId="0" applyFont="1" applyFill="1"/>
    <xf numFmtId="0" fontId="0" fillId="23" borderId="0" xfId="0" applyFill="1"/>
    <xf numFmtId="0" fontId="16" fillId="23" borderId="0" xfId="0" applyFont="1" applyFill="1" applyAlignment="1">
      <alignment vertical="center" wrapText="1"/>
    </xf>
    <xf numFmtId="0" fontId="16" fillId="23" borderId="0" xfId="0" applyFont="1" applyFill="1" applyAlignment="1">
      <alignment vertical="top" wrapText="1"/>
    </xf>
    <xf numFmtId="0" fontId="16" fillId="0" borderId="0" xfId="0" applyFont="1" applyAlignment="1">
      <alignment horizontal="justify"/>
    </xf>
    <xf numFmtId="0" fontId="16" fillId="23" borderId="0" xfId="0" applyFont="1" applyFill="1" applyAlignment="1">
      <alignment horizontal="justify"/>
    </xf>
    <xf numFmtId="0" fontId="16" fillId="0" borderId="0" xfId="0" applyFont="1" applyAlignment="1">
      <alignment horizontal="center" vertical="top" wrapText="1"/>
    </xf>
    <xf numFmtId="0" fontId="0" fillId="18" borderId="0" xfId="0" applyFill="1" applyAlignment="1">
      <alignment vertical="center"/>
    </xf>
    <xf numFmtId="0" fontId="16" fillId="23" borderId="0" xfId="0" applyFont="1" applyFill="1"/>
    <xf numFmtId="0" fontId="16" fillId="23" borderId="53" xfId="0" applyFont="1" applyFill="1" applyBorder="1" applyAlignment="1">
      <alignment vertical="center" wrapText="1"/>
    </xf>
    <xf numFmtId="0" fontId="16" fillId="23" borderId="147" xfId="0" applyFont="1" applyFill="1" applyBorder="1" applyAlignment="1">
      <alignment vertical="center" wrapText="1"/>
    </xf>
    <xf numFmtId="0" fontId="16" fillId="23" borderId="15" xfId="0" applyFont="1" applyFill="1" applyBorder="1" applyAlignment="1">
      <alignment vertical="center" wrapText="1"/>
    </xf>
    <xf numFmtId="0" fontId="16" fillId="0" borderId="32" xfId="15" applyBorder="1" applyAlignment="1">
      <alignment vertical="top" wrapText="1"/>
    </xf>
    <xf numFmtId="0" fontId="25" fillId="0" borderId="16" xfId="15" applyFont="1" applyBorder="1" applyAlignment="1">
      <alignment horizontal="right" vertical="top" wrapText="1"/>
    </xf>
    <xf numFmtId="0" fontId="16" fillId="0" borderId="16" xfId="15" applyBorder="1" applyAlignment="1">
      <alignment vertical="top" wrapText="1"/>
    </xf>
    <xf numFmtId="0" fontId="16" fillId="0" borderId="181" xfId="15" applyBorder="1" applyAlignment="1">
      <alignment vertical="top" wrapText="1"/>
    </xf>
    <xf numFmtId="0" fontId="143" fillId="0" borderId="32" xfId="0" applyFont="1" applyBorder="1" applyAlignment="1">
      <alignment vertical="top"/>
    </xf>
    <xf numFmtId="0" fontId="27" fillId="0" borderId="16" xfId="0" applyFont="1" applyBorder="1" applyAlignment="1" applyProtection="1">
      <alignment horizontal="center" vertical="top"/>
      <protection locked="0"/>
    </xf>
    <xf numFmtId="0" fontId="27" fillId="0" borderId="32" xfId="0" applyFont="1" applyBorder="1" applyAlignment="1" applyProtection="1">
      <alignment horizontal="center" vertical="top"/>
      <protection locked="0"/>
    </xf>
    <xf numFmtId="0" fontId="27" fillId="0" borderId="181" xfId="0" applyFont="1" applyBorder="1" applyAlignment="1" applyProtection="1">
      <alignment horizontal="center" vertical="top"/>
      <protection locked="0"/>
    </xf>
    <xf numFmtId="4" fontId="210" fillId="28" borderId="62" xfId="13" applyNumberFormat="1" applyFont="1" applyFill="1" applyBorder="1" applyAlignment="1">
      <alignment vertical="center"/>
    </xf>
    <xf numFmtId="0" fontId="143" fillId="0" borderId="22" xfId="7" quotePrefix="1" applyFont="1" applyBorder="1" applyAlignment="1">
      <alignment vertical="top"/>
    </xf>
    <xf numFmtId="0" fontId="143" fillId="0" borderId="23" xfId="7" quotePrefix="1" applyFont="1" applyBorder="1" applyAlignment="1">
      <alignment vertical="top"/>
    </xf>
    <xf numFmtId="0" fontId="143" fillId="0" borderId="24" xfId="7" quotePrefix="1" applyFont="1" applyBorder="1" applyAlignment="1">
      <alignment vertical="top"/>
    </xf>
    <xf numFmtId="0" fontId="143" fillId="0" borderId="26" xfId="7" applyFont="1" applyBorder="1" applyAlignment="1">
      <alignment vertical="top"/>
    </xf>
    <xf numFmtId="0" fontId="143" fillId="0" borderId="33" xfId="7" applyFont="1" applyBorder="1" applyAlignment="1">
      <alignment vertical="top" wrapText="1"/>
    </xf>
    <xf numFmtId="0" fontId="139" fillId="0" borderId="63" xfId="0" applyFont="1" applyBorder="1" applyAlignment="1">
      <alignment vertical="center"/>
    </xf>
    <xf numFmtId="0" fontId="16" fillId="4" borderId="72" xfId="0" applyFont="1" applyFill="1" applyBorder="1" applyAlignment="1" applyProtection="1">
      <alignment vertical="top" wrapText="1"/>
      <protection locked="0"/>
    </xf>
    <xf numFmtId="0" fontId="16" fillId="4" borderId="39" xfId="0" applyFont="1" applyFill="1" applyBorder="1" applyAlignment="1" applyProtection="1">
      <alignment vertical="top" wrapText="1"/>
      <protection locked="0"/>
    </xf>
    <xf numFmtId="0" fontId="16" fillId="4" borderId="41" xfId="0" applyFont="1" applyFill="1" applyBorder="1" applyAlignment="1" applyProtection="1">
      <alignment vertical="top" wrapText="1"/>
      <protection locked="0"/>
    </xf>
    <xf numFmtId="0" fontId="66" fillId="22" borderId="69" xfId="0" applyFont="1" applyFill="1" applyBorder="1" applyAlignment="1">
      <alignment horizontal="left" vertical="top" wrapText="1"/>
    </xf>
    <xf numFmtId="0" fontId="25" fillId="22" borderId="69" xfId="0" applyFont="1" applyFill="1" applyBorder="1" applyAlignment="1">
      <alignment vertical="top" wrapText="1"/>
    </xf>
    <xf numFmtId="0" fontId="25" fillId="22" borderId="7" xfId="0" applyFont="1" applyFill="1" applyBorder="1" applyAlignment="1">
      <alignment vertical="top" wrapText="1"/>
    </xf>
    <xf numFmtId="0" fontId="25" fillId="2" borderId="1" xfId="15" applyFont="1" applyFill="1" applyBorder="1" applyAlignment="1">
      <alignment vertical="center" wrapText="1"/>
    </xf>
    <xf numFmtId="0" fontId="25" fillId="0" borderId="12" xfId="0" applyFont="1" applyBorder="1" applyAlignment="1">
      <alignment horizontal="center" vertical="top" wrapText="1"/>
    </xf>
    <xf numFmtId="0" fontId="25" fillId="0" borderId="42" xfId="0" applyFont="1" applyBorder="1" applyAlignment="1">
      <alignment horizontal="center" vertical="top" wrapText="1"/>
    </xf>
    <xf numFmtId="0" fontId="25" fillId="0" borderId="12" xfId="0" applyFont="1" applyBorder="1" applyAlignment="1">
      <alignment horizontal="right" vertical="top" wrapText="1"/>
    </xf>
    <xf numFmtId="0" fontId="16" fillId="4" borderId="42" xfId="0" applyFont="1" applyFill="1" applyBorder="1" applyAlignment="1" applyProtection="1">
      <alignment horizontal="center" vertical="top"/>
      <protection locked="0"/>
    </xf>
    <xf numFmtId="0" fontId="162" fillId="0" borderId="2" xfId="0" applyFont="1" applyBorder="1" applyAlignment="1">
      <alignment horizontal="right" vertical="top" wrapText="1"/>
    </xf>
    <xf numFmtId="0" fontId="162" fillId="0" borderId="8" xfId="0" applyFont="1" applyBorder="1" applyAlignment="1">
      <alignment horizontal="right" vertical="top" wrapText="1"/>
    </xf>
    <xf numFmtId="0" fontId="16" fillId="4" borderId="51" xfId="1" applyNumberFormat="1" applyFont="1" applyFill="1" applyBorder="1" applyAlignment="1" applyProtection="1">
      <alignment horizontal="center" vertical="top"/>
      <protection locked="0"/>
    </xf>
    <xf numFmtId="0" fontId="25" fillId="0" borderId="13" xfId="0" applyFont="1" applyBorder="1" applyAlignment="1">
      <alignment horizontal="left" vertical="top" wrapText="1"/>
    </xf>
    <xf numFmtId="0" fontId="25" fillId="0" borderId="69" xfId="0" applyFont="1" applyBorder="1" applyAlignment="1">
      <alignment horizontal="left" vertical="top" wrapText="1"/>
    </xf>
    <xf numFmtId="0" fontId="25" fillId="0" borderId="7" xfId="0" applyFont="1" applyBorder="1" applyAlignment="1">
      <alignment horizontal="left" vertical="top" wrapText="1"/>
    </xf>
    <xf numFmtId="0" fontId="25" fillId="0" borderId="6" xfId="0" applyFont="1" applyBorder="1" applyAlignment="1">
      <alignment horizontal="left" vertical="top" wrapText="1"/>
    </xf>
    <xf numFmtId="0" fontId="25" fillId="0" borderId="10" xfId="0" applyFont="1" applyBorder="1" applyAlignment="1">
      <alignment horizontal="left" vertical="top" wrapText="1"/>
    </xf>
    <xf numFmtId="0" fontId="25" fillId="0" borderId="6" xfId="0" applyFont="1" applyBorder="1" applyAlignment="1">
      <alignment horizontal="right" vertical="top" wrapText="1"/>
    </xf>
    <xf numFmtId="0" fontId="25" fillId="0" borderId="8" xfId="0" applyFont="1" applyBorder="1" applyAlignment="1">
      <alignment horizontal="left" vertical="top" wrapText="1"/>
    </xf>
    <xf numFmtId="0" fontId="25" fillId="23" borderId="115" xfId="0" applyFont="1" applyFill="1" applyBorder="1" applyAlignment="1">
      <alignment horizontal="left" vertical="top" wrapText="1"/>
    </xf>
    <xf numFmtId="0" fontId="25" fillId="0" borderId="44" xfId="0" applyFont="1" applyBorder="1" applyAlignment="1">
      <alignment horizontal="left" vertical="top" wrapText="1"/>
    </xf>
    <xf numFmtId="0" fontId="25" fillId="0" borderId="9" xfId="0" applyFont="1" applyBorder="1" applyAlignment="1">
      <alignment horizontal="left" vertical="top" wrapText="1"/>
    </xf>
    <xf numFmtId="0" fontId="18" fillId="0" borderId="22" xfId="0" applyFont="1" applyBorder="1" applyAlignment="1">
      <alignment horizontal="left" vertical="center" wrapText="1"/>
    </xf>
    <xf numFmtId="0" fontId="17" fillId="0" borderId="18" xfId="0" applyFont="1" applyBorder="1" applyAlignment="1">
      <alignment horizontal="justify" vertical="top" wrapText="1"/>
    </xf>
    <xf numFmtId="0" fontId="0" fillId="0" borderId="0" xfId="0" applyProtection="1">
      <protection locked="0"/>
    </xf>
    <xf numFmtId="0" fontId="163" fillId="0" borderId="17" xfId="0" applyFont="1" applyBorder="1" applyAlignment="1" applyProtection="1">
      <alignment horizontal="center"/>
      <protection locked="0"/>
    </xf>
    <xf numFmtId="0" fontId="163" fillId="0" borderId="0" xfId="0" applyFont="1" applyAlignment="1" applyProtection="1">
      <alignment horizontal="center"/>
      <protection locked="0"/>
    </xf>
    <xf numFmtId="0" fontId="143" fillId="0" borderId="20" xfId="0" applyFont="1" applyBorder="1" applyProtection="1">
      <protection locked="0"/>
    </xf>
    <xf numFmtId="0" fontId="144" fillId="0" borderId="17" xfId="0" applyFont="1" applyBorder="1" applyProtection="1">
      <protection locked="0"/>
    </xf>
    <xf numFmtId="0" fontId="141" fillId="0" borderId="0" xfId="0" applyFont="1" applyProtection="1">
      <protection locked="0"/>
    </xf>
    <xf numFmtId="0" fontId="141" fillId="0" borderId="20" xfId="0" applyFont="1" applyBorder="1" applyProtection="1">
      <protection locked="0"/>
    </xf>
    <xf numFmtId="0" fontId="144" fillId="0" borderId="17" xfId="0" applyFont="1" applyBorder="1" applyAlignment="1" applyProtection="1">
      <alignment horizontal="center"/>
      <protection locked="0"/>
    </xf>
    <xf numFmtId="0" fontId="144" fillId="0" borderId="16" xfId="0" applyFont="1" applyBorder="1" applyAlignment="1" applyProtection="1">
      <alignment wrapText="1"/>
      <protection locked="0"/>
    </xf>
    <xf numFmtId="0" fontId="144" fillId="0" borderId="17" xfId="0" applyFont="1" applyBorder="1" applyAlignment="1" applyProtection="1">
      <alignment wrapText="1"/>
      <protection locked="0"/>
    </xf>
    <xf numFmtId="0" fontId="32" fillId="0" borderId="0" xfId="0" applyFont="1" applyAlignment="1" applyProtection="1">
      <alignment horizontal="justify" wrapText="1"/>
      <protection locked="0"/>
    </xf>
    <xf numFmtId="0" fontId="71" fillId="0" borderId="0" xfId="0" applyFont="1" applyProtection="1">
      <protection locked="0"/>
    </xf>
    <xf numFmtId="0" fontId="71" fillId="0" borderId="20" xfId="0" applyFont="1" applyBorder="1" applyProtection="1">
      <protection locked="0"/>
    </xf>
    <xf numFmtId="0" fontId="144" fillId="0" borderId="16" xfId="0" applyFont="1" applyBorder="1" applyAlignment="1" applyProtection="1">
      <alignment horizontal="left" vertical="center" wrapText="1"/>
      <protection locked="0"/>
    </xf>
    <xf numFmtId="0" fontId="141" fillId="0" borderId="17" xfId="0" applyFont="1" applyBorder="1" applyProtection="1">
      <protection locked="0"/>
    </xf>
    <xf numFmtId="0" fontId="170" fillId="0" borderId="26" xfId="0" applyFont="1" applyBorder="1" applyAlignment="1" applyProtection="1">
      <alignment vertical="top" wrapText="1"/>
      <protection locked="0"/>
    </xf>
    <xf numFmtId="0" fontId="144" fillId="0" borderId="17" xfId="0" applyFont="1" applyBorder="1" applyAlignment="1" applyProtection="1">
      <alignment vertical="top" wrapText="1"/>
      <protection locked="0"/>
    </xf>
    <xf numFmtId="0" fontId="71" fillId="0" borderId="17" xfId="0" applyFont="1" applyBorder="1" applyProtection="1">
      <protection locked="0"/>
    </xf>
    <xf numFmtId="0" fontId="48" fillId="0" borderId="0" xfId="0" applyFont="1" applyAlignment="1" applyProtection="1">
      <alignment vertical="top" wrapText="1"/>
      <protection locked="0"/>
    </xf>
    <xf numFmtId="0" fontId="48" fillId="0" borderId="20" xfId="0" applyFont="1" applyBorder="1" applyAlignment="1" applyProtection="1">
      <alignment vertical="top" wrapText="1"/>
      <protection locked="0"/>
    </xf>
    <xf numFmtId="0" fontId="41" fillId="0" borderId="17" xfId="0" applyFont="1" applyBorder="1" applyAlignment="1" applyProtection="1">
      <alignment vertical="center" wrapText="1"/>
      <protection locked="0"/>
    </xf>
    <xf numFmtId="0" fontId="32" fillId="0" borderId="0" xfId="0" applyFont="1" applyAlignment="1" applyProtection="1">
      <alignment vertical="center"/>
      <protection locked="0"/>
    </xf>
    <xf numFmtId="0" fontId="71" fillId="0" borderId="0" xfId="0" applyFont="1" applyAlignment="1" applyProtection="1">
      <alignment horizontal="right" vertical="center"/>
      <protection locked="0"/>
    </xf>
    <xf numFmtId="0" fontId="71" fillId="0" borderId="0" xfId="0" applyFont="1" applyAlignment="1" applyProtection="1">
      <alignment vertical="center"/>
      <protection locked="0"/>
    </xf>
    <xf numFmtId="0" fontId="71" fillId="0" borderId="20" xfId="0" applyFont="1" applyBorder="1" applyAlignment="1" applyProtection="1">
      <alignment vertical="center"/>
      <protection locked="0"/>
    </xf>
    <xf numFmtId="0" fontId="32" fillId="0" borderId="17" xfId="0" applyFont="1" applyBorder="1" applyAlignment="1" applyProtection="1">
      <alignment horizontal="left" vertical="top" wrapText="1" indent="4"/>
      <protection locked="0"/>
    </xf>
    <xf numFmtId="0" fontId="170" fillId="0" borderId="17" xfId="0" applyFont="1" applyBorder="1" applyAlignment="1" applyProtection="1">
      <alignment vertical="top" wrapText="1"/>
      <protection locked="0"/>
    </xf>
    <xf numFmtId="0" fontId="141" fillId="0" borderId="17" xfId="0" applyFont="1" applyBorder="1" applyAlignment="1" applyProtection="1">
      <alignment vertical="top" wrapText="1"/>
      <protection locked="0"/>
    </xf>
    <xf numFmtId="0" fontId="141" fillId="0" borderId="19" xfId="0" applyFont="1" applyBorder="1" applyAlignment="1" applyProtection="1">
      <alignment vertical="top" wrapText="1"/>
      <protection locked="0"/>
    </xf>
    <xf numFmtId="0" fontId="141" fillId="0" borderId="26" xfId="0" applyFont="1" applyBorder="1" applyAlignment="1" applyProtection="1">
      <alignment vertical="top" wrapText="1"/>
      <protection locked="0"/>
    </xf>
    <xf numFmtId="0" fontId="41" fillId="0" borderId="17" xfId="0" applyFont="1" applyBorder="1" applyAlignment="1" applyProtection="1">
      <alignment vertical="top" wrapText="1"/>
      <protection locked="0"/>
    </xf>
    <xf numFmtId="0" fontId="32" fillId="0" borderId="17" xfId="0" applyFont="1" applyBorder="1" applyAlignment="1" applyProtection="1">
      <alignment vertical="top" wrapText="1"/>
      <protection locked="0"/>
    </xf>
    <xf numFmtId="0" fontId="41" fillId="0" borderId="20" xfId="0" applyFont="1" applyBorder="1" applyAlignment="1" applyProtection="1">
      <alignment horizontal="left" vertical="top" wrapText="1"/>
      <protection locked="0"/>
    </xf>
    <xf numFmtId="49" fontId="48" fillId="0" borderId="0" xfId="0" applyNumberFormat="1" applyFont="1" applyAlignment="1" applyProtection="1">
      <alignment horizontal="left" vertical="top" wrapText="1"/>
      <protection locked="0"/>
    </xf>
    <xf numFmtId="14" fontId="137" fillId="0" borderId="0" xfId="0" applyNumberFormat="1" applyFont="1" applyProtection="1">
      <protection locked="0"/>
    </xf>
    <xf numFmtId="0" fontId="170" fillId="0" borderId="23" xfId="0" applyFont="1" applyBorder="1" applyAlignment="1" applyProtection="1">
      <alignment vertical="top" wrapText="1"/>
      <protection locked="0"/>
    </xf>
    <xf numFmtId="0" fontId="47" fillId="0" borderId="23" xfId="0" applyFont="1" applyBorder="1" applyAlignment="1" applyProtection="1">
      <alignment vertical="top" wrapText="1"/>
      <protection locked="0"/>
    </xf>
    <xf numFmtId="0" fontId="41" fillId="0" borderId="0" xfId="0" applyFont="1" applyAlignment="1" applyProtection="1">
      <alignment vertical="top" wrapText="1"/>
      <protection locked="0"/>
    </xf>
    <xf numFmtId="15" fontId="32" fillId="0" borderId="0" xfId="0" applyNumberFormat="1" applyFont="1" applyProtection="1">
      <protection locked="0"/>
    </xf>
    <xf numFmtId="0" fontId="32" fillId="0" borderId="17" xfId="0" applyFont="1" applyBorder="1" applyAlignment="1" applyProtection="1">
      <alignment horizontal="left" vertical="top" wrapText="1"/>
      <protection locked="0"/>
    </xf>
    <xf numFmtId="0" fontId="32" fillId="0" borderId="0" xfId="0" applyFont="1" applyAlignment="1" applyProtection="1">
      <alignment horizontal="left" vertical="top" wrapText="1"/>
      <protection locked="0"/>
    </xf>
    <xf numFmtId="0" fontId="32" fillId="0" borderId="20" xfId="0" applyFont="1" applyBorder="1" applyAlignment="1" applyProtection="1">
      <alignment horizontal="left" vertical="top" wrapText="1"/>
      <protection locked="0"/>
    </xf>
    <xf numFmtId="0" fontId="71" fillId="0" borderId="23" xfId="0" applyFont="1" applyBorder="1" applyAlignment="1" applyProtection="1">
      <alignment vertical="top" wrapText="1"/>
      <protection locked="0"/>
    </xf>
    <xf numFmtId="0" fontId="41" fillId="0" borderId="0" xfId="0" applyFont="1" applyAlignment="1" applyProtection="1">
      <alignment horizontal="right" vertical="top" wrapText="1"/>
      <protection locked="0"/>
    </xf>
    <xf numFmtId="0" fontId="71" fillId="0" borderId="24" xfId="0" applyFont="1" applyBorder="1" applyAlignment="1" applyProtection="1">
      <alignment vertical="top" wrapText="1"/>
      <protection locked="0"/>
    </xf>
    <xf numFmtId="0" fontId="41" fillId="0" borderId="19" xfId="0" applyFont="1" applyBorder="1" applyAlignment="1" applyProtection="1">
      <alignment vertical="top" wrapText="1"/>
      <protection locked="0"/>
    </xf>
    <xf numFmtId="49" fontId="32" fillId="0" borderId="18" xfId="0" applyNumberFormat="1" applyFont="1" applyBorder="1" applyAlignment="1" applyProtection="1">
      <alignment vertical="top" wrapText="1"/>
      <protection locked="0"/>
    </xf>
    <xf numFmtId="0" fontId="32" fillId="0" borderId="18" xfId="0" applyFont="1" applyBorder="1" applyAlignment="1" applyProtection="1">
      <alignment vertical="top" wrapText="1"/>
      <protection locked="0"/>
    </xf>
    <xf numFmtId="0" fontId="41" fillId="0" borderId="18" xfId="0" applyFont="1" applyBorder="1" applyAlignment="1" applyProtection="1">
      <alignment vertical="top" wrapText="1"/>
      <protection locked="0"/>
    </xf>
    <xf numFmtId="0" fontId="41" fillId="0" borderId="21" xfId="0" applyFont="1" applyBorder="1" applyAlignment="1" applyProtection="1">
      <alignment vertical="top" wrapText="1"/>
      <protection locked="0"/>
    </xf>
    <xf numFmtId="0" fontId="41" fillId="0" borderId="22" xfId="0" applyFont="1" applyBorder="1" applyAlignment="1" applyProtection="1">
      <alignment vertical="top" wrapText="1"/>
      <protection locked="0"/>
    </xf>
    <xf numFmtId="0" fontId="41" fillId="0" borderId="19" xfId="0" applyFont="1" applyBorder="1" applyAlignment="1" applyProtection="1">
      <alignment vertical="center" wrapText="1"/>
      <protection locked="0"/>
    </xf>
    <xf numFmtId="0" fontId="71" fillId="0" borderId="18" xfId="0" applyFont="1" applyBorder="1" applyAlignment="1" applyProtection="1">
      <alignment horizontal="right" vertical="center"/>
      <protection locked="0"/>
    </xf>
    <xf numFmtId="0" fontId="71" fillId="0" borderId="21" xfId="0" applyFont="1" applyBorder="1" applyProtection="1">
      <protection locked="0"/>
    </xf>
    <xf numFmtId="0" fontId="71" fillId="0" borderId="18" xfId="0" applyFont="1" applyBorder="1" applyAlignment="1" applyProtection="1">
      <alignment horizontal="right"/>
      <protection locked="0"/>
    </xf>
    <xf numFmtId="0" fontId="32" fillId="0" borderId="21" xfId="0" applyFont="1" applyBorder="1" applyProtection="1">
      <protection locked="0"/>
    </xf>
    <xf numFmtId="0" fontId="41" fillId="0" borderId="18" xfId="0" applyFont="1" applyBorder="1" applyAlignment="1" applyProtection="1">
      <alignment horizontal="right"/>
      <protection locked="0"/>
    </xf>
    <xf numFmtId="0" fontId="51" fillId="0" borderId="21" xfId="0" applyFont="1" applyBorder="1" applyProtection="1">
      <protection locked="0"/>
    </xf>
    <xf numFmtId="0" fontId="32" fillId="0" borderId="26" xfId="0" applyFont="1" applyBorder="1" applyProtection="1">
      <protection locked="0"/>
    </xf>
    <xf numFmtId="0" fontId="48" fillId="0" borderId="34" xfId="0" applyFont="1" applyBorder="1" applyAlignment="1" applyProtection="1">
      <alignment horizontal="left"/>
      <protection locked="0"/>
    </xf>
    <xf numFmtId="0" fontId="41" fillId="0" borderId="34" xfId="0" applyFont="1" applyBorder="1" applyAlignment="1" applyProtection="1">
      <alignment horizontal="right"/>
      <protection locked="0"/>
    </xf>
    <xf numFmtId="49" fontId="48" fillId="0" borderId="34" xfId="0" applyNumberFormat="1" applyFont="1" applyBorder="1" applyAlignment="1" applyProtection="1">
      <alignment horizontal="left"/>
      <protection locked="0"/>
    </xf>
    <xf numFmtId="0" fontId="51" fillId="0" borderId="35" xfId="0" applyFont="1" applyBorder="1" applyProtection="1">
      <protection locked="0"/>
    </xf>
    <xf numFmtId="0" fontId="71" fillId="0" borderId="19" xfId="0" applyFont="1" applyBorder="1" applyAlignment="1" applyProtection="1">
      <alignment vertical="top" wrapText="1"/>
      <protection locked="0"/>
    </xf>
    <xf numFmtId="49" fontId="48" fillId="0" borderId="18" xfId="0" applyNumberFormat="1" applyFont="1" applyBorder="1" applyAlignment="1" applyProtection="1">
      <alignment horizontal="left"/>
      <protection locked="0"/>
    </xf>
    <xf numFmtId="0" fontId="48" fillId="0" borderId="18" xfId="0" applyFont="1" applyBorder="1" applyAlignment="1" applyProtection="1">
      <alignment horizontal="left"/>
      <protection locked="0"/>
    </xf>
    <xf numFmtId="0" fontId="71" fillId="0" borderId="0" xfId="0" applyFont="1" applyAlignment="1" applyProtection="1">
      <alignment horizontal="left"/>
      <protection locked="0"/>
    </xf>
    <xf numFmtId="0" fontId="71" fillId="0" borderId="20" xfId="0" applyFont="1" applyBorder="1" applyAlignment="1" applyProtection="1">
      <alignment horizontal="left"/>
      <protection locked="0"/>
    </xf>
    <xf numFmtId="0" fontId="41" fillId="0" borderId="18" xfId="0" applyFont="1" applyBorder="1" applyAlignment="1" applyProtection="1">
      <alignment horizontal="left" vertical="top" wrapText="1"/>
      <protection locked="0"/>
    </xf>
    <xf numFmtId="0" fontId="41" fillId="0" borderId="18" xfId="0" applyFont="1" applyBorder="1" applyAlignment="1" applyProtection="1">
      <alignment horizontal="right" vertical="top" wrapText="1"/>
      <protection locked="0"/>
    </xf>
    <xf numFmtId="0" fontId="48" fillId="0" borderId="21" xfId="0" applyFont="1" applyBorder="1" applyAlignment="1" applyProtection="1">
      <alignment horizontal="left" vertical="top" wrapText="1"/>
      <protection locked="0"/>
    </xf>
    <xf numFmtId="0" fontId="159" fillId="0" borderId="0" xfId="0" applyFont="1" applyAlignment="1" applyProtection="1">
      <alignment horizontal="left" vertical="top" wrapText="1"/>
      <protection locked="0"/>
    </xf>
    <xf numFmtId="0" fontId="159" fillId="0" borderId="0" xfId="0" applyFont="1" applyAlignment="1" applyProtection="1">
      <alignment horizontal="left"/>
      <protection locked="0"/>
    </xf>
    <xf numFmtId="0" fontId="159" fillId="0" borderId="20" xfId="0" applyFont="1" applyBorder="1" applyAlignment="1" applyProtection="1">
      <alignment horizontal="left"/>
      <protection locked="0"/>
    </xf>
    <xf numFmtId="0" fontId="159" fillId="0" borderId="0" xfId="0" applyFont="1" applyAlignment="1" applyProtection="1">
      <alignment vertical="top" wrapText="1"/>
      <protection locked="0"/>
    </xf>
    <xf numFmtId="0" fontId="159" fillId="0" borderId="0" xfId="0" applyFont="1" applyProtection="1">
      <protection locked="0"/>
    </xf>
    <xf numFmtId="0" fontId="159" fillId="0" borderId="20" xfId="0" applyFont="1" applyBorder="1" applyProtection="1">
      <protection locked="0"/>
    </xf>
    <xf numFmtId="0" fontId="159" fillId="0" borderId="18" xfId="0" applyFont="1" applyBorder="1" applyAlignment="1" applyProtection="1">
      <alignment horizontal="left" vertical="top" wrapText="1"/>
      <protection locked="0"/>
    </xf>
    <xf numFmtId="0" fontId="159" fillId="0" borderId="18" xfId="0" applyFont="1" applyBorder="1" applyAlignment="1" applyProtection="1">
      <alignment horizontal="right" vertical="top" wrapText="1"/>
      <protection locked="0"/>
    </xf>
    <xf numFmtId="0" fontId="242" fillId="0" borderId="21" xfId="0" applyFont="1" applyBorder="1" applyAlignment="1" applyProtection="1">
      <alignment horizontal="left" vertical="top" wrapText="1"/>
      <protection locked="0"/>
    </xf>
    <xf numFmtId="0" fontId="141" fillId="0" borderId="32" xfId="0" applyFont="1" applyBorder="1" applyAlignment="1" applyProtection="1">
      <alignment vertical="center" wrapText="1"/>
      <protection locked="0"/>
    </xf>
    <xf numFmtId="0" fontId="0" fillId="0" borderId="0" xfId="0" applyAlignment="1" applyProtection="1">
      <alignment vertical="center"/>
      <protection locked="0"/>
    </xf>
    <xf numFmtId="49" fontId="144" fillId="0" borderId="0" xfId="0" applyNumberFormat="1" applyFont="1" applyAlignment="1" applyProtection="1">
      <alignment horizontal="left" vertical="top" wrapText="1"/>
      <protection locked="0"/>
    </xf>
    <xf numFmtId="49" fontId="144" fillId="0" borderId="20" xfId="0" applyNumberFormat="1" applyFont="1" applyBorder="1" applyAlignment="1" applyProtection="1">
      <alignment horizontal="left" vertical="top" wrapText="1"/>
      <protection locked="0"/>
    </xf>
    <xf numFmtId="0" fontId="170" fillId="0" borderId="19" xfId="0" applyFont="1" applyBorder="1" applyAlignment="1" applyProtection="1">
      <alignment vertical="top" wrapText="1"/>
      <protection locked="0"/>
    </xf>
    <xf numFmtId="0" fontId="141" fillId="0" borderId="19" xfId="0" applyFont="1" applyBorder="1" applyAlignment="1" applyProtection="1">
      <alignment horizontal="left" vertical="top" wrapText="1"/>
      <protection locked="0"/>
    </xf>
    <xf numFmtId="0" fontId="141" fillId="0" borderId="18" xfId="0" applyFont="1" applyBorder="1" applyAlignment="1" applyProtection="1">
      <alignment horizontal="left" vertical="top" wrapText="1"/>
      <protection locked="0"/>
    </xf>
    <xf numFmtId="49" fontId="144" fillId="0" borderId="18" xfId="0" applyNumberFormat="1" applyFont="1" applyBorder="1" applyAlignment="1" applyProtection="1">
      <alignment horizontal="left" vertical="top" wrapText="1"/>
      <protection locked="0"/>
    </xf>
    <xf numFmtId="49" fontId="144" fillId="0" borderId="21" xfId="0" applyNumberFormat="1" applyFont="1" applyBorder="1" applyAlignment="1" applyProtection="1">
      <alignment horizontal="left" vertical="top" wrapText="1"/>
      <protection locked="0"/>
    </xf>
    <xf numFmtId="0" fontId="143" fillId="0" borderId="32" xfId="0" applyFont="1" applyBorder="1" applyProtection="1">
      <protection locked="0"/>
    </xf>
    <xf numFmtId="0" fontId="141" fillId="0" borderId="26" xfId="0" applyFont="1" applyBorder="1" applyAlignment="1" applyProtection="1">
      <alignment horizontal="left" vertical="top" wrapText="1"/>
      <protection locked="0"/>
    </xf>
    <xf numFmtId="0" fontId="141" fillId="0" borderId="34" xfId="0" applyFont="1" applyBorder="1" applyAlignment="1" applyProtection="1">
      <alignment horizontal="left" vertical="top" wrapText="1"/>
      <protection locked="0"/>
    </xf>
    <xf numFmtId="49" fontId="144" fillId="0" borderId="34" xfId="0" applyNumberFormat="1" applyFont="1" applyBorder="1" applyAlignment="1" applyProtection="1">
      <alignment horizontal="left" vertical="top" wrapText="1"/>
      <protection locked="0"/>
    </xf>
    <xf numFmtId="49" fontId="144" fillId="0" borderId="35" xfId="0" applyNumberFormat="1" applyFont="1" applyBorder="1" applyAlignment="1" applyProtection="1">
      <alignment horizontal="left" vertical="top" wrapText="1"/>
      <protection locked="0"/>
    </xf>
    <xf numFmtId="0" fontId="141" fillId="0" borderId="0" xfId="0" applyFont="1" applyAlignment="1" applyProtection="1">
      <alignment horizontal="left" vertical="top" wrapText="1"/>
      <protection locked="0"/>
    </xf>
    <xf numFmtId="0" fontId="143" fillId="0" borderId="26" xfId="0" applyFont="1" applyBorder="1" applyProtection="1">
      <protection locked="0"/>
    </xf>
    <xf numFmtId="0" fontId="170" fillId="0" borderId="22" xfId="0" applyFont="1" applyBorder="1" applyAlignment="1" applyProtection="1">
      <alignment vertical="top" wrapText="1"/>
      <protection locked="0"/>
    </xf>
    <xf numFmtId="0" fontId="143" fillId="0" borderId="23" xfId="0" applyFont="1" applyBorder="1" applyProtection="1">
      <protection locked="0"/>
    </xf>
    <xf numFmtId="0" fontId="172" fillId="0" borderId="17" xfId="0" applyFont="1" applyBorder="1" applyAlignment="1" applyProtection="1">
      <alignment horizontal="left" vertical="top" wrapText="1"/>
      <protection locked="0"/>
    </xf>
    <xf numFmtId="0" fontId="172" fillId="0" borderId="0" xfId="0" applyFont="1" applyAlignment="1" applyProtection="1">
      <alignment horizontal="left" vertical="top" wrapText="1"/>
      <protection locked="0"/>
    </xf>
    <xf numFmtId="0" fontId="172" fillId="0" borderId="20" xfId="0" applyFont="1" applyBorder="1" applyAlignment="1" applyProtection="1">
      <alignment horizontal="left" vertical="top" wrapText="1"/>
      <protection locked="0"/>
    </xf>
    <xf numFmtId="0" fontId="141" fillId="0" borderId="17" xfId="0" applyFont="1" applyBorder="1" applyAlignment="1" applyProtection="1">
      <alignment horizontal="left" vertical="top" wrapText="1"/>
      <protection locked="0"/>
    </xf>
    <xf numFmtId="0" fontId="141" fillId="0" borderId="23" xfId="0" applyFont="1" applyBorder="1" applyProtection="1">
      <protection locked="0"/>
    </xf>
    <xf numFmtId="0" fontId="41" fillId="0" borderId="0" xfId="0" applyFont="1" applyProtection="1">
      <protection locked="0"/>
    </xf>
    <xf numFmtId="0" fontId="41" fillId="0" borderId="0" xfId="0" applyFont="1" applyAlignment="1" applyProtection="1">
      <alignment vertical="top"/>
      <protection locked="0"/>
    </xf>
    <xf numFmtId="0" fontId="143" fillId="0" borderId="17" xfId="0" applyFont="1" applyBorder="1" applyProtection="1">
      <protection locked="0"/>
    </xf>
    <xf numFmtId="0" fontId="143" fillId="0" borderId="0" xfId="0" applyFont="1" applyProtection="1">
      <protection locked="0"/>
    </xf>
    <xf numFmtId="0" fontId="170" fillId="0" borderId="24" xfId="0" applyFont="1" applyBorder="1" applyAlignment="1" applyProtection="1">
      <alignment vertical="top" wrapText="1"/>
      <protection locked="0"/>
    </xf>
    <xf numFmtId="0" fontId="141" fillId="0" borderId="16" xfId="0" applyFont="1" applyBorder="1" applyAlignment="1" applyProtection="1">
      <alignment horizontal="center" vertical="top" wrapText="1"/>
      <protection locked="0"/>
    </xf>
    <xf numFmtId="0" fontId="141" fillId="0" borderId="18" xfId="0" applyFont="1" applyBorder="1" applyAlignment="1" applyProtection="1">
      <alignment vertical="top" wrapText="1"/>
      <protection locked="0"/>
    </xf>
    <xf numFmtId="0" fontId="141" fillId="0" borderId="21" xfId="0" applyFont="1" applyBorder="1" applyAlignment="1" applyProtection="1">
      <alignment vertical="top" wrapText="1"/>
      <protection locked="0"/>
    </xf>
    <xf numFmtId="0" fontId="143" fillId="0" borderId="22" xfId="0" applyFont="1" applyBorder="1" applyProtection="1">
      <protection locked="0"/>
    </xf>
    <xf numFmtId="0" fontId="141" fillId="0" borderId="0" xfId="0" applyFont="1" applyAlignment="1" applyProtection="1">
      <alignment vertical="top" wrapText="1"/>
      <protection locked="0"/>
    </xf>
    <xf numFmtId="0" fontId="141" fillId="0" borderId="23" xfId="0" applyFont="1" applyBorder="1" applyAlignment="1" applyProtection="1">
      <alignment vertical="top" wrapText="1"/>
      <protection locked="0"/>
    </xf>
    <xf numFmtId="0" fontId="171" fillId="0" borderId="0" xfId="0" applyFont="1" applyAlignment="1" applyProtection="1">
      <alignment horizontal="left" vertical="top" wrapText="1"/>
      <protection locked="0"/>
    </xf>
    <xf numFmtId="0" fontId="171" fillId="0" borderId="20" xfId="0" applyFont="1" applyBorder="1" applyAlignment="1" applyProtection="1">
      <alignment horizontal="left" vertical="top" wrapText="1"/>
      <protection locked="0"/>
    </xf>
    <xf numFmtId="0" fontId="144" fillId="0" borderId="0" xfId="0" applyFont="1" applyAlignment="1" applyProtection="1">
      <alignment vertical="top" wrapText="1"/>
      <protection locked="0"/>
    </xf>
    <xf numFmtId="0" fontId="144" fillId="0" borderId="20" xfId="0" applyFont="1" applyBorder="1" applyAlignment="1" applyProtection="1">
      <alignment vertical="top" wrapText="1"/>
      <protection locked="0"/>
    </xf>
    <xf numFmtId="0" fontId="171" fillId="0" borderId="0" xfId="0" applyFont="1" applyAlignment="1" applyProtection="1">
      <alignment vertical="top" wrapText="1"/>
      <protection locked="0"/>
    </xf>
    <xf numFmtId="0" fontId="171" fillId="0" borderId="20" xfId="0" applyFont="1" applyBorder="1" applyAlignment="1" applyProtection="1">
      <alignment vertical="top" wrapText="1"/>
      <protection locked="0"/>
    </xf>
    <xf numFmtId="0" fontId="141" fillId="0" borderId="20" xfId="0" applyFont="1" applyBorder="1" applyAlignment="1" applyProtection="1">
      <alignment vertical="top" wrapText="1"/>
      <protection locked="0"/>
    </xf>
    <xf numFmtId="0" fontId="141" fillId="0" borderId="24" xfId="0" applyFont="1" applyBorder="1" applyAlignment="1" applyProtection="1">
      <alignment vertical="top" wrapText="1"/>
      <protection locked="0"/>
    </xf>
    <xf numFmtId="49" fontId="171" fillId="0" borderId="18" xfId="0" applyNumberFormat="1" applyFont="1" applyBorder="1" applyProtection="1">
      <protection locked="0"/>
    </xf>
    <xf numFmtId="0" fontId="171" fillId="0" borderId="18" xfId="0" applyFont="1" applyBorder="1" applyProtection="1">
      <protection locked="0"/>
    </xf>
    <xf numFmtId="0" fontId="171" fillId="0" borderId="21" xfId="0" applyFont="1" applyBorder="1" applyProtection="1">
      <protection locked="0"/>
    </xf>
    <xf numFmtId="0" fontId="141" fillId="0" borderId="22" xfId="0" applyFont="1" applyBorder="1" applyAlignment="1" applyProtection="1">
      <alignment vertical="top" wrapText="1"/>
      <protection locked="0"/>
    </xf>
    <xf numFmtId="0" fontId="171" fillId="0" borderId="34" xfId="0" applyFont="1" applyBorder="1" applyProtection="1">
      <protection locked="0"/>
    </xf>
    <xf numFmtId="15" fontId="171" fillId="0" borderId="34" xfId="0" applyNumberFormat="1" applyFont="1" applyBorder="1" applyAlignment="1" applyProtection="1">
      <alignment horizontal="left" vertical="top" wrapText="1"/>
      <protection locked="0"/>
    </xf>
    <xf numFmtId="49" fontId="171" fillId="0" borderId="34" xfId="0" applyNumberFormat="1" applyFont="1" applyBorder="1" applyProtection="1">
      <protection locked="0"/>
    </xf>
    <xf numFmtId="0" fontId="171" fillId="0" borderId="35" xfId="0" applyFont="1" applyBorder="1" applyProtection="1">
      <protection locked="0"/>
    </xf>
    <xf numFmtId="49" fontId="171" fillId="0" borderId="0" xfId="0" applyNumberFormat="1" applyFont="1" applyProtection="1">
      <protection locked="0"/>
    </xf>
    <xf numFmtId="0" fontId="171" fillId="0" borderId="0" xfId="0" applyFont="1" applyProtection="1">
      <protection locked="0"/>
    </xf>
    <xf numFmtId="0" fontId="171" fillId="0" borderId="20" xfId="0" applyFont="1" applyBorder="1" applyProtection="1">
      <protection locked="0"/>
    </xf>
    <xf numFmtId="15" fontId="171" fillId="0" borderId="18" xfId="0" applyNumberFormat="1" applyFont="1" applyBorder="1" applyAlignment="1" applyProtection="1">
      <alignment horizontal="left" vertical="top" wrapText="1"/>
      <protection locked="0"/>
    </xf>
    <xf numFmtId="0" fontId="171" fillId="0" borderId="17" xfId="0" applyFont="1" applyBorder="1" applyAlignment="1" applyProtection="1">
      <alignment vertical="top" wrapText="1"/>
      <protection locked="0"/>
    </xf>
    <xf numFmtId="0" fontId="71" fillId="0" borderId="22" xfId="0" applyFont="1" applyBorder="1" applyAlignment="1" applyProtection="1">
      <alignment vertical="top" wrapText="1"/>
      <protection locked="0"/>
    </xf>
    <xf numFmtId="0" fontId="0" fillId="0" borderId="20" xfId="0" applyBorder="1" applyProtection="1">
      <protection locked="0"/>
    </xf>
    <xf numFmtId="0" fontId="48" fillId="0" borderId="19" xfId="0" applyFont="1" applyBorder="1" applyAlignment="1" applyProtection="1">
      <alignment vertical="top" wrapText="1"/>
      <protection locked="0"/>
    </xf>
    <xf numFmtId="0" fontId="48" fillId="0" borderId="18" xfId="0" applyFont="1" applyBorder="1" applyAlignment="1" applyProtection="1">
      <alignment vertical="top" wrapText="1"/>
      <protection locked="0"/>
    </xf>
    <xf numFmtId="0" fontId="48" fillId="0" borderId="21" xfId="0" applyFont="1" applyBorder="1" applyAlignment="1" applyProtection="1">
      <alignment vertical="top" wrapText="1"/>
      <protection locked="0"/>
    </xf>
    <xf numFmtId="0" fontId="0" fillId="0" borderId="0" xfId="0" applyAlignment="1" applyProtection="1">
      <alignment vertical="top" wrapText="1"/>
      <protection locked="0"/>
    </xf>
    <xf numFmtId="0" fontId="141" fillId="0" borderId="16" xfId="0" applyFont="1" applyBorder="1" applyAlignment="1" applyProtection="1">
      <alignment vertical="top" wrapText="1"/>
      <protection locked="0"/>
    </xf>
    <xf numFmtId="0" fontId="41" fillId="0" borderId="19" xfId="0" applyFont="1" applyBorder="1" applyAlignment="1" applyProtection="1">
      <alignment horizontal="left" vertical="top" wrapText="1"/>
      <protection locked="0"/>
    </xf>
    <xf numFmtId="0" fontId="41" fillId="0" borderId="21" xfId="0" applyFont="1" applyBorder="1" applyAlignment="1" applyProtection="1">
      <alignment horizontal="left" vertical="top" wrapText="1"/>
      <protection locked="0"/>
    </xf>
    <xf numFmtId="14" fontId="183" fillId="0" borderId="0" xfId="0" applyNumberFormat="1" applyFont="1" applyProtection="1">
      <protection locked="0"/>
    </xf>
    <xf numFmtId="0" fontId="170" fillId="0" borderId="24" xfId="0" applyFont="1" applyBorder="1" applyAlignment="1" applyProtection="1">
      <alignment vertical="center" wrapText="1"/>
      <protection locked="0"/>
    </xf>
    <xf numFmtId="0" fontId="48" fillId="0" borderId="20" xfId="0" applyFont="1" applyBorder="1" applyAlignment="1" applyProtection="1">
      <alignment horizontal="left" vertical="top" wrapText="1"/>
      <protection locked="0"/>
    </xf>
    <xf numFmtId="0" fontId="47" fillId="0" borderId="24" xfId="0" applyFont="1" applyBorder="1" applyAlignment="1" applyProtection="1">
      <alignment vertical="top" wrapText="1"/>
      <protection locked="0"/>
    </xf>
    <xf numFmtId="0" fontId="48" fillId="0" borderId="18" xfId="0" applyFont="1" applyBorder="1" applyAlignment="1" applyProtection="1">
      <alignment horizontal="left" vertical="top" wrapText="1"/>
      <protection locked="0"/>
    </xf>
    <xf numFmtId="0" fontId="71" fillId="0" borderId="18" xfId="0" applyFont="1" applyBorder="1" applyProtection="1">
      <protection locked="0"/>
    </xf>
    <xf numFmtId="0" fontId="47" fillId="0" borderId="22" xfId="0" applyFont="1" applyBorder="1" applyAlignment="1" applyProtection="1">
      <alignment vertical="top" wrapText="1"/>
      <protection locked="0"/>
    </xf>
    <xf numFmtId="0" fontId="41" fillId="0" borderId="0" xfId="0" applyFont="1" applyAlignment="1" applyProtection="1">
      <alignment horizontal="left" vertical="top" wrapText="1" indent="10"/>
      <protection locked="0"/>
    </xf>
    <xf numFmtId="0" fontId="41" fillId="0" borderId="0" xfId="0" applyFont="1" applyAlignment="1" applyProtection="1">
      <alignment horizontal="left" vertical="top" wrapText="1" indent="8"/>
      <protection locked="0"/>
    </xf>
    <xf numFmtId="0" fontId="48" fillId="0" borderId="16" xfId="0" applyFont="1" applyBorder="1" applyAlignment="1" applyProtection="1">
      <alignment vertical="top" wrapText="1"/>
      <protection locked="0"/>
    </xf>
    <xf numFmtId="0" fontId="41" fillId="0" borderId="23" xfId="0" applyFont="1" applyBorder="1" applyAlignment="1" applyProtection="1">
      <alignment vertical="top" wrapText="1"/>
      <protection locked="0"/>
    </xf>
    <xf numFmtId="0" fontId="41" fillId="0" borderId="18" xfId="0" applyFont="1" applyBorder="1" applyAlignment="1" applyProtection="1">
      <alignment horizontal="left" vertical="top" wrapText="1" indent="3"/>
      <protection locked="0"/>
    </xf>
    <xf numFmtId="0" fontId="141" fillId="0" borderId="35" xfId="0" applyFont="1" applyBorder="1" applyProtection="1">
      <protection locked="0"/>
    </xf>
    <xf numFmtId="0" fontId="141" fillId="0" borderId="20" xfId="0" applyFont="1" applyBorder="1" applyAlignment="1" applyProtection="1">
      <alignment horizontal="left" vertical="top" wrapText="1"/>
      <protection locked="0"/>
    </xf>
    <xf numFmtId="0" fontId="141" fillId="0" borderId="21" xfId="0" applyFont="1" applyBorder="1" applyAlignment="1" applyProtection="1">
      <alignment horizontal="left" vertical="top" wrapText="1"/>
      <protection locked="0"/>
    </xf>
    <xf numFmtId="0" fontId="141" fillId="0" borderId="35" xfId="0" applyFont="1" applyBorder="1" applyAlignment="1" applyProtection="1">
      <alignment horizontal="left" vertical="top" wrapText="1"/>
      <protection locked="0"/>
    </xf>
    <xf numFmtId="164" fontId="171" fillId="0" borderId="0" xfId="0" applyNumberFormat="1" applyFont="1" applyAlignment="1" applyProtection="1">
      <alignment vertical="top" wrapText="1"/>
      <protection locked="0"/>
    </xf>
    <xf numFmtId="0" fontId="141" fillId="0" borderId="22" xfId="0" applyFont="1" applyBorder="1" applyAlignment="1" applyProtection="1">
      <alignment wrapText="1"/>
      <protection locked="0"/>
    </xf>
    <xf numFmtId="0" fontId="141" fillId="0" borderId="23" xfId="0" applyFont="1" applyBorder="1" applyAlignment="1" applyProtection="1">
      <alignment wrapText="1"/>
      <protection locked="0"/>
    </xf>
    <xf numFmtId="0" fontId="171" fillId="0" borderId="22" xfId="0" applyFont="1" applyBorder="1" applyAlignment="1" applyProtection="1">
      <alignment vertical="top" wrapText="1"/>
      <protection locked="0"/>
    </xf>
    <xf numFmtId="0" fontId="170" fillId="0" borderId="17" xfId="0" applyFont="1" applyBorder="1" applyAlignment="1" applyProtection="1">
      <alignment wrapText="1"/>
      <protection locked="0"/>
    </xf>
    <xf numFmtId="168" fontId="171" fillId="0" borderId="20" xfId="0" applyNumberFormat="1" applyFont="1" applyBorder="1" applyAlignment="1" applyProtection="1">
      <alignment vertical="top" wrapText="1"/>
      <protection locked="0"/>
    </xf>
    <xf numFmtId="164" fontId="171" fillId="0" borderId="20" xfId="0" applyNumberFormat="1" applyFont="1" applyBorder="1" applyAlignment="1" applyProtection="1">
      <alignment vertical="top" wrapText="1"/>
      <protection locked="0"/>
    </xf>
    <xf numFmtId="0" fontId="141" fillId="0" borderId="24" xfId="0" applyFont="1" applyBorder="1" applyAlignment="1" applyProtection="1">
      <alignment wrapText="1"/>
      <protection locked="0"/>
    </xf>
    <xf numFmtId="0" fontId="170" fillId="0" borderId="23" xfId="0" applyFont="1" applyBorder="1" applyAlignment="1" applyProtection="1">
      <alignment wrapText="1"/>
      <protection locked="0"/>
    </xf>
    <xf numFmtId="0" fontId="170" fillId="0" borderId="24" xfId="0" applyFont="1" applyBorder="1" applyAlignment="1" applyProtection="1">
      <alignment wrapText="1"/>
      <protection locked="0"/>
    </xf>
    <xf numFmtId="164" fontId="171" fillId="0" borderId="26" xfId="0" applyNumberFormat="1" applyFont="1" applyBorder="1" applyAlignment="1" applyProtection="1">
      <alignment horizontal="left" vertical="top" wrapText="1"/>
      <protection locked="0"/>
    </xf>
    <xf numFmtId="0" fontId="171" fillId="0" borderId="34" xfId="0" applyFont="1" applyBorder="1" applyAlignment="1" applyProtection="1">
      <alignment horizontal="left" vertical="top" wrapText="1"/>
      <protection locked="0"/>
    </xf>
    <xf numFmtId="0" fontId="171" fillId="0" borderId="35" xfId="0" applyFont="1" applyBorder="1" applyAlignment="1" applyProtection="1">
      <alignment horizontal="left" vertical="top" wrapText="1"/>
      <protection locked="0"/>
    </xf>
    <xf numFmtId="0" fontId="170" fillId="0" borderId="22" xfId="0" applyFont="1" applyBorder="1" applyAlignment="1" applyProtection="1">
      <alignment wrapText="1"/>
      <protection locked="0"/>
    </xf>
    <xf numFmtId="0" fontId="171" fillId="0" borderId="17" xfId="0" applyFont="1" applyBorder="1" applyAlignment="1" applyProtection="1">
      <alignment horizontal="left" vertical="top" wrapText="1"/>
      <protection locked="0"/>
    </xf>
    <xf numFmtId="0" fontId="170" fillId="0" borderId="26" xfId="0" applyFont="1" applyBorder="1" applyAlignment="1" applyProtection="1">
      <alignment wrapText="1"/>
      <protection locked="0"/>
    </xf>
    <xf numFmtId="0" fontId="171" fillId="0" borderId="26" xfId="0" applyFont="1" applyBorder="1" applyAlignment="1" applyProtection="1">
      <alignment horizontal="left" vertical="top" wrapText="1"/>
      <protection locked="0"/>
    </xf>
    <xf numFmtId="0" fontId="141" fillId="0" borderId="34" xfId="0" applyFont="1" applyBorder="1" applyProtection="1">
      <protection locked="0"/>
    </xf>
    <xf numFmtId="0" fontId="170" fillId="0" borderId="17" xfId="0" applyFont="1" applyBorder="1" applyAlignment="1" applyProtection="1">
      <alignment vertical="center" wrapText="1"/>
      <protection locked="0"/>
    </xf>
    <xf numFmtId="0" fontId="141" fillId="0" borderId="0" xfId="0" applyFont="1" applyAlignment="1" applyProtection="1">
      <alignment vertical="center"/>
      <protection locked="0"/>
    </xf>
    <xf numFmtId="0" fontId="141" fillId="0" borderId="20" xfId="0" applyFont="1" applyBorder="1" applyAlignment="1" applyProtection="1">
      <alignment vertical="center"/>
      <protection locked="0"/>
    </xf>
    <xf numFmtId="0" fontId="170" fillId="0" borderId="19" xfId="0" applyFont="1" applyBorder="1" applyAlignment="1" applyProtection="1">
      <alignment wrapText="1"/>
      <protection locked="0"/>
    </xf>
    <xf numFmtId="0" fontId="171" fillId="0" borderId="19" xfId="0" applyFont="1" applyBorder="1" applyAlignment="1" applyProtection="1">
      <alignment horizontal="left" vertical="top" wrapText="1"/>
      <protection locked="0"/>
    </xf>
    <xf numFmtId="0" fontId="141" fillId="0" borderId="18" xfId="0" applyFont="1" applyBorder="1" applyProtection="1">
      <protection locked="0"/>
    </xf>
    <xf numFmtId="0" fontId="141" fillId="0" borderId="21" xfId="0" applyFont="1" applyBorder="1" applyProtection="1">
      <protection locked="0"/>
    </xf>
    <xf numFmtId="0" fontId="170" fillId="0" borderId="23" xfId="0" applyFont="1" applyBorder="1" applyAlignment="1" applyProtection="1">
      <alignment vertical="center" wrapText="1"/>
      <protection locked="0"/>
    </xf>
    <xf numFmtId="0" fontId="137" fillId="0" borderId="0" xfId="0" applyFont="1" applyAlignment="1" applyProtection="1">
      <alignment horizontal="center" vertical="center"/>
      <protection locked="0"/>
    </xf>
    <xf numFmtId="0" fontId="170" fillId="0" borderId="0" xfId="0" applyFont="1" applyAlignment="1" applyProtection="1">
      <alignment horizontal="left" vertical="top"/>
      <protection locked="0"/>
    </xf>
    <xf numFmtId="0" fontId="155" fillId="0" borderId="0" xfId="0" applyFont="1" applyAlignment="1" applyProtection="1">
      <alignment vertical="center" wrapText="1"/>
      <protection locked="0"/>
    </xf>
    <xf numFmtId="0" fontId="144" fillId="0" borderId="16" xfId="0" applyFont="1" applyBorder="1" applyAlignment="1" applyProtection="1">
      <alignment horizontal="center" vertical="top" wrapText="1"/>
      <protection locked="0"/>
    </xf>
    <xf numFmtId="0" fontId="141" fillId="9" borderId="0" xfId="0" applyFont="1" applyFill="1" applyAlignment="1" applyProtection="1">
      <alignment vertical="top" wrapText="1"/>
      <protection locked="0"/>
    </xf>
    <xf numFmtId="0" fontId="141" fillId="9" borderId="0" xfId="0" applyFont="1" applyFill="1" applyProtection="1">
      <protection locked="0"/>
    </xf>
    <xf numFmtId="0" fontId="141" fillId="9" borderId="20" xfId="0" applyFont="1" applyFill="1" applyBorder="1" applyProtection="1">
      <protection locked="0"/>
    </xf>
    <xf numFmtId="0" fontId="141" fillId="9" borderId="0" xfId="0" applyFont="1" applyFill="1" applyAlignment="1" applyProtection="1">
      <alignment horizontal="left" vertical="top" wrapText="1" indent="2"/>
      <protection locked="0"/>
    </xf>
    <xf numFmtId="0" fontId="141" fillId="9" borderId="0" xfId="0" applyFont="1" applyFill="1" applyAlignment="1" applyProtection="1">
      <alignment horizontal="left" indent="1"/>
      <protection locked="0"/>
    </xf>
    <xf numFmtId="0" fontId="141" fillId="9" borderId="20" xfId="0" applyFont="1" applyFill="1" applyBorder="1" applyAlignment="1" applyProtection="1">
      <alignment horizontal="left" indent="1"/>
      <protection locked="0"/>
    </xf>
    <xf numFmtId="0" fontId="144" fillId="0" borderId="26" xfId="0" applyFont="1" applyBorder="1" applyAlignment="1" applyProtection="1">
      <alignment vertical="top" wrapText="1"/>
      <protection locked="0"/>
    </xf>
    <xf numFmtId="0" fontId="184" fillId="0" borderId="17" xfId="0" applyFont="1" applyBorder="1" applyAlignment="1" applyProtection="1">
      <alignment vertical="top" wrapText="1"/>
      <protection locked="0"/>
    </xf>
    <xf numFmtId="0" fontId="170" fillId="0" borderId="17" xfId="0" applyFont="1" applyBorder="1" applyAlignment="1" applyProtection="1">
      <alignment vertical="top"/>
      <protection locked="0"/>
    </xf>
    <xf numFmtId="0" fontId="141" fillId="0" borderId="0" xfId="0" applyFont="1" applyAlignment="1" applyProtection="1">
      <alignment horizontal="left" vertical="top" wrapText="1" indent="3"/>
      <protection locked="0"/>
    </xf>
    <xf numFmtId="0" fontId="143" fillId="0" borderId="19" xfId="0" applyFont="1" applyBorder="1" applyProtection="1">
      <protection locked="0"/>
    </xf>
    <xf numFmtId="0" fontId="144" fillId="0" borderId="17" xfId="0" applyFont="1" applyBorder="1" applyAlignment="1" applyProtection="1">
      <alignment horizontal="left" vertical="top" wrapText="1" indent="6"/>
      <protection locked="0"/>
    </xf>
    <xf numFmtId="0" fontId="144" fillId="0" borderId="0" xfId="0" applyFont="1" applyAlignment="1" applyProtection="1">
      <alignment horizontal="left" vertical="top" wrapText="1" indent="6"/>
      <protection locked="0"/>
    </xf>
    <xf numFmtId="0" fontId="144" fillId="0" borderId="20" xfId="0" applyFont="1" applyBorder="1" applyAlignment="1" applyProtection="1">
      <alignment horizontal="left" vertical="top" wrapText="1" indent="6"/>
      <protection locked="0"/>
    </xf>
    <xf numFmtId="0" fontId="143" fillId="0" borderId="17" xfId="0" applyFont="1" applyBorder="1" applyAlignment="1" applyProtection="1">
      <alignment horizontal="center" vertical="top"/>
      <protection locked="0"/>
    </xf>
    <xf numFmtId="0" fontId="141" fillId="0" borderId="17" xfId="0" applyFont="1" applyBorder="1" applyAlignment="1" applyProtection="1">
      <alignment horizontal="left" vertical="top" wrapText="1" indent="8"/>
      <protection locked="0"/>
    </xf>
    <xf numFmtId="0" fontId="144" fillId="0" borderId="26" xfId="0" applyFont="1" applyBorder="1" applyAlignment="1" applyProtection="1">
      <alignment horizontal="left" vertical="top" wrapText="1" indent="6"/>
      <protection locked="0"/>
    </xf>
    <xf numFmtId="0" fontId="144" fillId="0" borderId="34" xfId="0" applyFont="1" applyBorder="1" applyAlignment="1" applyProtection="1">
      <alignment horizontal="left" vertical="top" wrapText="1" indent="6"/>
      <protection locked="0"/>
    </xf>
    <xf numFmtId="0" fontId="144" fillId="0" borderId="35" xfId="0" applyFont="1" applyBorder="1" applyAlignment="1" applyProtection="1">
      <alignment horizontal="left" vertical="top" wrapText="1" indent="6"/>
      <protection locked="0"/>
    </xf>
    <xf numFmtId="0" fontId="141" fillId="0" borderId="17" xfId="0" applyFont="1" applyBorder="1" applyAlignment="1" applyProtection="1">
      <alignment horizontal="left" vertical="center" wrapText="1"/>
      <protection locked="0"/>
    </xf>
    <xf numFmtId="0" fontId="167" fillId="0" borderId="0" xfId="0" applyFont="1" applyAlignment="1" applyProtection="1">
      <alignment vertical="center"/>
      <protection locked="0"/>
    </xf>
    <xf numFmtId="0" fontId="170" fillId="0" borderId="0" xfId="0" applyFont="1" applyAlignment="1" applyProtection="1">
      <alignment vertical="center" wrapText="1"/>
      <protection locked="0"/>
    </xf>
    <xf numFmtId="0" fontId="170" fillId="0" borderId="20" xfId="0" applyFont="1" applyBorder="1" applyAlignment="1" applyProtection="1">
      <alignment vertical="center" wrapText="1"/>
      <protection locked="0"/>
    </xf>
    <xf numFmtId="0" fontId="184" fillId="0" borderId="23" xfId="0" applyFont="1" applyBorder="1" applyAlignment="1" applyProtection="1">
      <alignment vertical="top" wrapText="1"/>
      <protection locked="0"/>
    </xf>
    <xf numFmtId="0" fontId="141" fillId="0" borderId="17" xfId="0" quotePrefix="1" applyFont="1" applyBorder="1" applyAlignment="1" applyProtection="1">
      <alignment horizontal="center" vertical="top" wrapText="1"/>
      <protection locked="0"/>
    </xf>
    <xf numFmtId="0" fontId="16" fillId="0" borderId="0" xfId="0" applyFont="1" applyAlignment="1" applyProtection="1">
      <alignment vertical="top"/>
      <protection locked="0"/>
    </xf>
    <xf numFmtId="0" fontId="172" fillId="0" borderId="17" xfId="0" quotePrefix="1" applyFont="1" applyBorder="1" applyAlignment="1" applyProtection="1">
      <alignment horizontal="left" vertical="top" wrapText="1"/>
      <protection locked="0"/>
    </xf>
    <xf numFmtId="0" fontId="172" fillId="0" borderId="0" xfId="0" quotePrefix="1" applyFont="1" applyAlignment="1" applyProtection="1">
      <alignment horizontal="left" vertical="top" wrapText="1"/>
      <protection locked="0"/>
    </xf>
    <xf numFmtId="173" fontId="0" fillId="0" borderId="0" xfId="0" applyNumberFormat="1" applyAlignment="1" applyProtection="1">
      <alignment horizontal="center" vertical="center"/>
      <protection locked="0"/>
    </xf>
    <xf numFmtId="173" fontId="16" fillId="0" borderId="0" xfId="0" applyNumberFormat="1" applyFont="1" applyAlignment="1" applyProtection="1">
      <alignment horizontal="center" vertical="center"/>
      <protection locked="0"/>
    </xf>
    <xf numFmtId="0" fontId="16" fillId="0" borderId="0" xfId="0" applyFont="1" applyProtection="1">
      <protection locked="0"/>
    </xf>
    <xf numFmtId="0" fontId="142" fillId="0" borderId="0" xfId="0" quotePrefix="1" applyFont="1" applyAlignment="1" applyProtection="1">
      <alignment horizontal="center" vertical="top" wrapText="1"/>
      <protection locked="0"/>
    </xf>
    <xf numFmtId="0" fontId="142" fillId="0" borderId="0" xfId="0" applyFont="1" applyAlignment="1" applyProtection="1">
      <alignment vertical="top"/>
      <protection locked="0"/>
    </xf>
    <xf numFmtId="0" fontId="246" fillId="0" borderId="0" xfId="0" quotePrefix="1" applyFont="1" applyAlignment="1" applyProtection="1">
      <alignment horizontal="left" vertical="top" wrapText="1"/>
      <protection locked="0"/>
    </xf>
    <xf numFmtId="0" fontId="142" fillId="0" borderId="0" xfId="0" applyFont="1" applyAlignment="1" applyProtection="1">
      <alignment horizontal="left" vertical="top" wrapText="1"/>
      <protection locked="0"/>
    </xf>
    <xf numFmtId="0" fontId="142" fillId="0" borderId="20" xfId="0" applyFont="1" applyBorder="1" applyAlignment="1" applyProtection="1">
      <alignment horizontal="left" vertical="top" wrapText="1"/>
      <protection locked="0"/>
    </xf>
    <xf numFmtId="0" fontId="141" fillId="0" borderId="0" xfId="0" quotePrefix="1" applyFont="1" applyAlignment="1" applyProtection="1">
      <alignment horizontal="center" vertical="top" wrapText="1"/>
      <protection locked="0"/>
    </xf>
    <xf numFmtId="0" fontId="172" fillId="0" borderId="19" xfId="0" quotePrefix="1" applyFont="1" applyBorder="1" applyAlignment="1" applyProtection="1">
      <alignment horizontal="left" vertical="top" wrapText="1"/>
      <protection locked="0"/>
    </xf>
    <xf numFmtId="0" fontId="172" fillId="0" borderId="18" xfId="0" quotePrefix="1" applyFont="1" applyBorder="1" applyAlignment="1" applyProtection="1">
      <alignment horizontal="left" vertical="top" wrapText="1"/>
      <protection locked="0"/>
    </xf>
    <xf numFmtId="0" fontId="142" fillId="0" borderId="18" xfId="0" quotePrefix="1" applyFont="1" applyBorder="1" applyAlignment="1" applyProtection="1">
      <alignment horizontal="center" vertical="top" wrapText="1"/>
      <protection locked="0"/>
    </xf>
    <xf numFmtId="0" fontId="206" fillId="0" borderId="0" xfId="0" applyFont="1" applyAlignment="1" applyProtection="1">
      <alignment vertical="center" wrapText="1"/>
      <protection locked="0"/>
    </xf>
    <xf numFmtId="0" fontId="172" fillId="0" borderId="26" xfId="0" quotePrefix="1" applyFont="1" applyBorder="1" applyAlignment="1" applyProtection="1">
      <alignment horizontal="left" vertical="top" wrapText="1"/>
      <protection locked="0"/>
    </xf>
    <xf numFmtId="0" fontId="172" fillId="0" borderId="34" xfId="0" quotePrefix="1" applyFont="1" applyBorder="1" applyAlignment="1" applyProtection="1">
      <alignment horizontal="left" vertical="top" wrapText="1"/>
      <protection locked="0"/>
    </xf>
    <xf numFmtId="0" fontId="142" fillId="0" borderId="34" xfId="0" quotePrefix="1" applyFont="1" applyBorder="1" applyAlignment="1" applyProtection="1">
      <alignment horizontal="center" vertical="top" wrapText="1"/>
      <protection locked="0"/>
    </xf>
    <xf numFmtId="0" fontId="205" fillId="0" borderId="0" xfId="0" applyFont="1" applyAlignment="1" applyProtection="1">
      <alignment vertical="center" wrapText="1"/>
      <protection locked="0"/>
    </xf>
    <xf numFmtId="0" fontId="142" fillId="0" borderId="16" xfId="0" applyFont="1" applyBorder="1" applyAlignment="1" applyProtection="1">
      <alignment horizontal="center" vertical="center"/>
      <protection locked="0"/>
    </xf>
    <xf numFmtId="0" fontId="142" fillId="0" borderId="16" xfId="0" quotePrefix="1" applyFont="1" applyBorder="1" applyAlignment="1" applyProtection="1">
      <alignment horizontal="left" vertical="center" wrapText="1"/>
      <protection locked="0"/>
    </xf>
    <xf numFmtId="0" fontId="142" fillId="0" borderId="16" xfId="0" applyFont="1" applyBorder="1" applyAlignment="1" applyProtection="1">
      <alignment vertical="center"/>
      <protection locked="0"/>
    </xf>
    <xf numFmtId="0" fontId="142" fillId="0" borderId="16" xfId="0" quotePrefix="1" applyFont="1" applyBorder="1" applyAlignment="1" applyProtection="1">
      <alignment horizontal="center" vertical="center" wrapText="1"/>
      <protection locked="0"/>
    </xf>
    <xf numFmtId="0" fontId="143" fillId="0" borderId="0" xfId="0" quotePrefix="1" applyFont="1" applyAlignment="1" applyProtection="1">
      <alignment horizontal="right" vertical="top" wrapText="1"/>
      <protection locked="0"/>
    </xf>
    <xf numFmtId="0" fontId="143" fillId="0" borderId="0" xfId="0" quotePrefix="1" applyFont="1" applyAlignment="1" applyProtection="1">
      <alignment horizontal="left" vertical="top" wrapText="1"/>
      <protection locked="0"/>
    </xf>
    <xf numFmtId="0" fontId="142" fillId="0" borderId="16" xfId="0" applyFont="1" applyBorder="1" applyAlignment="1" applyProtection="1">
      <alignment horizontal="center" vertical="center" wrapText="1"/>
      <protection locked="0"/>
    </xf>
    <xf numFmtId="0" fontId="141" fillId="0" borderId="19" xfId="0" applyFont="1" applyBorder="1" applyAlignment="1" applyProtection="1">
      <alignment horizontal="center" vertical="top" wrapText="1"/>
      <protection locked="0"/>
    </xf>
    <xf numFmtId="0" fontId="32" fillId="0" borderId="16" xfId="0" applyFont="1" applyBorder="1" applyProtection="1">
      <protection locked="0"/>
    </xf>
    <xf numFmtId="0" fontId="32" fillId="0" borderId="0" xfId="0" applyFont="1" applyAlignment="1" applyProtection="1">
      <alignment vertical="top" wrapText="1"/>
      <protection locked="0"/>
    </xf>
    <xf numFmtId="0" fontId="144" fillId="0" borderId="24" xfId="0" quotePrefix="1" applyFont="1" applyBorder="1" applyAlignment="1" applyProtection="1">
      <alignment horizontal="right" vertical="center" wrapText="1"/>
      <protection locked="0"/>
    </xf>
    <xf numFmtId="0" fontId="32" fillId="0" borderId="66" xfId="0" applyFont="1" applyBorder="1" applyAlignment="1" applyProtection="1">
      <alignment vertical="top" wrapText="1"/>
      <protection locked="0"/>
    </xf>
    <xf numFmtId="0" fontId="32" fillId="0" borderId="67" xfId="0" applyFont="1" applyBorder="1" applyAlignment="1" applyProtection="1">
      <alignment vertical="top" wrapText="1"/>
      <protection locked="0"/>
    </xf>
    <xf numFmtId="0" fontId="41" fillId="0" borderId="27" xfId="0" applyFont="1" applyBorder="1" applyAlignment="1" applyProtection="1">
      <alignment vertical="top" wrapText="1"/>
      <protection locked="0"/>
    </xf>
    <xf numFmtId="0" fontId="242" fillId="0" borderId="27" xfId="0" applyFont="1" applyBorder="1" applyAlignment="1" applyProtection="1">
      <alignment vertical="top" wrapText="1"/>
      <protection locked="0"/>
    </xf>
    <xf numFmtId="0" fontId="48" fillId="0" borderId="27" xfId="0" applyFont="1" applyBorder="1" applyAlignment="1" applyProtection="1">
      <alignment vertical="top" wrapText="1"/>
      <protection locked="0"/>
    </xf>
    <xf numFmtId="0" fontId="48" fillId="0" borderId="68" xfId="0" applyFont="1" applyBorder="1" applyAlignment="1" applyProtection="1">
      <alignment vertical="top" wrapText="1"/>
      <protection locked="0"/>
    </xf>
    <xf numFmtId="0" fontId="41" fillId="0" borderId="17" xfId="0" applyFont="1" applyBorder="1" applyAlignment="1" applyProtection="1">
      <alignment horizontal="left" vertical="top" wrapText="1" indent="4"/>
      <protection locked="0"/>
    </xf>
    <xf numFmtId="0" fontId="32" fillId="0" borderId="19" xfId="0" applyFont="1" applyBorder="1" applyAlignment="1" applyProtection="1">
      <alignment horizontal="left" vertical="top" wrapText="1" indent="4"/>
      <protection locked="0"/>
    </xf>
    <xf numFmtId="0" fontId="41" fillId="0" borderId="23" xfId="0" applyFont="1" applyBorder="1" applyAlignment="1" applyProtection="1">
      <alignment horizontal="left" vertical="top" wrapText="1"/>
      <protection locked="0"/>
    </xf>
    <xf numFmtId="0" fontId="51" fillId="0" borderId="17" xfId="0" applyFont="1" applyBorder="1" applyAlignment="1" applyProtection="1">
      <alignment horizontal="left" vertical="top" wrapText="1"/>
      <protection locked="0"/>
    </xf>
    <xf numFmtId="0" fontId="51" fillId="0" borderId="0" xfId="0" applyFont="1" applyAlignment="1" applyProtection="1">
      <alignment horizontal="left" vertical="top" wrapText="1"/>
      <protection locked="0"/>
    </xf>
    <xf numFmtId="0" fontId="41" fillId="0" borderId="22" xfId="0" applyFont="1" applyBorder="1" applyAlignment="1" applyProtection="1">
      <alignment vertical="center" wrapText="1"/>
      <protection locked="0"/>
    </xf>
    <xf numFmtId="0" fontId="32" fillId="9" borderId="16" xfId="0" applyFont="1" applyFill="1" applyBorder="1" applyAlignment="1" applyProtection="1">
      <alignment vertical="center" wrapText="1"/>
      <protection locked="0"/>
    </xf>
    <xf numFmtId="0" fontId="0" fillId="0" borderId="34" xfId="0" applyBorder="1" applyProtection="1">
      <protection locked="0"/>
    </xf>
    <xf numFmtId="0" fontId="32" fillId="0" borderId="35" xfId="0" applyFont="1" applyBorder="1" applyAlignment="1" applyProtection="1">
      <alignment vertical="center" wrapText="1"/>
      <protection locked="0"/>
    </xf>
    <xf numFmtId="0" fontId="41" fillId="0" borderId="23" xfId="0" applyFont="1" applyBorder="1" applyAlignment="1" applyProtection="1">
      <alignment vertical="center" wrapText="1"/>
      <protection locked="0"/>
    </xf>
    <xf numFmtId="0" fontId="41" fillId="9" borderId="17" xfId="0" applyFont="1" applyFill="1" applyBorder="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32" fillId="9" borderId="0" xfId="0" applyFont="1" applyFill="1" applyAlignment="1" applyProtection="1">
      <alignment vertical="center" wrapText="1"/>
      <protection locked="0"/>
    </xf>
    <xf numFmtId="0" fontId="32" fillId="0" borderId="20" xfId="0" applyFont="1" applyBorder="1" applyAlignment="1" applyProtection="1">
      <alignment vertical="center" wrapText="1"/>
      <protection locked="0"/>
    </xf>
    <xf numFmtId="0" fontId="41" fillId="0" borderId="23" xfId="0" applyFont="1" applyBorder="1" applyAlignment="1" applyProtection="1">
      <alignment vertical="top"/>
      <protection locked="0"/>
    </xf>
    <xf numFmtId="0" fontId="41" fillId="0" borderId="17" xfId="0" applyFont="1" applyBorder="1" applyProtection="1">
      <protection locked="0"/>
    </xf>
    <xf numFmtId="0" fontId="41" fillId="0" borderId="22" xfId="0" applyFont="1" applyBorder="1" applyProtection="1">
      <protection locked="0"/>
    </xf>
    <xf numFmtId="0" fontId="143" fillId="0" borderId="0" xfId="0" applyFont="1" applyAlignment="1" applyProtection="1">
      <alignment horizontal="left" vertical="top" wrapText="1"/>
      <protection locked="0"/>
    </xf>
    <xf numFmtId="0" fontId="41" fillId="0" borderId="23" xfId="0" applyFont="1" applyBorder="1" applyProtection="1">
      <protection locked="0"/>
    </xf>
    <xf numFmtId="0" fontId="179" fillId="0" borderId="26" xfId="0" applyFont="1" applyBorder="1" applyAlignment="1" applyProtection="1">
      <alignment horizontal="left" vertical="center" wrapText="1"/>
      <protection locked="0"/>
    </xf>
    <xf numFmtId="0" fontId="179" fillId="0" borderId="34" xfId="0" applyFont="1" applyBorder="1" applyAlignment="1" applyProtection="1">
      <alignment horizontal="left" vertical="center" wrapText="1"/>
      <protection locked="0"/>
    </xf>
    <xf numFmtId="0" fontId="179" fillId="0" borderId="34" xfId="0" applyFont="1" applyBorder="1" applyAlignment="1" applyProtection="1">
      <alignment horizontal="center" vertical="center" wrapText="1"/>
      <protection locked="0"/>
    </xf>
    <xf numFmtId="0" fontId="179" fillId="0" borderId="35" xfId="0" applyFont="1" applyBorder="1" applyAlignment="1" applyProtection="1">
      <alignment horizontal="center" vertical="center" wrapText="1"/>
      <protection locked="0"/>
    </xf>
    <xf numFmtId="0" fontId="142" fillId="0" borderId="0" xfId="0" applyFont="1" applyAlignment="1" applyProtection="1">
      <alignment vertical="center" wrapText="1"/>
      <protection locked="0"/>
    </xf>
    <xf numFmtId="0" fontId="179" fillId="0" borderId="17" xfId="0" applyFont="1" applyBorder="1" applyAlignment="1" applyProtection="1">
      <alignment horizontal="left" vertical="center" wrapText="1"/>
      <protection locked="0"/>
    </xf>
    <xf numFmtId="0" fontId="179" fillId="0" borderId="0" xfId="0" applyFont="1" applyAlignment="1" applyProtection="1">
      <alignment horizontal="left" vertical="center" wrapText="1"/>
      <protection locked="0"/>
    </xf>
    <xf numFmtId="0" fontId="179" fillId="0" borderId="0" xfId="0" applyFont="1" applyAlignment="1" applyProtection="1">
      <alignment horizontal="center" vertical="center" wrapText="1"/>
      <protection locked="0"/>
    </xf>
    <xf numFmtId="0" fontId="26" fillId="0" borderId="20" xfId="0" applyFont="1" applyBorder="1" applyProtection="1">
      <protection locked="0"/>
    </xf>
    <xf numFmtId="0" fontId="179" fillId="0" borderId="20" xfId="0" applyFont="1" applyBorder="1" applyAlignment="1" applyProtection="1">
      <alignment horizontal="center" vertical="center" wrapText="1"/>
      <protection locked="0"/>
    </xf>
    <xf numFmtId="0" fontId="41" fillId="0" borderId="24" xfId="0" applyFont="1" applyBorder="1" applyProtection="1">
      <protection locked="0"/>
    </xf>
    <xf numFmtId="0" fontId="32" fillId="0" borderId="22" xfId="0" applyFont="1" applyBorder="1" applyAlignment="1" applyProtection="1">
      <alignment vertical="top" wrapText="1"/>
      <protection locked="0"/>
    </xf>
    <xf numFmtId="0" fontId="32" fillId="0" borderId="23" xfId="0" applyFont="1" applyBorder="1" applyAlignment="1" applyProtection="1">
      <alignment vertical="top" wrapText="1"/>
      <protection locked="0"/>
    </xf>
    <xf numFmtId="0" fontId="142" fillId="0" borderId="17" xfId="0" quotePrefix="1" applyFont="1" applyBorder="1" applyAlignment="1" applyProtection="1">
      <alignment vertical="center" wrapText="1"/>
      <protection locked="0"/>
    </xf>
    <xf numFmtId="0" fontId="142" fillId="0" borderId="0" xfId="0" quotePrefix="1" applyFont="1" applyAlignment="1" applyProtection="1">
      <alignment vertical="center" wrapText="1"/>
      <protection locked="0"/>
    </xf>
    <xf numFmtId="0" fontId="179" fillId="0" borderId="20" xfId="0" applyFont="1" applyBorder="1" applyAlignment="1" applyProtection="1">
      <alignment horizontal="left" vertical="center" wrapText="1"/>
      <protection locked="0"/>
    </xf>
    <xf numFmtId="0" fontId="142" fillId="0" borderId="17" xfId="0" quotePrefix="1" applyFont="1" applyBorder="1" applyAlignment="1" applyProtection="1">
      <alignment horizontal="left" vertical="center" wrapText="1"/>
      <protection locked="0"/>
    </xf>
    <xf numFmtId="0" fontId="142" fillId="0" borderId="0" xfId="0" quotePrefix="1" applyFont="1" applyAlignment="1" applyProtection="1">
      <alignment horizontal="left" vertical="center" wrapText="1"/>
      <protection locked="0"/>
    </xf>
    <xf numFmtId="0" fontId="142" fillId="0" borderId="20" xfId="0" quotePrefix="1" applyFont="1" applyBorder="1" applyAlignment="1" applyProtection="1">
      <alignment horizontal="left" vertical="center" wrapText="1"/>
      <protection locked="0"/>
    </xf>
    <xf numFmtId="0" fontId="154" fillId="0" borderId="17" xfId="0" quotePrefix="1" applyFont="1" applyBorder="1" applyAlignment="1" applyProtection="1">
      <alignment horizontal="left" vertical="top" wrapText="1"/>
      <protection locked="0"/>
    </xf>
    <xf numFmtId="0" fontId="154" fillId="0" borderId="0" xfId="0" quotePrefix="1" applyFont="1" applyAlignment="1" applyProtection="1">
      <alignment horizontal="left" vertical="top" wrapText="1"/>
      <protection locked="0"/>
    </xf>
    <xf numFmtId="0" fontId="142" fillId="0" borderId="19" xfId="0" applyFont="1" applyBorder="1" applyAlignment="1" applyProtection="1">
      <alignment vertical="center" wrapText="1"/>
      <protection locked="0"/>
    </xf>
    <xf numFmtId="0" fontId="142" fillId="0" borderId="18" xfId="0" applyFont="1" applyBorder="1" applyAlignment="1" applyProtection="1">
      <alignment vertical="center" wrapText="1"/>
      <protection locked="0"/>
    </xf>
    <xf numFmtId="0" fontId="179" fillId="0" borderId="21" xfId="0" applyFont="1" applyBorder="1" applyAlignment="1" applyProtection="1">
      <alignment horizontal="center" vertical="center" wrapText="1"/>
      <protection locked="0"/>
    </xf>
    <xf numFmtId="0" fontId="26" fillId="0" borderId="34" xfId="0" applyFont="1" applyBorder="1" applyProtection="1">
      <protection locked="0"/>
    </xf>
    <xf numFmtId="0" fontId="26" fillId="0" borderId="35" xfId="0" applyFont="1" applyBorder="1" applyProtection="1">
      <protection locked="0"/>
    </xf>
    <xf numFmtId="0" fontId="142" fillId="0" borderId="17" xfId="0" applyFont="1" applyBorder="1" applyAlignment="1" applyProtection="1">
      <alignment vertical="center" wrapText="1"/>
      <protection locked="0"/>
    </xf>
    <xf numFmtId="0" fontId="179" fillId="0" borderId="20" xfId="0" applyFont="1" applyBorder="1" applyAlignment="1" applyProtection="1">
      <alignment horizontal="center" vertical="top" wrapText="1"/>
      <protection locked="0"/>
    </xf>
    <xf numFmtId="0" fontId="41" fillId="0" borderId="20" xfId="0" applyFont="1" applyBorder="1" applyProtection="1">
      <protection locked="0"/>
    </xf>
    <xf numFmtId="0" fontId="32" fillId="0" borderId="0" xfId="0" applyFont="1" applyAlignment="1" applyProtection="1">
      <alignment horizontal="right" vertical="center" wrapText="1"/>
      <protection locked="0"/>
    </xf>
    <xf numFmtId="0" fontId="25" fillId="0" borderId="16" xfId="0" applyFont="1" applyBorder="1" applyAlignment="1" applyProtection="1">
      <alignment horizontal="left" indent="2"/>
      <protection locked="0"/>
    </xf>
    <xf numFmtId="0" fontId="32" fillId="0" borderId="0" xfId="0" applyFont="1" applyAlignment="1" applyProtection="1">
      <alignment horizontal="right" vertical="top" wrapText="1"/>
      <protection locked="0"/>
    </xf>
    <xf numFmtId="0" fontId="16" fillId="0" borderId="20" xfId="0" applyFont="1" applyBorder="1" applyAlignment="1" applyProtection="1">
      <alignment vertical="top" wrapText="1"/>
      <protection locked="0"/>
    </xf>
    <xf numFmtId="0" fontId="143" fillId="0" borderId="0" xfId="0" applyFont="1" applyAlignment="1" applyProtection="1">
      <alignment wrapText="1"/>
      <protection locked="0"/>
    </xf>
    <xf numFmtId="0" fontId="25" fillId="0" borderId="20" xfId="0" applyFont="1" applyBorder="1" applyAlignment="1" applyProtection="1">
      <alignment horizontal="center" vertical="center" wrapText="1"/>
      <protection locked="0"/>
    </xf>
    <xf numFmtId="0" fontId="144" fillId="0" borderId="0" xfId="0" applyFont="1" applyAlignment="1" applyProtection="1">
      <alignment horizontal="left" vertical="center" wrapText="1"/>
      <protection locked="0"/>
    </xf>
    <xf numFmtId="0" fontId="142" fillId="0" borderId="0" xfId="0" applyFont="1" applyAlignment="1" applyProtection="1">
      <alignment horizontal="right" vertical="center" wrapText="1"/>
      <protection locked="0"/>
    </xf>
    <xf numFmtId="0" fontId="144" fillId="0" borderId="0" xfId="0" applyFont="1" applyAlignment="1" applyProtection="1">
      <alignment horizontal="right" vertical="top" wrapText="1"/>
      <protection locked="0"/>
    </xf>
    <xf numFmtId="0" fontId="138" fillId="0" borderId="20" xfId="0" applyFont="1" applyBorder="1" applyAlignment="1" applyProtection="1">
      <alignment horizontal="center" vertical="center" wrapText="1"/>
      <protection locked="0"/>
    </xf>
    <xf numFmtId="0" fontId="0" fillId="0" borderId="16" xfId="0" applyBorder="1" applyProtection="1">
      <protection locked="0"/>
    </xf>
    <xf numFmtId="0" fontId="48" fillId="0" borderId="27" xfId="0" applyFont="1" applyBorder="1" applyAlignment="1" applyProtection="1">
      <alignment horizontal="left" vertical="top" wrapText="1"/>
      <protection locked="0"/>
    </xf>
    <xf numFmtId="0" fontId="48" fillId="0" borderId="68" xfId="0" applyFont="1" applyBorder="1" applyAlignment="1" applyProtection="1">
      <alignment horizontal="left" vertical="top" wrapText="1"/>
      <protection locked="0"/>
    </xf>
    <xf numFmtId="0" fontId="41" fillId="0" borderId="26" xfId="0" applyFont="1" applyBorder="1" applyAlignment="1" applyProtection="1">
      <alignment vertical="top" wrapText="1"/>
      <protection locked="0"/>
    </xf>
    <xf numFmtId="0" fontId="41" fillId="0" borderId="34" xfId="0" applyFont="1" applyBorder="1" applyProtection="1">
      <protection locked="0"/>
    </xf>
    <xf numFmtId="0" fontId="41" fillId="0" borderId="35" xfId="0" applyFont="1" applyBorder="1" applyProtection="1">
      <protection locked="0"/>
    </xf>
    <xf numFmtId="0" fontId="41" fillId="0" borderId="0" xfId="0" applyFont="1" applyAlignment="1" applyProtection="1">
      <alignment vertical="center"/>
      <protection locked="0"/>
    </xf>
    <xf numFmtId="0" fontId="41" fillId="0" borderId="20" xfId="0" applyFont="1" applyBorder="1" applyAlignment="1" applyProtection="1">
      <alignment vertical="center"/>
      <protection locked="0"/>
    </xf>
    <xf numFmtId="0" fontId="41" fillId="0" borderId="17" xfId="0" applyFont="1" applyBorder="1" applyAlignment="1" applyProtection="1">
      <alignment horizontal="left" vertical="top" wrapText="1" indent="2"/>
      <protection locked="0"/>
    </xf>
    <xf numFmtId="0" fontId="41" fillId="0" borderId="17" xfId="0" applyFont="1" applyBorder="1" applyAlignment="1" applyProtection="1">
      <alignment horizontal="left" vertical="top" wrapText="1" indent="15"/>
      <protection locked="0"/>
    </xf>
    <xf numFmtId="0" fontId="41" fillId="0" borderId="20" xfId="0" applyFont="1" applyBorder="1" applyAlignment="1" applyProtection="1">
      <alignment vertical="top" wrapText="1"/>
      <protection locked="0"/>
    </xf>
    <xf numFmtId="0" fontId="32" fillId="0" borderId="24" xfId="0" applyFont="1" applyBorder="1" applyAlignment="1" applyProtection="1">
      <alignment vertical="top" wrapText="1"/>
      <protection locked="0"/>
    </xf>
    <xf numFmtId="0" fontId="41" fillId="0" borderId="18" xfId="0" applyFont="1" applyBorder="1" applyAlignment="1" applyProtection="1">
      <alignment vertical="top"/>
      <protection locked="0"/>
    </xf>
    <xf numFmtId="0" fontId="161" fillId="0" borderId="23" xfId="0" quotePrefix="1" applyFont="1" applyBorder="1" applyAlignment="1">
      <alignment horizontal="center" vertical="top" wrapText="1"/>
    </xf>
    <xf numFmtId="0" fontId="145" fillId="0" borderId="0" xfId="13" applyFont="1"/>
    <xf numFmtId="0" fontId="267" fillId="0" borderId="0" xfId="13" applyFont="1"/>
    <xf numFmtId="0" fontId="141" fillId="0" borderId="0" xfId="13" quotePrefix="1" applyFont="1" applyAlignment="1">
      <alignment vertical="top"/>
    </xf>
    <xf numFmtId="0" fontId="141" fillId="0" borderId="0" xfId="13" quotePrefix="1" applyFont="1" applyAlignment="1">
      <alignment horizontal="left" vertical="top"/>
    </xf>
    <xf numFmtId="0" fontId="141" fillId="0" borderId="0" xfId="13" applyFont="1" applyAlignment="1">
      <alignment horizontal="left" vertical="top" wrapText="1"/>
    </xf>
    <xf numFmtId="0" fontId="41" fillId="0" borderId="0" xfId="1069" applyFont="1" applyAlignment="1">
      <alignment horizontal="left" vertical="top"/>
    </xf>
    <xf numFmtId="0" fontId="141" fillId="0" borderId="34" xfId="10" applyFont="1" applyBorder="1" applyAlignment="1">
      <alignment vertical="center"/>
    </xf>
    <xf numFmtId="1" fontId="135" fillId="12" borderId="156" xfId="0" applyNumberFormat="1" applyFont="1" applyFill="1" applyBorder="1" applyAlignment="1">
      <alignment horizontal="center" vertical="top" wrapText="1"/>
    </xf>
    <xf numFmtId="0" fontId="61" fillId="0" borderId="0" xfId="0" applyFont="1" applyAlignment="1">
      <alignment horizontal="left" vertical="top"/>
    </xf>
    <xf numFmtId="0" fontId="43" fillId="0" borderId="0" xfId="0" applyFont="1" applyAlignment="1">
      <alignment horizontal="left" vertical="top"/>
    </xf>
    <xf numFmtId="0" fontId="25" fillId="0" borderId="18" xfId="0" applyFont="1" applyBorder="1" applyAlignment="1">
      <alignment horizontal="left" vertical="top"/>
    </xf>
    <xf numFmtId="0" fontId="25" fillId="0" borderId="16" xfId="0" applyFont="1" applyBorder="1" applyAlignment="1">
      <alignment horizontal="left" vertical="top"/>
    </xf>
    <xf numFmtId="0" fontId="25" fillId="0" borderId="33" xfId="0" applyFont="1" applyBorder="1" applyAlignment="1">
      <alignment horizontal="left" vertical="top"/>
    </xf>
    <xf numFmtId="0" fontId="206" fillId="0" borderId="0" xfId="0" applyFont="1" applyAlignment="1">
      <alignment vertical="center"/>
    </xf>
    <xf numFmtId="0" fontId="268" fillId="0" borderId="0" xfId="15" applyFont="1" applyAlignment="1">
      <alignment vertical="center"/>
    </xf>
    <xf numFmtId="0" fontId="167" fillId="0" borderId="0" xfId="15" applyFont="1" applyAlignment="1">
      <alignment horizontal="left" vertical="top" wrapText="1"/>
    </xf>
    <xf numFmtId="0" fontId="1" fillId="0" borderId="0" xfId="14" applyFont="1"/>
    <xf numFmtId="9" fontId="141" fillId="16" borderId="0" xfId="0" applyNumberFormat="1" applyFont="1" applyFill="1" applyAlignment="1" applyProtection="1">
      <alignment horizontal="left" vertical="top" wrapText="1"/>
      <protection locked="0"/>
    </xf>
    <xf numFmtId="0" fontId="141" fillId="16" borderId="0" xfId="0" applyFont="1" applyFill="1" applyAlignment="1" applyProtection="1">
      <alignment vertical="top" wrapText="1"/>
      <protection locked="0"/>
    </xf>
    <xf numFmtId="0" fontId="141" fillId="16" borderId="0" xfId="0" applyFont="1" applyFill="1" applyAlignment="1" applyProtection="1">
      <alignment horizontal="left" vertical="center" wrapText="1"/>
      <protection locked="0"/>
    </xf>
    <xf numFmtId="9" fontId="41" fillId="16" borderId="0" xfId="0" applyNumberFormat="1" applyFont="1" applyFill="1" applyAlignment="1" applyProtection="1">
      <alignment horizontal="left" vertical="top" wrapText="1"/>
      <protection locked="0"/>
    </xf>
    <xf numFmtId="10" fontId="171" fillId="16" borderId="16" xfId="0" applyNumberFormat="1" applyFont="1" applyFill="1" applyBorder="1" applyAlignment="1">
      <alignment horizontal="center" vertical="center" wrapText="1"/>
    </xf>
    <xf numFmtId="0" fontId="32" fillId="16" borderId="16" xfId="0" applyFont="1" applyFill="1" applyBorder="1" applyAlignment="1">
      <alignment horizontal="center" vertical="center" wrapText="1"/>
    </xf>
    <xf numFmtId="0" fontId="26" fillId="16" borderId="16" xfId="0" quotePrefix="1" applyFont="1" applyFill="1" applyBorder="1" applyAlignment="1">
      <alignment horizontal="center" vertical="center" wrapText="1"/>
    </xf>
    <xf numFmtId="0" fontId="142" fillId="16" borderId="16" xfId="0" applyFont="1" applyFill="1" applyBorder="1" applyAlignment="1">
      <alignment horizontal="center" vertical="center" wrapText="1"/>
    </xf>
    <xf numFmtId="0" fontId="143" fillId="0" borderId="0" xfId="15" applyFont="1" applyAlignment="1">
      <alignment vertical="center"/>
    </xf>
    <xf numFmtId="0" fontId="162" fillId="0" borderId="0" xfId="15" applyFont="1" applyAlignment="1">
      <alignment horizontal="left" vertical="center" wrapText="1"/>
    </xf>
    <xf numFmtId="0" fontId="162" fillId="0" borderId="0" xfId="15" applyFont="1"/>
    <xf numFmtId="0" fontId="162" fillId="0" borderId="0" xfId="15" applyFont="1" applyAlignment="1">
      <alignment horizontal="left" wrapText="1"/>
    </xf>
    <xf numFmtId="0" fontId="270" fillId="0" borderId="0" xfId="0" applyFont="1" applyAlignment="1">
      <alignment vertical="top"/>
    </xf>
    <xf numFmtId="0" fontId="25" fillId="0" borderId="0" xfId="15" applyFont="1" applyAlignment="1">
      <alignment horizontal="left" vertical="top" wrapText="1"/>
    </xf>
    <xf numFmtId="0" fontId="16" fillId="0" borderId="0" xfId="15" applyAlignment="1">
      <alignment horizontal="justify" vertical="top"/>
    </xf>
    <xf numFmtId="0" fontId="161" fillId="0" borderId="5" xfId="0" applyFont="1" applyBorder="1" applyAlignment="1">
      <alignment wrapText="1"/>
    </xf>
    <xf numFmtId="0" fontId="161" fillId="0" borderId="51" xfId="0" applyFont="1" applyBorder="1" applyAlignment="1">
      <alignment horizontal="left" wrapText="1" indent="1"/>
    </xf>
    <xf numFmtId="0" fontId="144" fillId="0" borderId="0" xfId="0" applyFont="1" applyAlignment="1">
      <alignment horizontal="left" wrapText="1"/>
    </xf>
    <xf numFmtId="0" fontId="144" fillId="0" borderId="16" xfId="0" applyFont="1" applyBorder="1" applyAlignment="1">
      <alignment vertical="top" wrapText="1"/>
    </xf>
    <xf numFmtId="0" fontId="141" fillId="0" borderId="16" xfId="0" applyFont="1" applyBorder="1" applyAlignment="1">
      <alignment vertical="top" wrapText="1"/>
    </xf>
    <xf numFmtId="0" fontId="141" fillId="0" borderId="0" xfId="0" applyFont="1" applyAlignment="1">
      <alignment horizontal="center" vertical="center" wrapText="1"/>
    </xf>
    <xf numFmtId="0" fontId="162" fillId="0" borderId="0" xfId="0" applyFont="1" applyAlignment="1">
      <alignment vertical="center"/>
    </xf>
    <xf numFmtId="0" fontId="141" fillId="0" borderId="0" xfId="0" applyFont="1" applyAlignment="1" applyProtection="1">
      <alignment horizontal="left" wrapText="1"/>
      <protection locked="0"/>
    </xf>
    <xf numFmtId="0" fontId="0" fillId="35" borderId="0" xfId="0" applyFill="1"/>
    <xf numFmtId="0" fontId="16" fillId="4" borderId="16" xfId="0" applyFont="1" applyFill="1" applyBorder="1" applyAlignment="1" applyProtection="1">
      <alignment horizontal="left" vertical="center" wrapText="1"/>
      <protection locked="0"/>
    </xf>
    <xf numFmtId="0" fontId="41" fillId="0" borderId="24" xfId="0" applyFont="1" applyBorder="1" applyAlignment="1" applyProtection="1">
      <alignment vertical="top" wrapText="1"/>
      <protection locked="0"/>
    </xf>
    <xf numFmtId="0" fontId="280" fillId="0" borderId="0" xfId="0" applyFont="1" applyAlignment="1">
      <alignment wrapText="1"/>
    </xf>
    <xf numFmtId="0" fontId="276" fillId="0" borderId="0" xfId="0" applyFont="1" applyAlignment="1">
      <alignment wrapText="1"/>
    </xf>
    <xf numFmtId="0" fontId="281" fillId="0" borderId="0" xfId="0" applyFont="1" applyAlignment="1">
      <alignment wrapText="1"/>
    </xf>
    <xf numFmtId="0" fontId="280" fillId="0" borderId="0" xfId="0" applyFont="1"/>
    <xf numFmtId="0" fontId="280" fillId="0" borderId="16" xfId="0" applyFont="1" applyBorder="1"/>
    <xf numFmtId="0" fontId="280" fillId="0" borderId="16" xfId="0" applyFont="1" applyBorder="1" applyAlignment="1">
      <alignment wrapText="1"/>
    </xf>
    <xf numFmtId="0" fontId="277" fillId="0" borderId="0" xfId="0" applyFont="1" applyAlignment="1">
      <alignment vertical="center" wrapText="1"/>
    </xf>
    <xf numFmtId="0" fontId="280" fillId="0" borderId="24" xfId="0" applyFont="1" applyBorder="1"/>
    <xf numFmtId="0" fontId="275" fillId="0" borderId="0" xfId="0" applyFont="1" applyAlignment="1">
      <alignment vertical="top"/>
    </xf>
    <xf numFmtId="0" fontId="143" fillId="0" borderId="17" xfId="0" applyFont="1" applyBorder="1" applyAlignment="1">
      <alignment horizontal="center" vertical="top" wrapText="1"/>
    </xf>
    <xf numFmtId="0" fontId="143" fillId="0" borderId="17" xfId="0" applyFont="1" applyBorder="1" applyAlignment="1">
      <alignment horizontal="center" vertical="center" wrapText="1"/>
    </xf>
    <xf numFmtId="0" fontId="25" fillId="0" borderId="18" xfId="0" applyFont="1" applyBorder="1" applyAlignment="1">
      <alignment vertical="top" wrapText="1"/>
    </xf>
    <xf numFmtId="0" fontId="143" fillId="0" borderId="17" xfId="0" applyFont="1" applyBorder="1" applyAlignment="1">
      <alignment vertical="top"/>
    </xf>
    <xf numFmtId="0" fontId="143" fillId="0" borderId="17" xfId="0" applyFont="1" applyBorder="1" applyAlignment="1">
      <alignment horizontal="right" vertical="top" wrapText="1"/>
    </xf>
    <xf numFmtId="0" fontId="143" fillId="0" borderId="17" xfId="0" applyFont="1" applyBorder="1" applyAlignment="1">
      <alignment horizontal="right" vertical="center" wrapText="1"/>
    </xf>
    <xf numFmtId="0" fontId="143" fillId="0" borderId="17" xfId="0" applyFont="1" applyBorder="1" applyAlignment="1">
      <alignment horizontal="right" vertical="top"/>
    </xf>
    <xf numFmtId="0" fontId="143" fillId="0" borderId="19" xfId="0" applyFont="1" applyBorder="1" applyAlignment="1">
      <alignment vertical="top" wrapText="1"/>
    </xf>
    <xf numFmtId="0" fontId="161" fillId="0" borderId="32" xfId="0" applyFont="1" applyBorder="1" applyAlignment="1">
      <alignment vertical="center" wrapText="1"/>
    </xf>
    <xf numFmtId="0" fontId="161" fillId="0" borderId="31" xfId="0" applyFont="1" applyBorder="1" applyAlignment="1">
      <alignment vertical="center" wrapText="1"/>
    </xf>
    <xf numFmtId="0" fontId="144" fillId="0" borderId="31" xfId="0" applyFont="1" applyBorder="1" applyAlignment="1">
      <alignment vertical="top"/>
    </xf>
    <xf numFmtId="0" fontId="143" fillId="0" borderId="17" xfId="0" applyFont="1" applyBorder="1" applyAlignment="1">
      <alignment horizontal="center" vertical="top"/>
    </xf>
    <xf numFmtId="0" fontId="22" fillId="0" borderId="38" xfId="0" applyFont="1" applyBorder="1" applyAlignment="1" applyProtection="1">
      <alignment horizontal="left" vertical="top" wrapText="1"/>
      <protection locked="0"/>
    </xf>
    <xf numFmtId="49" fontId="144" fillId="16" borderId="22" xfId="0" quotePrefix="1" applyNumberFormat="1" applyFont="1" applyFill="1" applyBorder="1" applyAlignment="1" applyProtection="1">
      <alignment horizontal="center" vertical="center"/>
      <protection locked="0"/>
    </xf>
    <xf numFmtId="0" fontId="71" fillId="0" borderId="0" xfId="0" applyFont="1" applyAlignment="1" applyProtection="1">
      <alignment vertical="top" wrapText="1"/>
      <protection locked="0"/>
    </xf>
    <xf numFmtId="0" fontId="71" fillId="0" borderId="0" xfId="0" applyFont="1" applyAlignment="1" applyProtection="1">
      <alignment vertical="center" wrapText="1"/>
      <protection locked="0"/>
    </xf>
    <xf numFmtId="0" fontId="144" fillId="0" borderId="0" xfId="0" applyFont="1" applyAlignment="1" applyProtection="1">
      <alignment wrapText="1"/>
      <protection locked="0"/>
    </xf>
    <xf numFmtId="0" fontId="71" fillId="0" borderId="17" xfId="0" applyFont="1" applyBorder="1" applyAlignment="1" applyProtection="1">
      <alignment vertical="top" wrapText="1"/>
      <protection locked="0"/>
    </xf>
    <xf numFmtId="0" fontId="51" fillId="0" borderId="20" xfId="0" quotePrefix="1" applyFont="1" applyBorder="1" applyAlignment="1" applyProtection="1">
      <alignment horizontal="left" vertical="top" wrapText="1"/>
      <protection locked="0"/>
    </xf>
    <xf numFmtId="0" fontId="273" fillId="0" borderId="0" xfId="0" applyFont="1"/>
    <xf numFmtId="0" fontId="284" fillId="0" borderId="0" xfId="0" applyFont="1" applyAlignment="1">
      <alignment vertical="center" wrapText="1"/>
    </xf>
    <xf numFmtId="0" fontId="273" fillId="0" borderId="0" xfId="0" applyFont="1" applyAlignment="1">
      <alignment vertical="center" wrapText="1"/>
    </xf>
    <xf numFmtId="0" fontId="274" fillId="0" borderId="0" xfId="0" applyFont="1" applyAlignment="1">
      <alignment vertical="center" wrapText="1"/>
    </xf>
    <xf numFmtId="0" fontId="286" fillId="0" borderId="0" xfId="0" applyFont="1" applyAlignment="1">
      <alignment vertical="center" wrapText="1"/>
    </xf>
    <xf numFmtId="0" fontId="288" fillId="0" borderId="0" xfId="5" applyFont="1" applyFill="1" applyBorder="1" applyAlignment="1" applyProtection="1">
      <alignment vertical="center" wrapText="1"/>
    </xf>
    <xf numFmtId="0" fontId="273" fillId="39" borderId="0" xfId="0" applyFont="1" applyFill="1" applyAlignment="1">
      <alignment vertical="center" wrapText="1"/>
    </xf>
    <xf numFmtId="0" fontId="274" fillId="39" borderId="0" xfId="0" applyFont="1" applyFill="1" applyAlignment="1">
      <alignment vertical="center" wrapText="1"/>
    </xf>
    <xf numFmtId="0" fontId="161" fillId="0" borderId="32" xfId="0" applyFont="1" applyBorder="1" applyAlignment="1">
      <alignment horizontal="left" vertical="top"/>
    </xf>
    <xf numFmtId="0" fontId="143" fillId="0" borderId="16" xfId="0" applyFont="1" applyBorder="1" applyAlignment="1">
      <alignment horizontal="left" vertical="top" wrapText="1"/>
    </xf>
    <xf numFmtId="0" fontId="143" fillId="0" borderId="24" xfId="0" applyFont="1" applyBorder="1" applyAlignment="1">
      <alignment horizontal="left" vertical="top" wrapText="1"/>
    </xf>
    <xf numFmtId="0" fontId="143" fillId="0" borderId="23" xfId="0" applyFont="1" applyBorder="1" applyAlignment="1">
      <alignment horizontal="left" vertical="top" wrapText="1"/>
    </xf>
    <xf numFmtId="0" fontId="143" fillId="0" borderId="22" xfId="0" applyFont="1" applyBorder="1" applyAlignment="1">
      <alignment horizontal="left" vertical="top" wrapText="1"/>
    </xf>
    <xf numFmtId="0" fontId="143" fillId="0" borderId="19" xfId="0" applyFont="1" applyBorder="1" applyAlignment="1">
      <alignment horizontal="left" vertical="top"/>
    </xf>
    <xf numFmtId="0" fontId="16" fillId="0" borderId="17" xfId="0" applyFont="1" applyBorder="1" applyAlignment="1">
      <alignment horizontal="left" vertical="top"/>
    </xf>
    <xf numFmtId="0" fontId="17" fillId="0" borderId="17" xfId="0" applyFont="1" applyBorder="1"/>
    <xf numFmtId="0" fontId="0" fillId="0" borderId="17" xfId="0" quotePrefix="1" applyBorder="1" applyAlignment="1">
      <alignment vertical="top"/>
    </xf>
    <xf numFmtId="0" fontId="16" fillId="0" borderId="17" xfId="0" applyFont="1" applyBorder="1" applyAlignment="1">
      <alignment horizontal="justify" vertical="center" wrapText="1"/>
    </xf>
    <xf numFmtId="0" fontId="143" fillId="0" borderId="17" xfId="0" quotePrefix="1" applyFont="1" applyBorder="1" applyAlignment="1">
      <alignment vertical="top"/>
    </xf>
    <xf numFmtId="0" fontId="16" fillId="0" borderId="17" xfId="0" applyFont="1" applyBorder="1" applyAlignment="1">
      <alignment vertical="top" wrapText="1"/>
    </xf>
    <xf numFmtId="0" fontId="16" fillId="0" borderId="20" xfId="0" applyFont="1" applyBorder="1" applyAlignment="1">
      <alignment horizontal="justify" vertical="top" wrapText="1"/>
    </xf>
    <xf numFmtId="0" fontId="16" fillId="0" borderId="17" xfId="0" applyFont="1" applyBorder="1" applyAlignment="1">
      <alignment vertical="top"/>
    </xf>
    <xf numFmtId="0" fontId="16" fillId="0" borderId="18" xfId="0" applyFont="1" applyBorder="1"/>
    <xf numFmtId="0" fontId="16" fillId="0" borderId="21" xfId="0" applyFont="1" applyBorder="1"/>
    <xf numFmtId="0" fontId="70" fillId="0" borderId="218" xfId="0" applyFont="1" applyBorder="1" applyAlignment="1">
      <alignment horizontal="left" vertical="top"/>
    </xf>
    <xf numFmtId="0" fontId="41" fillId="0" borderId="218" xfId="0" applyFont="1" applyBorder="1" applyAlignment="1">
      <alignment horizontal="left" vertical="top"/>
    </xf>
    <xf numFmtId="0" fontId="17" fillId="0" borderId="226" xfId="0" applyFont="1" applyBorder="1" applyAlignment="1">
      <alignment horizontal="left" vertical="top"/>
    </xf>
    <xf numFmtId="49" fontId="16" fillId="4" borderId="38" xfId="0" quotePrefix="1" applyNumberFormat="1" applyFont="1" applyFill="1" applyBorder="1" applyAlignment="1" applyProtection="1">
      <alignment horizontal="left" vertical="center" wrapText="1"/>
      <protection locked="0"/>
    </xf>
    <xf numFmtId="0" fontId="32" fillId="0" borderId="0" xfId="0" applyFont="1" applyAlignment="1">
      <alignment vertical="top" wrapText="1"/>
    </xf>
    <xf numFmtId="0" fontId="0" fillId="42" borderId="16" xfId="0" applyFill="1" applyBorder="1" applyAlignment="1">
      <alignment horizontal="center" vertical="top" wrapText="1"/>
    </xf>
    <xf numFmtId="0" fontId="138" fillId="42" borderId="16" xfId="0" applyFont="1" applyFill="1" applyBorder="1" applyAlignment="1">
      <alignment horizontal="center" vertical="top" wrapText="1"/>
    </xf>
    <xf numFmtId="0" fontId="25" fillId="44" borderId="227" xfId="0" applyFont="1" applyFill="1" applyBorder="1" applyAlignment="1">
      <alignment horizontal="left" vertical="top" wrapText="1"/>
    </xf>
    <xf numFmtId="0" fontId="302" fillId="0" borderId="0" xfId="0" applyFont="1"/>
    <xf numFmtId="0" fontId="273" fillId="0" borderId="0" xfId="0" applyFont="1" applyAlignment="1">
      <alignment vertical="top"/>
    </xf>
    <xf numFmtId="0" fontId="302" fillId="0" borderId="0" xfId="0" applyFont="1" applyAlignment="1">
      <alignment vertical="top"/>
    </xf>
    <xf numFmtId="0" fontId="302" fillId="0" borderId="0" xfId="0" applyFont="1" applyAlignment="1">
      <alignment vertical="top" wrapText="1"/>
    </xf>
    <xf numFmtId="0" fontId="273" fillId="0" borderId="2" xfId="0" applyFont="1" applyBorder="1" applyAlignment="1">
      <alignment horizontal="center" vertical="top"/>
    </xf>
    <xf numFmtId="0" fontId="273" fillId="0" borderId="2" xfId="0" applyFont="1" applyBorder="1" applyAlignment="1">
      <alignment vertical="top"/>
    </xf>
    <xf numFmtId="0" fontId="302" fillId="0" borderId="2" xfId="0" applyFont="1" applyBorder="1" applyAlignment="1">
      <alignment vertical="top"/>
    </xf>
    <xf numFmtId="0" fontId="302" fillId="0" borderId="14" xfId="0" applyFont="1" applyBorder="1" applyAlignment="1">
      <alignment vertical="top"/>
    </xf>
    <xf numFmtId="0" fontId="0" fillId="0" borderId="16" xfId="0" applyBorder="1" applyAlignment="1">
      <alignment horizontal="center" vertical="top" wrapText="1"/>
    </xf>
    <xf numFmtId="0" fontId="0" fillId="0" borderId="16" xfId="0" applyBorder="1" applyAlignment="1">
      <alignment wrapText="1"/>
    </xf>
    <xf numFmtId="0" fontId="16" fillId="0" borderId="16" xfId="0" applyFont="1" applyBorder="1" applyAlignment="1">
      <alignment horizontal="center" vertical="top" wrapText="1"/>
    </xf>
    <xf numFmtId="0" fontId="143" fillId="0" borderId="16" xfId="7" applyFont="1" applyBorder="1" applyAlignment="1">
      <alignment vertical="top"/>
    </xf>
    <xf numFmtId="0" fontId="22" fillId="0" borderId="16" xfId="7" applyBorder="1" applyAlignment="1">
      <alignment horizontal="left" vertical="top"/>
    </xf>
    <xf numFmtId="0" fontId="273" fillId="0" borderId="32" xfId="0" applyFont="1" applyBorder="1" applyAlignment="1">
      <alignment vertical="top" wrapText="1"/>
    </xf>
    <xf numFmtId="0" fontId="302" fillId="0" borderId="32" xfId="0" applyFont="1" applyBorder="1" applyAlignment="1">
      <alignment vertical="top" wrapText="1"/>
    </xf>
    <xf numFmtId="0" fontId="302" fillId="0" borderId="37" xfId="0" applyFont="1" applyBorder="1" applyAlignment="1">
      <alignment vertical="top" wrapText="1"/>
    </xf>
    <xf numFmtId="0" fontId="162" fillId="0" borderId="22" xfId="0" applyFont="1" applyBorder="1" applyAlignment="1">
      <alignment horizontal="center" vertical="center" wrapText="1"/>
    </xf>
    <xf numFmtId="0" fontId="274" fillId="0" borderId="32" xfId="0" quotePrefix="1" applyFont="1" applyBorder="1" applyAlignment="1">
      <alignment vertical="center" wrapText="1"/>
    </xf>
    <xf numFmtId="0" fontId="273" fillId="0" borderId="25" xfId="0" applyFont="1" applyBorder="1" applyAlignment="1">
      <alignment horizontal="center" vertical="top"/>
    </xf>
    <xf numFmtId="0" fontId="301" fillId="0" borderId="229" xfId="0" applyFont="1" applyBorder="1" applyAlignment="1">
      <alignment horizontal="left" vertical="center"/>
    </xf>
    <xf numFmtId="0" fontId="273" fillId="0" borderId="32" xfId="0" applyFont="1" applyBorder="1" applyAlignment="1">
      <alignment vertical="center" wrapText="1"/>
    </xf>
    <xf numFmtId="0" fontId="273" fillId="0" borderId="19" xfId="0" applyFont="1" applyBorder="1" applyAlignment="1">
      <alignment horizontal="left" vertical="center" wrapText="1"/>
    </xf>
    <xf numFmtId="0" fontId="273" fillId="0" borderId="25" xfId="0" applyFont="1" applyBorder="1" applyAlignment="1">
      <alignment horizontal="center" vertical="center"/>
    </xf>
    <xf numFmtId="0" fontId="273" fillId="0" borderId="2" xfId="0" applyFont="1" applyBorder="1" applyAlignment="1">
      <alignment horizontal="center" vertical="center"/>
    </xf>
    <xf numFmtId="0" fontId="143" fillId="0" borderId="16" xfId="0" applyFont="1" applyBorder="1" applyAlignment="1">
      <alignment horizontal="center" vertical="top" wrapText="1"/>
    </xf>
    <xf numFmtId="0" fontId="280" fillId="0" borderId="19" xfId="0" applyFont="1" applyBorder="1" applyAlignment="1">
      <alignment horizontal="left" vertical="top" wrapText="1"/>
    </xf>
    <xf numFmtId="0" fontId="280" fillId="0" borderId="32" xfId="0" applyFont="1" applyBorder="1" applyAlignment="1">
      <alignment vertical="top" wrapText="1"/>
    </xf>
    <xf numFmtId="0" fontId="0" fillId="0" borderId="227" xfId="0" applyBorder="1" applyAlignment="1">
      <alignment horizontal="left" vertical="top" wrapText="1"/>
    </xf>
    <xf numFmtId="0" fontId="305" fillId="0" borderId="16" xfId="7" applyFont="1" applyBorder="1" applyAlignment="1">
      <alignment horizontal="left" vertical="top" wrapText="1"/>
    </xf>
    <xf numFmtId="0" fontId="305" fillId="47" borderId="31" xfId="7" applyFont="1" applyFill="1" applyBorder="1" applyAlignment="1">
      <alignment horizontal="left" vertical="top"/>
    </xf>
    <xf numFmtId="0" fontId="143" fillId="47" borderId="16" xfId="7" applyFont="1" applyFill="1" applyBorder="1" applyAlignment="1">
      <alignment horizontal="left" vertical="top"/>
    </xf>
    <xf numFmtId="0" fontId="308" fillId="48" borderId="16" xfId="7" applyFont="1" applyFill="1" applyBorder="1" applyAlignment="1">
      <alignment horizontal="center" vertical="top" wrapText="1"/>
    </xf>
    <xf numFmtId="0" fontId="308" fillId="48" borderId="16" xfId="7" applyFont="1" applyFill="1" applyBorder="1" applyAlignment="1">
      <alignment horizontal="center"/>
    </xf>
    <xf numFmtId="0" fontId="98" fillId="48" borderId="16" xfId="7" applyFont="1" applyFill="1" applyBorder="1" applyAlignment="1">
      <alignment horizontal="center"/>
    </xf>
    <xf numFmtId="0" fontId="142" fillId="0" borderId="33" xfId="0" applyFont="1" applyBorder="1" applyAlignment="1">
      <alignment vertical="center" wrapText="1"/>
    </xf>
    <xf numFmtId="0" fontId="142" fillId="0" borderId="31" xfId="0" applyFont="1" applyBorder="1" applyAlignment="1">
      <alignment vertical="center" wrapText="1"/>
    </xf>
    <xf numFmtId="0" fontId="138" fillId="12" borderId="0" xfId="0" applyFont="1" applyFill="1" applyAlignment="1">
      <alignment horizontal="left" vertical="center"/>
    </xf>
    <xf numFmtId="0" fontId="143" fillId="17" borderId="0" xfId="0" applyFont="1" applyFill="1" applyAlignment="1">
      <alignment horizontal="center"/>
    </xf>
    <xf numFmtId="0" fontId="143" fillId="14" borderId="0" xfId="0" applyFont="1" applyFill="1" applyAlignment="1">
      <alignment horizontal="left" vertical="top" wrapText="1"/>
    </xf>
    <xf numFmtId="0" fontId="173" fillId="12" borderId="0" xfId="0" applyFont="1" applyFill="1" applyAlignment="1">
      <alignment horizontal="center" vertical="center"/>
    </xf>
    <xf numFmtId="0" fontId="148" fillId="17" borderId="0" xfId="0" applyFont="1" applyFill="1" applyAlignment="1">
      <alignment horizontal="center"/>
    </xf>
    <xf numFmtId="0" fontId="0" fillId="0" borderId="168" xfId="0" applyBorder="1" applyAlignment="1">
      <alignment horizontal="left"/>
    </xf>
    <xf numFmtId="1" fontId="0" fillId="0" borderId="168" xfId="0" applyNumberFormat="1" applyBorder="1" applyAlignment="1">
      <alignment horizontal="center"/>
    </xf>
    <xf numFmtId="0" fontId="0" fillId="0" borderId="168" xfId="0" applyBorder="1" applyAlignment="1">
      <alignment horizontal="center"/>
    </xf>
    <xf numFmtId="1" fontId="0" fillId="0" borderId="195" xfId="0" applyNumberFormat="1" applyBorder="1" applyAlignment="1">
      <alignment horizontal="center"/>
    </xf>
    <xf numFmtId="0" fontId="0" fillId="0" borderId="195" xfId="0" applyBorder="1" applyAlignment="1">
      <alignment horizontal="center"/>
    </xf>
    <xf numFmtId="0" fontId="16" fillId="0" borderId="168" xfId="0" applyFont="1" applyBorder="1" applyAlignment="1">
      <alignment horizontal="center"/>
    </xf>
    <xf numFmtId="0" fontId="0" fillId="0" borderId="191" xfId="0" applyBorder="1" applyAlignment="1">
      <alignment horizontal="left" vertical="center"/>
    </xf>
    <xf numFmtId="0" fontId="0" fillId="0" borderId="187" xfId="0" applyBorder="1" applyAlignment="1">
      <alignment horizontal="left" vertical="center"/>
    </xf>
    <xf numFmtId="0" fontId="0" fillId="0" borderId="188" xfId="0" applyBorder="1" applyAlignment="1">
      <alignment horizontal="left" vertical="center"/>
    </xf>
    <xf numFmtId="0" fontId="16" fillId="0" borderId="0" xfId="0" applyFont="1" applyAlignment="1">
      <alignment horizontal="left" vertical="top" wrapText="1"/>
    </xf>
    <xf numFmtId="0" fontId="0" fillId="0" borderId="0" xfId="0" applyAlignment="1">
      <alignment horizontal="left" vertical="top" wrapText="1"/>
    </xf>
    <xf numFmtId="0" fontId="16" fillId="0" borderId="172" xfId="0" applyFont="1" applyBorder="1" applyAlignment="1">
      <alignment horizontal="left" vertical="top"/>
    </xf>
    <xf numFmtId="0" fontId="16" fillId="0" borderId="173" xfId="0" applyFont="1" applyBorder="1" applyAlignment="1">
      <alignment horizontal="left" vertical="top"/>
    </xf>
    <xf numFmtId="0" fontId="16" fillId="0" borderId="174" xfId="0" applyFont="1" applyBorder="1" applyAlignment="1">
      <alignment horizontal="left" vertical="top"/>
    </xf>
    <xf numFmtId="0" fontId="16" fillId="0" borderId="175" xfId="0" applyFont="1" applyBorder="1" applyAlignment="1">
      <alignment horizontal="left" vertical="top"/>
    </xf>
    <xf numFmtId="0" fontId="16" fillId="0" borderId="0" xfId="0" applyFont="1" applyAlignment="1">
      <alignment horizontal="left" vertical="top"/>
    </xf>
    <xf numFmtId="0" fontId="16" fillId="0" borderId="176" xfId="0" applyFont="1" applyBorder="1" applyAlignment="1">
      <alignment horizontal="left" vertical="top"/>
    </xf>
    <xf numFmtId="0" fontId="16" fillId="0" borderId="177" xfId="0" applyFont="1" applyBorder="1" applyAlignment="1">
      <alignment horizontal="left" vertical="top"/>
    </xf>
    <xf numFmtId="0" fontId="16" fillId="0" borderId="178" xfId="0" applyFont="1" applyBorder="1" applyAlignment="1">
      <alignment horizontal="left" vertical="top"/>
    </xf>
    <xf numFmtId="0" fontId="16" fillId="0" borderId="179" xfId="0" applyFont="1" applyBorder="1" applyAlignment="1">
      <alignment horizontal="left" vertical="top"/>
    </xf>
    <xf numFmtId="0" fontId="234" fillId="0" borderId="0" xfId="0" applyFont="1" applyAlignment="1">
      <alignment horizontal="center"/>
    </xf>
    <xf numFmtId="0" fontId="16" fillId="0" borderId="168" xfId="0" applyFont="1" applyBorder="1" applyAlignment="1">
      <alignment horizontal="left" vertical="center"/>
    </xf>
    <xf numFmtId="0" fontId="143" fillId="0" borderId="168" xfId="0" applyFont="1" applyBorder="1" applyAlignment="1">
      <alignment horizontal="left" vertical="center"/>
    </xf>
    <xf numFmtId="0" fontId="0" fillId="0" borderId="168" xfId="0" applyBorder="1" applyAlignment="1">
      <alignment horizontal="left" vertical="center" wrapText="1"/>
    </xf>
    <xf numFmtId="0" fontId="0" fillId="0" borderId="168" xfId="0" applyBorder="1" applyAlignment="1">
      <alignment horizontal="left" vertical="center"/>
    </xf>
    <xf numFmtId="0" fontId="16" fillId="0" borderId="168" xfId="0" applyFont="1" applyBorder="1" applyAlignment="1">
      <alignment horizontal="left" vertical="top"/>
    </xf>
    <xf numFmtId="168" fontId="0" fillId="0" borderId="168" xfId="0" applyNumberFormat="1" applyBorder="1" applyAlignment="1">
      <alignment horizontal="left" vertical="center"/>
    </xf>
    <xf numFmtId="0" fontId="0" fillId="0" borderId="168" xfId="0" applyBorder="1" applyAlignment="1">
      <alignment horizontal="left" vertical="top" wrapText="1"/>
    </xf>
    <xf numFmtId="0" fontId="143" fillId="0" borderId="168" xfId="0" applyFont="1" applyBorder="1" applyAlignment="1">
      <alignment horizontal="left" vertical="top"/>
    </xf>
    <xf numFmtId="174" fontId="0" fillId="0" borderId="168" xfId="0" applyNumberFormat="1" applyBorder="1" applyAlignment="1">
      <alignment horizontal="left" vertical="center"/>
    </xf>
    <xf numFmtId="0" fontId="16" fillId="0" borderId="186" xfId="0" applyFont="1" applyBorder="1" applyAlignment="1">
      <alignment horizontal="left" vertical="top" wrapText="1"/>
    </xf>
    <xf numFmtId="0" fontId="16" fillId="0" borderId="187" xfId="0" applyFont="1" applyBorder="1" applyAlignment="1">
      <alignment horizontal="left" vertical="top"/>
    </xf>
    <xf numFmtId="0" fontId="16" fillId="0" borderId="189" xfId="0" applyFont="1" applyBorder="1" applyAlignment="1">
      <alignment horizontal="left" vertical="top"/>
    </xf>
    <xf numFmtId="0" fontId="16" fillId="0" borderId="186" xfId="0" applyFont="1" applyBorder="1" applyAlignment="1">
      <alignment horizontal="left" vertical="top"/>
    </xf>
    <xf numFmtId="0" fontId="0" fillId="0" borderId="169" xfId="0" applyBorder="1" applyAlignment="1">
      <alignment horizontal="left"/>
    </xf>
    <xf numFmtId="0" fontId="0" fillId="0" borderId="170" xfId="0" applyBorder="1" applyAlignment="1">
      <alignment horizontal="left"/>
    </xf>
    <xf numFmtId="0" fontId="0" fillId="0" borderId="171" xfId="0"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0" fillId="0" borderId="194" xfId="0" applyBorder="1" applyAlignment="1">
      <alignment horizontal="left"/>
    </xf>
    <xf numFmtId="0" fontId="25" fillId="0" borderId="0" xfId="0" applyFont="1" applyAlignment="1">
      <alignment horizontal="left" vertical="center" wrapText="1"/>
    </xf>
    <xf numFmtId="168" fontId="0" fillId="0" borderId="167" xfId="0" applyNumberFormat="1" applyBorder="1" applyAlignment="1">
      <alignment horizontal="left" vertical="center"/>
    </xf>
    <xf numFmtId="0" fontId="0" fillId="0" borderId="167" xfId="0" applyBorder="1" applyAlignment="1">
      <alignment horizontal="left" vertical="center"/>
    </xf>
    <xf numFmtId="168" fontId="16" fillId="0" borderId="169" xfId="0" applyNumberFormat="1" applyFont="1" applyBorder="1" applyAlignment="1">
      <alignment horizontal="center" vertical="center"/>
    </xf>
    <xf numFmtId="168" fontId="16" fillId="0" borderId="170" xfId="0" applyNumberFormat="1" applyFont="1" applyBorder="1" applyAlignment="1">
      <alignment horizontal="center" vertical="center"/>
    </xf>
    <xf numFmtId="168" fontId="0" fillId="0" borderId="170" xfId="0" applyNumberFormat="1" applyBorder="1" applyAlignment="1">
      <alignment horizontal="left" vertical="center"/>
    </xf>
    <xf numFmtId="168" fontId="0" fillId="0" borderId="171" xfId="0" applyNumberFormat="1" applyBorder="1" applyAlignment="1">
      <alignment horizontal="left" vertical="center"/>
    </xf>
    <xf numFmtId="0" fontId="25" fillId="0" borderId="13" xfId="15" applyFont="1" applyBorder="1" applyAlignment="1">
      <alignment horizontal="center" vertical="top"/>
    </xf>
    <xf numFmtId="0" fontId="25" fillId="0" borderId="69" xfId="15" applyFont="1" applyBorder="1" applyAlignment="1">
      <alignment horizontal="center" vertical="top"/>
    </xf>
    <xf numFmtId="0" fontId="25" fillId="0" borderId="7" xfId="15" applyFont="1" applyBorder="1" applyAlignment="1">
      <alignment horizontal="center" vertical="top"/>
    </xf>
    <xf numFmtId="0" fontId="25" fillId="0" borderId="178" xfId="15" applyFont="1" applyBorder="1" applyAlignment="1">
      <alignment horizontal="left" vertical="top"/>
    </xf>
    <xf numFmtId="0" fontId="143" fillId="0" borderId="186" xfId="0" applyFont="1" applyBorder="1" applyAlignment="1">
      <alignment horizontal="right" vertical="top"/>
    </xf>
    <xf numFmtId="0" fontId="143" fillId="0" borderId="187" xfId="0" applyFont="1" applyBorder="1" applyAlignment="1">
      <alignment horizontal="right" vertical="top"/>
    </xf>
    <xf numFmtId="0" fontId="143" fillId="0" borderId="188" xfId="0" applyFont="1" applyBorder="1" applyAlignment="1">
      <alignment horizontal="right" vertical="top"/>
    </xf>
    <xf numFmtId="0" fontId="143" fillId="0" borderId="186" xfId="0" applyFont="1" applyBorder="1" applyAlignment="1">
      <alignment horizontal="left" vertical="top" wrapText="1"/>
    </xf>
    <xf numFmtId="0" fontId="143" fillId="0" borderId="187" xfId="0" applyFont="1" applyBorder="1" applyAlignment="1">
      <alignment horizontal="left" vertical="top" wrapText="1"/>
    </xf>
    <xf numFmtId="0" fontId="143" fillId="0" borderId="188" xfId="0" applyFont="1" applyBorder="1" applyAlignment="1">
      <alignment horizontal="left" vertical="top" wrapText="1"/>
    </xf>
    <xf numFmtId="0" fontId="143" fillId="0" borderId="168" xfId="0" applyFont="1" applyBorder="1" applyAlignment="1">
      <alignment horizontal="left" vertical="top" wrapText="1"/>
    </xf>
    <xf numFmtId="0" fontId="16" fillId="0" borderId="3" xfId="0" applyFont="1" applyBorder="1" applyAlignment="1">
      <alignment horizontal="left" vertical="top" wrapText="1"/>
    </xf>
    <xf numFmtId="0" fontId="16" fillId="0" borderId="36" xfId="0" applyFont="1" applyBorder="1" applyAlignment="1">
      <alignment horizontal="left" vertical="top" wrapText="1"/>
    </xf>
    <xf numFmtId="0" fontId="0" fillId="0" borderId="16" xfId="0" applyBorder="1" applyAlignment="1">
      <alignment horizontal="left" vertical="top" wrapText="1"/>
    </xf>
    <xf numFmtId="0" fontId="0" fillId="0" borderId="38" xfId="0" applyBorder="1" applyAlignment="1">
      <alignment horizontal="left" vertical="top" wrapText="1"/>
    </xf>
    <xf numFmtId="0" fontId="16" fillId="0" borderId="72" xfId="0" applyFont="1" applyBorder="1" applyAlignment="1">
      <alignment horizontal="left" vertical="top" wrapText="1"/>
    </xf>
    <xf numFmtId="0" fontId="0" fillId="0" borderId="72" xfId="0" applyBorder="1" applyAlignment="1">
      <alignment horizontal="left" vertical="top" wrapText="1"/>
    </xf>
    <xf numFmtId="0" fontId="0" fillId="0" borderId="51" xfId="0" applyBorder="1" applyAlignment="1">
      <alignment horizontal="left" vertical="top" wrapText="1"/>
    </xf>
    <xf numFmtId="0" fontId="22" fillId="4" borderId="32" xfId="0" applyFont="1" applyFill="1" applyBorder="1" applyAlignment="1" applyProtection="1">
      <alignment horizontal="left" vertical="top"/>
      <protection locked="0"/>
    </xf>
    <xf numFmtId="0" fontId="22" fillId="4" borderId="33" xfId="0" applyFont="1" applyFill="1" applyBorder="1" applyAlignment="1" applyProtection="1">
      <alignment horizontal="left" vertical="top"/>
      <protection locked="0"/>
    </xf>
    <xf numFmtId="0" fontId="22" fillId="4" borderId="36" xfId="0" applyFont="1" applyFill="1" applyBorder="1" applyAlignment="1" applyProtection="1">
      <alignment horizontal="left" vertical="top"/>
      <protection locked="0"/>
    </xf>
    <xf numFmtId="0" fontId="16" fillId="0" borderId="4" xfId="0" applyFont="1" applyBorder="1" applyAlignment="1">
      <alignment horizontal="left" vertical="top" wrapText="1"/>
    </xf>
    <xf numFmtId="0" fontId="16" fillId="0" borderId="74" xfId="0" applyFont="1" applyBorder="1" applyAlignment="1">
      <alignment horizontal="left" vertical="top" wrapText="1"/>
    </xf>
    <xf numFmtId="0" fontId="16" fillId="23" borderId="16" xfId="0" applyFont="1" applyFill="1" applyBorder="1" applyAlignment="1">
      <alignment horizontal="left" vertical="top" wrapText="1"/>
    </xf>
    <xf numFmtId="0" fontId="64" fillId="23" borderId="16" xfId="0" applyFont="1" applyFill="1" applyBorder="1" applyAlignment="1">
      <alignment horizontal="left" vertical="top" wrapText="1"/>
    </xf>
    <xf numFmtId="0" fontId="64" fillId="23" borderId="38" xfId="0" applyFont="1" applyFill="1" applyBorder="1" applyAlignment="1">
      <alignment horizontal="left" vertical="top" wrapText="1"/>
    </xf>
    <xf numFmtId="0" fontId="64" fillId="0" borderId="65" xfId="0" applyFont="1" applyBorder="1" applyAlignment="1">
      <alignment horizontal="left" vertical="top" wrapText="1"/>
    </xf>
    <xf numFmtId="0" fontId="64" fillId="0" borderId="25" xfId="0" applyFont="1" applyBorder="1" applyAlignment="1">
      <alignment horizontal="left" vertical="top" wrapText="1"/>
    </xf>
    <xf numFmtId="0" fontId="64" fillId="0" borderId="126" xfId="0" applyFont="1" applyBorder="1" applyAlignment="1">
      <alignment horizontal="left" vertical="top" wrapText="1"/>
    </xf>
    <xf numFmtId="0" fontId="0" fillId="0" borderId="24" xfId="0" applyBorder="1" applyAlignment="1">
      <alignment horizontal="left" vertical="top" wrapText="1"/>
    </xf>
    <xf numFmtId="0" fontId="0" fillId="0" borderId="60" xfId="0" applyBorder="1" applyAlignment="1">
      <alignment horizontal="left" vertical="top" wrapText="1"/>
    </xf>
    <xf numFmtId="164" fontId="66" fillId="4" borderId="78" xfId="3" applyNumberFormat="1" applyFont="1" applyFill="1" applyBorder="1" applyAlignment="1" applyProtection="1">
      <alignment horizontal="left" vertical="top" wrapText="1"/>
      <protection locked="0"/>
    </xf>
    <xf numFmtId="164" fontId="66" fillId="4" borderId="62" xfId="3" applyNumberFormat="1" applyFont="1" applyFill="1" applyBorder="1" applyAlignment="1" applyProtection="1">
      <alignment horizontal="left" vertical="top" wrapText="1"/>
      <protection locked="0"/>
    </xf>
    <xf numFmtId="0" fontId="16" fillId="0" borderId="48" xfId="0" applyFont="1" applyBorder="1" applyAlignment="1">
      <alignment horizontal="left" vertical="top" wrapText="1"/>
    </xf>
    <xf numFmtId="0" fontId="16" fillId="0" borderId="49" xfId="0" applyFont="1" applyBorder="1" applyAlignment="1">
      <alignment horizontal="left" vertical="top" wrapText="1"/>
    </xf>
    <xf numFmtId="0" fontId="16" fillId="23" borderId="32" xfId="0" applyFont="1" applyFill="1" applyBorder="1" applyAlignment="1">
      <alignment horizontal="left" vertical="top"/>
    </xf>
    <xf numFmtId="0" fontId="16" fillId="23" borderId="33" xfId="0" applyFont="1" applyFill="1" applyBorder="1" applyAlignment="1">
      <alignment horizontal="left" vertical="top"/>
    </xf>
    <xf numFmtId="0" fontId="16" fillId="23" borderId="36" xfId="0" applyFont="1" applyFill="1" applyBorder="1" applyAlignment="1">
      <alignment horizontal="left" vertical="top"/>
    </xf>
    <xf numFmtId="0" fontId="16" fillId="0" borderId="63" xfId="0" applyFont="1" applyBorder="1" applyAlignment="1">
      <alignment horizontal="left" vertical="top" wrapText="1"/>
    </xf>
    <xf numFmtId="0" fontId="16" fillId="0" borderId="78" xfId="0" applyFont="1" applyBorder="1" applyAlignment="1">
      <alignment horizontal="left" vertical="top" wrapText="1"/>
    </xf>
    <xf numFmtId="0" fontId="16" fillId="0" borderId="62" xfId="0" applyFont="1" applyBorder="1" applyAlignment="1">
      <alignment horizontal="left" vertical="top" wrapText="1"/>
    </xf>
    <xf numFmtId="0" fontId="135" fillId="12" borderId="74" xfId="0" applyFont="1" applyFill="1" applyBorder="1" applyAlignment="1">
      <alignment horizontal="left" vertical="center"/>
    </xf>
    <xf numFmtId="0" fontId="135" fillId="12" borderId="42" xfId="0" applyFont="1" applyFill="1" applyBorder="1" applyAlignment="1">
      <alignment horizontal="left" vertical="center"/>
    </xf>
    <xf numFmtId="0" fontId="16" fillId="4" borderId="32" xfId="0" applyFont="1" applyFill="1" applyBorder="1" applyAlignment="1" applyProtection="1">
      <alignment horizontal="left" vertical="top"/>
      <protection locked="0"/>
    </xf>
    <xf numFmtId="0" fontId="25" fillId="0" borderId="0" xfId="0" applyFont="1" applyAlignment="1">
      <alignment horizontal="left" vertical="top" wrapText="1"/>
    </xf>
    <xf numFmtId="0" fontId="25" fillId="0" borderId="10" xfId="0" applyFont="1" applyBorder="1" applyAlignment="1">
      <alignment horizontal="left" vertical="top" wrapText="1"/>
    </xf>
    <xf numFmtId="0" fontId="25" fillId="0" borderId="6" xfId="0" applyFont="1" applyBorder="1" applyAlignment="1">
      <alignment horizontal="left" vertical="top" wrapText="1"/>
    </xf>
    <xf numFmtId="165" fontId="25" fillId="14" borderId="22" xfId="3" applyFont="1" applyFill="1" applyBorder="1" applyAlignment="1">
      <alignment horizontal="left" vertical="top" wrapText="1"/>
    </xf>
    <xf numFmtId="165" fontId="25" fillId="14" borderId="23" xfId="3" applyFont="1" applyFill="1" applyBorder="1" applyAlignment="1">
      <alignment horizontal="left" vertical="top" wrapText="1"/>
    </xf>
    <xf numFmtId="165" fontId="25" fillId="23" borderId="32" xfId="3" applyFont="1" applyFill="1" applyBorder="1" applyAlignment="1">
      <alignment horizontal="left" vertical="top" wrapText="1"/>
    </xf>
    <xf numFmtId="165" fontId="25" fillId="23" borderId="33" xfId="3" applyFont="1" applyFill="1" applyBorder="1" applyAlignment="1">
      <alignment horizontal="left" vertical="top" wrapText="1"/>
    </xf>
    <xf numFmtId="165" fontId="25" fillId="23" borderId="36" xfId="3" applyFont="1" applyFill="1" applyBorder="1" applyAlignment="1">
      <alignment horizontal="left" vertical="top" wrapText="1"/>
    </xf>
    <xf numFmtId="0" fontId="16" fillId="23" borderId="80" xfId="0" applyFont="1" applyFill="1" applyBorder="1" applyAlignment="1">
      <alignment horizontal="left" vertical="top"/>
    </xf>
    <xf numFmtId="0" fontId="16" fillId="23" borderId="74" xfId="0" applyFont="1" applyFill="1" applyBorder="1" applyAlignment="1">
      <alignment horizontal="left" vertical="top"/>
    </xf>
    <xf numFmtId="0" fontId="16" fillId="23" borderId="42" xfId="0" applyFont="1" applyFill="1" applyBorder="1" applyAlignment="1">
      <alignment horizontal="left" vertical="top"/>
    </xf>
    <xf numFmtId="0" fontId="32" fillId="0" borderId="63" xfId="0" applyFont="1" applyBorder="1" applyAlignment="1">
      <alignment horizontal="left" vertical="top"/>
    </xf>
    <xf numFmtId="0" fontId="32" fillId="0" borderId="78" xfId="0" applyFont="1" applyBorder="1" applyAlignment="1">
      <alignment horizontal="left" vertical="top"/>
    </xf>
    <xf numFmtId="0" fontId="32" fillId="0" borderId="62" xfId="0" applyFont="1" applyBorder="1" applyAlignment="1">
      <alignment horizontal="left" vertical="top"/>
    </xf>
    <xf numFmtId="0" fontId="33" fillId="4" borderId="6" xfId="0" applyFont="1" applyFill="1" applyBorder="1" applyAlignment="1" applyProtection="1">
      <alignment horizontal="left" vertical="top" wrapText="1"/>
      <protection locked="0"/>
    </xf>
    <xf numFmtId="0" fontId="33" fillId="4" borderId="0" xfId="0" applyFont="1" applyFill="1" applyAlignment="1" applyProtection="1">
      <alignment horizontal="left" vertical="top" wrapText="1"/>
      <protection locked="0"/>
    </xf>
    <xf numFmtId="0" fontId="33" fillId="4" borderId="10" xfId="0" applyFont="1" applyFill="1" applyBorder="1" applyAlignment="1" applyProtection="1">
      <alignment horizontal="left" vertical="top" wrapText="1"/>
      <protection locked="0"/>
    </xf>
    <xf numFmtId="0" fontId="137" fillId="23" borderId="2" xfId="0" applyFont="1" applyFill="1" applyBorder="1" applyAlignment="1" applyProtection="1">
      <alignment horizontal="left" vertical="top" wrapText="1"/>
      <protection locked="0"/>
    </xf>
    <xf numFmtId="0" fontId="137" fillId="23" borderId="38" xfId="0" applyFont="1" applyFill="1" applyBorder="1" applyAlignment="1" applyProtection="1">
      <alignment horizontal="left" vertical="top" wrapText="1"/>
      <protection locked="0"/>
    </xf>
    <xf numFmtId="0" fontId="16" fillId="0" borderId="16" xfId="0" applyFont="1" applyBorder="1" applyAlignment="1">
      <alignment horizontal="left" vertical="top" wrapText="1"/>
    </xf>
    <xf numFmtId="0" fontId="139" fillId="0" borderId="13" xfId="0" applyFont="1" applyBorder="1" applyAlignment="1">
      <alignment horizontal="center" vertical="top"/>
    </xf>
    <xf numFmtId="0" fontId="139" fillId="0" borderId="69" xfId="0" applyFont="1" applyBorder="1" applyAlignment="1">
      <alignment horizontal="center" vertical="top"/>
    </xf>
    <xf numFmtId="0" fontId="139" fillId="0" borderId="7" xfId="0" applyFont="1" applyBorder="1" applyAlignment="1">
      <alignment horizontal="center" vertical="top"/>
    </xf>
    <xf numFmtId="0" fontId="32" fillId="0" borderId="11" xfId="0" applyFont="1" applyBorder="1" applyAlignment="1">
      <alignment horizontal="left" vertical="top"/>
    </xf>
    <xf numFmtId="0" fontId="32" fillId="0" borderId="76" xfId="0" applyFont="1" applyBorder="1" applyAlignment="1">
      <alignment horizontal="left" vertical="top"/>
    </xf>
    <xf numFmtId="0" fontId="32" fillId="0" borderId="87" xfId="0" applyFont="1" applyBorder="1" applyAlignment="1">
      <alignment horizontal="left" vertical="top"/>
    </xf>
    <xf numFmtId="0" fontId="16" fillId="0" borderId="24" xfId="0" applyFont="1" applyBorder="1" applyAlignment="1">
      <alignment horizontal="left" vertical="top" wrapText="1"/>
    </xf>
    <xf numFmtId="0" fontId="33" fillId="4" borderId="3" xfId="0" applyFont="1" applyFill="1" applyBorder="1" applyAlignment="1" applyProtection="1">
      <alignment horizontal="left" vertical="top" wrapText="1"/>
      <protection locked="0"/>
    </xf>
    <xf numFmtId="0" fontId="33" fillId="4" borderId="33" xfId="0" applyFont="1" applyFill="1" applyBorder="1" applyAlignment="1" applyProtection="1">
      <alignment horizontal="left" vertical="top" wrapText="1"/>
      <protection locked="0"/>
    </xf>
    <xf numFmtId="0" fontId="33" fillId="4" borderId="36" xfId="0" applyFont="1" applyFill="1" applyBorder="1" applyAlignment="1" applyProtection="1">
      <alignment horizontal="left" vertical="top" wrapText="1"/>
      <protection locked="0"/>
    </xf>
    <xf numFmtId="4" fontId="16" fillId="4" borderId="13" xfId="0" applyNumberFormat="1" applyFont="1" applyFill="1" applyBorder="1" applyAlignment="1" applyProtection="1">
      <alignment horizontal="left" vertical="top" wrapText="1"/>
      <protection locked="0"/>
    </xf>
    <xf numFmtId="4" fontId="16" fillId="4" borderId="69" xfId="0" applyNumberFormat="1" applyFont="1" applyFill="1" applyBorder="1" applyAlignment="1" applyProtection="1">
      <alignment horizontal="left" vertical="top" wrapText="1"/>
      <protection locked="0"/>
    </xf>
    <xf numFmtId="4" fontId="16" fillId="4" borderId="7" xfId="0" applyNumberFormat="1" applyFont="1" applyFill="1" applyBorder="1" applyAlignment="1" applyProtection="1">
      <alignment horizontal="left" vertical="top" wrapText="1"/>
      <protection locked="0"/>
    </xf>
    <xf numFmtId="4" fontId="16" fillId="4" borderId="8" xfId="0" applyNumberFormat="1" applyFont="1" applyFill="1" applyBorder="1" applyAlignment="1" applyProtection="1">
      <alignment horizontal="left" vertical="top" wrapText="1"/>
      <protection locked="0"/>
    </xf>
    <xf numFmtId="4" fontId="16" fillId="4" borderId="44" xfId="0" applyNumberFormat="1" applyFont="1" applyFill="1" applyBorder="1" applyAlignment="1" applyProtection="1">
      <alignment horizontal="left" vertical="top" wrapText="1"/>
      <protection locked="0"/>
    </xf>
    <xf numFmtId="4" fontId="16" fillId="4" borderId="9" xfId="0" applyNumberFormat="1" applyFont="1" applyFill="1" applyBorder="1" applyAlignment="1" applyProtection="1">
      <alignment horizontal="left" vertical="top" wrapText="1"/>
      <protection locked="0"/>
    </xf>
    <xf numFmtId="0" fontId="162" fillId="0" borderId="15" xfId="0" applyFont="1" applyBorder="1" applyAlignment="1">
      <alignment horizontal="left" vertical="top" wrapText="1"/>
    </xf>
    <xf numFmtId="0" fontId="162" fillId="0" borderId="29" xfId="0" applyFont="1" applyBorder="1" applyAlignment="1">
      <alignment horizontal="left" vertical="top" wrapText="1"/>
    </xf>
    <xf numFmtId="0" fontId="141" fillId="4" borderId="3" xfId="0" applyFont="1" applyFill="1" applyBorder="1" applyAlignment="1">
      <alignment horizontal="left" vertical="top" wrapText="1"/>
    </xf>
    <xf numFmtId="0" fontId="141" fillId="4" borderId="33" xfId="0" applyFont="1" applyFill="1" applyBorder="1" applyAlignment="1">
      <alignment horizontal="left" vertical="top" wrapText="1"/>
    </xf>
    <xf numFmtId="0" fontId="25" fillId="0" borderId="63" xfId="0" applyFont="1" applyBorder="1" applyAlignment="1">
      <alignment horizontal="left" vertical="top" wrapText="1"/>
    </xf>
    <xf numFmtId="0" fontId="25" fillId="0" borderId="78" xfId="0" applyFont="1" applyBorder="1" applyAlignment="1">
      <alignment horizontal="left" vertical="top" wrapText="1"/>
    </xf>
    <xf numFmtId="0" fontId="25" fillId="0" borderId="62" xfId="0" applyFont="1" applyBorder="1" applyAlignment="1">
      <alignment horizontal="left" vertical="top" wrapText="1"/>
    </xf>
    <xf numFmtId="0" fontId="25" fillId="22" borderId="69" xfId="0" applyFont="1" applyFill="1" applyBorder="1" applyAlignment="1">
      <alignment horizontal="center" vertical="top"/>
    </xf>
    <xf numFmtId="0" fontId="25" fillId="22" borderId="0" xfId="0" applyFont="1" applyFill="1" applyAlignment="1">
      <alignment horizontal="center" vertical="top"/>
    </xf>
    <xf numFmtId="0" fontId="22" fillId="0" borderId="3" xfId="0" applyFont="1" applyBorder="1" applyAlignment="1">
      <alignment horizontal="left" vertical="center"/>
    </xf>
    <xf numFmtId="0" fontId="22" fillId="0" borderId="33" xfId="0" applyFont="1" applyBorder="1" applyAlignment="1">
      <alignment horizontal="left" vertical="center"/>
    </xf>
    <xf numFmtId="0" fontId="22" fillId="0" borderId="36" xfId="0" applyFont="1" applyBorder="1" applyAlignment="1">
      <alignment horizontal="left" vertical="center"/>
    </xf>
    <xf numFmtId="0" fontId="24" fillId="17" borderId="143" xfId="0" applyFont="1" applyFill="1" applyBorder="1" applyAlignment="1">
      <alignment horizontal="left" vertical="center" wrapText="1"/>
    </xf>
    <xf numFmtId="0" fontId="24" fillId="17" borderId="122" xfId="0" applyFont="1" applyFill="1" applyBorder="1" applyAlignment="1">
      <alignment horizontal="left" vertical="center" wrapText="1"/>
    </xf>
    <xf numFmtId="0" fontId="24" fillId="17" borderId="145" xfId="0" applyFont="1" applyFill="1" applyBorder="1" applyAlignment="1">
      <alignment horizontal="left" vertical="center" wrapText="1"/>
    </xf>
    <xf numFmtId="0" fontId="24" fillId="17" borderId="146" xfId="0" applyFont="1" applyFill="1" applyBorder="1" applyAlignment="1">
      <alignment horizontal="left" vertical="center" wrapText="1"/>
    </xf>
    <xf numFmtId="0" fontId="135" fillId="12" borderId="142" xfId="0" applyFont="1" applyFill="1" applyBorder="1" applyAlignment="1">
      <alignment horizontal="left" vertical="center" wrapText="1"/>
    </xf>
    <xf numFmtId="0" fontId="135" fillId="12" borderId="112" xfId="0" applyFont="1" applyFill="1" applyBorder="1" applyAlignment="1">
      <alignment horizontal="left" vertical="center" wrapText="1"/>
    </xf>
    <xf numFmtId="0" fontId="135" fillId="12" borderId="123" xfId="0" applyFont="1" applyFill="1" applyBorder="1" applyAlignment="1">
      <alignment horizontal="left" vertical="center" wrapText="1"/>
    </xf>
    <xf numFmtId="0" fontId="226" fillId="12" borderId="0" xfId="0" applyFont="1" applyFill="1" applyAlignment="1">
      <alignment horizontal="left" vertical="top" wrapText="1"/>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43" fillId="0" borderId="10" xfId="0" applyFont="1" applyBorder="1" applyAlignment="1">
      <alignment horizontal="left" vertical="top" wrapText="1"/>
    </xf>
    <xf numFmtId="0" fontId="33" fillId="4" borderId="16" xfId="0" applyFont="1" applyFill="1" applyBorder="1" applyAlignment="1" applyProtection="1">
      <alignment horizontal="left" vertical="top" wrapText="1"/>
      <protection locked="0"/>
    </xf>
    <xf numFmtId="0" fontId="175" fillId="21" borderId="119" xfId="0" applyFont="1" applyFill="1" applyBorder="1" applyAlignment="1">
      <alignment horizontal="center" vertical="top" wrapText="1"/>
    </xf>
    <xf numFmtId="0" fontId="175" fillId="21" borderId="120" xfId="0" applyFont="1" applyFill="1" applyBorder="1" applyAlignment="1">
      <alignment horizontal="center" vertical="top" wrapText="1"/>
    </xf>
    <xf numFmtId="0" fontId="175" fillId="21" borderId="121" xfId="0" applyFont="1" applyFill="1" applyBorder="1" applyAlignment="1">
      <alignment horizontal="center" vertical="top" wrapText="1"/>
    </xf>
    <xf numFmtId="0" fontId="26" fillId="0" borderId="16" xfId="0" applyFont="1" applyBorder="1" applyAlignment="1">
      <alignment horizontal="left" vertical="center" wrapText="1"/>
    </xf>
    <xf numFmtId="0" fontId="16" fillId="22" borderId="6" xfId="0" applyFont="1" applyFill="1" applyBorder="1" applyAlignment="1" applyProtection="1">
      <alignment horizontal="left" vertical="top" wrapText="1"/>
      <protection locked="0"/>
    </xf>
    <xf numFmtId="0" fontId="16" fillId="22" borderId="0" xfId="0" applyFont="1" applyFill="1" applyAlignment="1" applyProtection="1">
      <alignment horizontal="left" vertical="top" wrapText="1"/>
      <protection locked="0"/>
    </xf>
    <xf numFmtId="0" fontId="16" fillId="22" borderId="10" xfId="0" applyFont="1" applyFill="1" applyBorder="1" applyAlignment="1" applyProtection="1">
      <alignment horizontal="left" vertical="top" wrapText="1"/>
      <protection locked="0"/>
    </xf>
    <xf numFmtId="0" fontId="16" fillId="0" borderId="2" xfId="0" applyFont="1" applyBorder="1" applyAlignment="1">
      <alignment horizontal="left" vertical="top" wrapText="1"/>
    </xf>
    <xf numFmtId="0" fontId="94" fillId="23" borderId="0" xfId="15" applyFont="1" applyFill="1" applyAlignment="1">
      <alignment horizontal="left" vertical="top" wrapText="1"/>
    </xf>
    <xf numFmtId="0" fontId="16" fillId="4" borderId="37" xfId="0" applyFont="1" applyFill="1" applyBorder="1" applyAlignment="1">
      <alignment horizontal="center" vertical="top"/>
    </xf>
    <xf numFmtId="0" fontId="16" fillId="4" borderId="41" xfId="0" applyFont="1" applyFill="1" applyBorder="1" applyAlignment="1">
      <alignment horizontal="center" vertical="top"/>
    </xf>
    <xf numFmtId="0" fontId="52" fillId="22" borderId="0" xfId="0" applyFont="1" applyFill="1" applyAlignment="1">
      <alignment horizontal="right" vertical="top"/>
    </xf>
    <xf numFmtId="0" fontId="16" fillId="4" borderId="14" xfId="0" applyFont="1" applyFill="1" applyBorder="1" applyAlignment="1">
      <alignment horizontal="left" vertical="top"/>
    </xf>
    <xf numFmtId="0" fontId="66" fillId="4" borderId="51" xfId="0" applyFont="1" applyFill="1" applyBorder="1" applyAlignment="1">
      <alignment horizontal="left" vertical="top"/>
    </xf>
    <xf numFmtId="0" fontId="0" fillId="0" borderId="24" xfId="0" applyBorder="1" applyAlignment="1">
      <alignment horizontal="left" vertical="top"/>
    </xf>
    <xf numFmtId="0" fontId="0" fillId="0" borderId="60" xfId="0" applyBorder="1" applyAlignment="1">
      <alignment horizontal="left" vertical="top"/>
    </xf>
    <xf numFmtId="0" fontId="22" fillId="0" borderId="3" xfId="0" applyFont="1" applyBorder="1" applyAlignment="1">
      <alignment horizontal="left" vertical="top" wrapText="1"/>
    </xf>
    <xf numFmtId="0" fontId="22" fillId="0" borderId="31" xfId="0" applyFont="1" applyBorder="1" applyAlignment="1">
      <alignment horizontal="left" vertical="top" wrapText="1"/>
    </xf>
    <xf numFmtId="0" fontId="142" fillId="23" borderId="32" xfId="0" applyFont="1" applyFill="1" applyBorder="1" applyAlignment="1">
      <alignment horizontal="left" vertical="top" wrapText="1"/>
    </xf>
    <xf numFmtId="0" fontId="142" fillId="23" borderId="33" xfId="0" applyFont="1" applyFill="1" applyBorder="1" applyAlignment="1">
      <alignment horizontal="left" vertical="top" wrapText="1"/>
    </xf>
    <xf numFmtId="0" fontId="142" fillId="23" borderId="31" xfId="0" applyFont="1" applyFill="1" applyBorder="1" applyAlignment="1">
      <alignment horizontal="left" vertical="top" wrapText="1"/>
    </xf>
    <xf numFmtId="0" fontId="26" fillId="23" borderId="16" xfId="0" applyFont="1" applyFill="1" applyBorder="1" applyAlignment="1">
      <alignment horizontal="left" vertical="top" wrapText="1"/>
    </xf>
    <xf numFmtId="0" fontId="26" fillId="22" borderId="0" xfId="0" applyFont="1" applyFill="1" applyAlignment="1">
      <alignment horizontal="left" vertical="top" wrapText="1"/>
    </xf>
    <xf numFmtId="0" fontId="25" fillId="0" borderId="3" xfId="0" applyFont="1" applyBorder="1" applyAlignment="1">
      <alignment horizontal="left" vertical="top" wrapText="1"/>
    </xf>
    <xf numFmtId="0" fontId="25" fillId="0" borderId="36" xfId="0" applyFont="1" applyBorder="1" applyAlignment="1">
      <alignment horizontal="left" vertical="top" wrapText="1"/>
    </xf>
    <xf numFmtId="0" fontId="33" fillId="4" borderId="13" xfId="0" applyFont="1" applyFill="1" applyBorder="1" applyAlignment="1" applyProtection="1">
      <alignment horizontal="left" vertical="top" wrapText="1"/>
      <protection locked="0"/>
    </xf>
    <xf numFmtId="0" fontId="33" fillId="4" borderId="69" xfId="0" applyFont="1" applyFill="1" applyBorder="1" applyAlignment="1" applyProtection="1">
      <alignment horizontal="left" vertical="top" wrapText="1"/>
      <protection locked="0"/>
    </xf>
    <xf numFmtId="0" fontId="33" fillId="4" borderId="7" xfId="0" applyFont="1" applyFill="1" applyBorder="1" applyAlignment="1" applyProtection="1">
      <alignment horizontal="left" vertical="top" wrapText="1"/>
      <protection locked="0"/>
    </xf>
    <xf numFmtId="0" fontId="33" fillId="4" borderId="8" xfId="0" applyFont="1" applyFill="1" applyBorder="1" applyAlignment="1" applyProtection="1">
      <alignment horizontal="left" vertical="top" wrapText="1"/>
      <protection locked="0"/>
    </xf>
    <xf numFmtId="0" fontId="33" fillId="4" borderId="44" xfId="0" applyFont="1" applyFill="1" applyBorder="1" applyAlignment="1" applyProtection="1">
      <alignment horizontal="left" vertical="top" wrapText="1"/>
      <protection locked="0"/>
    </xf>
    <xf numFmtId="0" fontId="33" fillId="4" borderId="9" xfId="0" applyFont="1" applyFill="1" applyBorder="1" applyAlignment="1" applyProtection="1">
      <alignment horizontal="left" vertical="top" wrapText="1"/>
      <protection locked="0"/>
    </xf>
    <xf numFmtId="0" fontId="175" fillId="21" borderId="0" xfId="0" applyFont="1" applyFill="1" applyAlignment="1">
      <alignment horizontal="center" vertical="top" wrapText="1"/>
    </xf>
    <xf numFmtId="0" fontId="139" fillId="0" borderId="63" xfId="0" applyFont="1" applyBorder="1" applyAlignment="1">
      <alignment horizontal="left" vertical="top" wrapText="1"/>
    </xf>
    <xf numFmtId="0" fontId="139" fillId="0" borderId="62" xfId="0" applyFont="1" applyBorder="1" applyAlignment="1">
      <alignment horizontal="left" vertical="top" wrapText="1"/>
    </xf>
    <xf numFmtId="0" fontId="22" fillId="0" borderId="4" xfId="0" applyFont="1" applyBorder="1" applyAlignment="1">
      <alignment horizontal="left" vertical="top" wrapText="1"/>
    </xf>
    <xf numFmtId="0" fontId="22" fillId="0" borderId="73" xfId="0" applyFont="1" applyBorder="1" applyAlignment="1">
      <alignment horizontal="left" vertical="top" wrapText="1"/>
    </xf>
    <xf numFmtId="167" fontId="16" fillId="23" borderId="12" xfId="0" applyNumberFormat="1" applyFont="1" applyFill="1" applyBorder="1" applyAlignment="1" applyProtection="1">
      <alignment horizontal="left" vertical="top" wrapText="1"/>
      <protection locked="0"/>
    </xf>
    <xf numFmtId="167" fontId="66" fillId="23" borderId="71" xfId="0" applyNumberFormat="1" applyFont="1" applyFill="1" applyBorder="1" applyAlignment="1" applyProtection="1">
      <alignment horizontal="left" vertical="top" wrapText="1"/>
      <protection locked="0"/>
    </xf>
    <xf numFmtId="0" fontId="25" fillId="0" borderId="63" xfId="0" applyFont="1" applyBorder="1" applyAlignment="1">
      <alignment horizontal="center" vertical="top" wrapText="1"/>
    </xf>
    <xf numFmtId="0" fontId="25" fillId="0" borderId="78" xfId="0" applyFont="1" applyBorder="1" applyAlignment="1">
      <alignment horizontal="center" vertical="top" wrapText="1"/>
    </xf>
    <xf numFmtId="0" fontId="25" fillId="0" borderId="62" xfId="0" applyFont="1" applyBorder="1" applyAlignment="1">
      <alignment horizontal="center" vertical="top" wrapText="1"/>
    </xf>
    <xf numFmtId="167" fontId="22" fillId="23" borderId="12" xfId="0" applyNumberFormat="1" applyFont="1" applyFill="1" applyBorder="1" applyAlignment="1" applyProtection="1">
      <alignment horizontal="left" vertical="top" wrapText="1"/>
      <protection locked="0"/>
    </xf>
    <xf numFmtId="167" fontId="22" fillId="23" borderId="71" xfId="0" applyNumberFormat="1" applyFont="1" applyFill="1" applyBorder="1" applyAlignment="1" applyProtection="1">
      <alignment horizontal="left" vertical="top" wrapText="1"/>
      <protection locked="0"/>
    </xf>
    <xf numFmtId="0" fontId="16" fillId="4" borderId="2" xfId="0" applyFont="1" applyFill="1" applyBorder="1" applyAlignment="1" applyProtection="1">
      <alignment horizontal="left" vertical="top" wrapText="1"/>
      <protection locked="0"/>
    </xf>
    <xf numFmtId="0" fontId="22" fillId="4" borderId="16" xfId="0" applyFont="1" applyFill="1" applyBorder="1" applyAlignment="1" applyProtection="1">
      <alignment horizontal="left" vertical="top" wrapText="1"/>
      <protection locked="0"/>
    </xf>
    <xf numFmtId="0" fontId="22" fillId="4" borderId="38" xfId="0" applyFont="1" applyFill="1" applyBorder="1" applyAlignment="1" applyProtection="1">
      <alignment horizontal="left" vertical="top" wrapText="1"/>
      <protection locked="0"/>
    </xf>
    <xf numFmtId="0" fontId="203" fillId="21" borderId="143" xfId="0" applyFont="1" applyFill="1" applyBorder="1" applyAlignment="1">
      <alignment horizontal="left" vertical="top" wrapText="1"/>
    </xf>
    <xf numFmtId="0" fontId="175" fillId="21" borderId="122" xfId="0" applyFont="1" applyFill="1" applyBorder="1" applyAlignment="1">
      <alignment horizontal="left" vertical="top" wrapText="1"/>
    </xf>
    <xf numFmtId="0" fontId="175" fillId="21" borderId="144" xfId="0" applyFont="1" applyFill="1" applyBorder="1" applyAlignment="1">
      <alignment horizontal="left" vertical="top" wrapText="1"/>
    </xf>
    <xf numFmtId="0" fontId="226" fillId="12" borderId="0" xfId="0" applyFont="1" applyFill="1" applyAlignment="1">
      <alignment horizontal="left" vertical="center" wrapText="1"/>
    </xf>
    <xf numFmtId="0" fontId="143" fillId="0" borderId="32" xfId="0" applyFont="1" applyBorder="1" applyAlignment="1">
      <alignment vertical="center" wrapText="1"/>
    </xf>
    <xf numFmtId="0" fontId="143" fillId="0" borderId="33" xfId="0" applyFont="1" applyBorder="1" applyAlignment="1">
      <alignment vertical="center" wrapText="1"/>
    </xf>
    <xf numFmtId="0" fontId="143" fillId="0" borderId="31" xfId="0" applyFont="1" applyBorder="1" applyAlignment="1">
      <alignment vertical="center" wrapText="1"/>
    </xf>
    <xf numFmtId="0" fontId="94" fillId="23" borderId="16" xfId="15" applyFont="1" applyFill="1" applyBorder="1" applyAlignment="1">
      <alignment horizontal="left" vertical="top" wrapText="1"/>
    </xf>
    <xf numFmtId="10" fontId="16" fillId="23" borderId="32" xfId="0" applyNumberFormat="1" applyFont="1" applyFill="1" applyBorder="1" applyAlignment="1" applyProtection="1">
      <alignment horizontal="left" vertical="top" wrapText="1"/>
      <protection locked="0"/>
    </xf>
    <xf numFmtId="10" fontId="16" fillId="23" borderId="33" xfId="0" applyNumberFormat="1" applyFont="1" applyFill="1" applyBorder="1" applyAlignment="1" applyProtection="1">
      <alignment horizontal="left" vertical="top" wrapText="1"/>
      <protection locked="0"/>
    </xf>
    <xf numFmtId="10" fontId="16" fillId="23" borderId="36" xfId="0" applyNumberFormat="1" applyFont="1" applyFill="1" applyBorder="1" applyAlignment="1" applyProtection="1">
      <alignment horizontal="left" vertical="top" wrapText="1"/>
      <protection locked="0"/>
    </xf>
    <xf numFmtId="0" fontId="33" fillId="24" borderId="3" xfId="0" applyFont="1" applyFill="1" applyBorder="1" applyAlignment="1" applyProtection="1">
      <alignment horizontal="left" vertical="center" wrapText="1"/>
      <protection locked="0"/>
    </xf>
    <xf numFmtId="0" fontId="33" fillId="24" borderId="33" xfId="0" applyFont="1" applyFill="1" applyBorder="1" applyAlignment="1" applyProtection="1">
      <alignment horizontal="left" vertical="center" wrapText="1"/>
      <protection locked="0"/>
    </xf>
    <xf numFmtId="0" fontId="26" fillId="4" borderId="3" xfId="0" applyFont="1" applyFill="1" applyBorder="1" applyAlignment="1" applyProtection="1">
      <alignment horizontal="left" vertical="top" wrapText="1"/>
      <protection locked="0"/>
    </xf>
    <xf numFmtId="0" fontId="26" fillId="4" borderId="33" xfId="0" applyFont="1" applyFill="1" applyBorder="1" applyAlignment="1" applyProtection="1">
      <alignment horizontal="left" vertical="top" wrapText="1"/>
      <protection locked="0"/>
    </xf>
    <xf numFmtId="0" fontId="26" fillId="4" borderId="31" xfId="0" applyFont="1" applyFill="1" applyBorder="1" applyAlignment="1" applyProtection="1">
      <alignment horizontal="left" vertical="top" wrapText="1"/>
      <protection locked="0"/>
    </xf>
    <xf numFmtId="9" fontId="26" fillId="23" borderId="16" xfId="16" applyFont="1" applyFill="1" applyBorder="1" applyAlignment="1">
      <alignment horizontal="left" vertical="center" wrapText="1"/>
    </xf>
    <xf numFmtId="9" fontId="16" fillId="4" borderId="16" xfId="0" applyNumberFormat="1" applyFont="1" applyFill="1" applyBorder="1" applyAlignment="1" applyProtection="1">
      <alignment horizontal="left" vertical="top" wrapText="1"/>
      <protection locked="0"/>
    </xf>
    <xf numFmtId="9" fontId="22" fillId="4" borderId="16" xfId="0" applyNumberFormat="1" applyFont="1" applyFill="1" applyBorder="1" applyAlignment="1" applyProtection="1">
      <alignment horizontal="left" vertical="top" wrapText="1"/>
      <protection locked="0"/>
    </xf>
    <xf numFmtId="9" fontId="22" fillId="4" borderId="38" xfId="0" applyNumberFormat="1" applyFont="1" applyFill="1" applyBorder="1" applyAlignment="1" applyProtection="1">
      <alignment horizontal="left" vertical="top" wrapText="1"/>
      <protection locked="0"/>
    </xf>
    <xf numFmtId="0" fontId="27" fillId="27" borderId="24" xfId="0" applyFont="1" applyFill="1" applyBorder="1" applyAlignment="1">
      <alignment horizontal="left" vertical="top" wrapText="1"/>
    </xf>
    <xf numFmtId="0" fontId="27" fillId="27" borderId="16" xfId="0" applyFont="1" applyFill="1" applyBorder="1" applyAlignment="1">
      <alignment horizontal="left" vertical="top" wrapText="1"/>
    </xf>
    <xf numFmtId="0" fontId="27" fillId="27" borderId="38" xfId="0" applyFont="1" applyFill="1" applyBorder="1" applyAlignment="1">
      <alignment horizontal="left" vertical="top" wrapText="1"/>
    </xf>
    <xf numFmtId="0" fontId="16" fillId="4" borderId="70" xfId="0" applyFont="1" applyFill="1" applyBorder="1" applyAlignment="1" applyProtection="1">
      <alignment horizontal="left" vertical="top" wrapText="1"/>
      <protection locked="0"/>
    </xf>
    <xf numFmtId="0" fontId="16" fillId="4" borderId="71" xfId="0" applyFont="1" applyFill="1" applyBorder="1" applyAlignment="1" applyProtection="1">
      <alignment horizontal="left" vertical="top" wrapText="1"/>
      <protection locked="0"/>
    </xf>
    <xf numFmtId="164" fontId="66" fillId="4" borderId="63" xfId="3" applyNumberFormat="1" applyFont="1" applyFill="1" applyBorder="1" applyAlignment="1" applyProtection="1">
      <alignment horizontal="left" vertical="top" wrapText="1"/>
      <protection locked="0"/>
    </xf>
    <xf numFmtId="0" fontId="25" fillId="2" borderId="13" xfId="0" applyFont="1" applyFill="1" applyBorder="1" applyAlignment="1">
      <alignment horizontal="left" vertical="top" wrapText="1"/>
    </xf>
    <xf numFmtId="0" fontId="25" fillId="2" borderId="69" xfId="0" applyFont="1" applyFill="1" applyBorder="1" applyAlignment="1">
      <alignment horizontal="left" vertical="top" wrapText="1"/>
    </xf>
    <xf numFmtId="0" fontId="25" fillId="2" borderId="7" xfId="0" applyFont="1" applyFill="1" applyBorder="1" applyAlignment="1">
      <alignment horizontal="left" vertical="top" wrapText="1"/>
    </xf>
    <xf numFmtId="0" fontId="174" fillId="21" borderId="6" xfId="0" applyFont="1" applyFill="1" applyBorder="1" applyAlignment="1">
      <alignment horizontal="left" vertical="top" wrapText="1"/>
    </xf>
    <xf numFmtId="0" fontId="174" fillId="21" borderId="0" xfId="0" applyFont="1" applyFill="1" applyAlignment="1">
      <alignment horizontal="left" vertical="top" wrapText="1"/>
    </xf>
    <xf numFmtId="0" fontId="174" fillId="21" borderId="10" xfId="0" applyFont="1" applyFill="1" applyBorder="1" applyAlignment="1">
      <alignment horizontal="left" vertical="top" wrapText="1"/>
    </xf>
    <xf numFmtId="0" fontId="174" fillId="21" borderId="119" xfId="0" applyFont="1" applyFill="1" applyBorder="1" applyAlignment="1">
      <alignment horizontal="center" vertical="top"/>
    </xf>
    <xf numFmtId="0" fontId="174" fillId="21" borderId="120" xfId="0" applyFont="1" applyFill="1" applyBorder="1" applyAlignment="1">
      <alignment horizontal="center" vertical="top"/>
    </xf>
    <xf numFmtId="0" fontId="174" fillId="21" borderId="121" xfId="0" applyFont="1" applyFill="1" applyBorder="1" applyAlignment="1">
      <alignment horizontal="center" vertical="top"/>
    </xf>
    <xf numFmtId="9" fontId="137" fillId="4" borderId="16" xfId="0" applyNumberFormat="1" applyFont="1" applyFill="1" applyBorder="1" applyAlignment="1" applyProtection="1">
      <alignment horizontal="left" vertical="top" wrapText="1"/>
      <protection locked="0"/>
    </xf>
    <xf numFmtId="9" fontId="137" fillId="4" borderId="38" xfId="0" applyNumberFormat="1" applyFont="1" applyFill="1" applyBorder="1" applyAlignment="1" applyProtection="1">
      <alignment horizontal="left" vertical="top" wrapText="1"/>
      <protection locked="0"/>
    </xf>
    <xf numFmtId="0" fontId="150" fillId="12" borderId="6" xfId="0" applyFont="1" applyFill="1" applyBorder="1" applyAlignment="1" applyProtection="1">
      <alignment horizontal="left" vertical="top" wrapText="1"/>
      <protection locked="0"/>
    </xf>
    <xf numFmtId="0" fontId="150" fillId="12" borderId="0" xfId="0" applyFont="1" applyFill="1" applyAlignment="1" applyProtection="1">
      <alignment horizontal="left" vertical="top" wrapText="1"/>
      <protection locked="0"/>
    </xf>
    <xf numFmtId="0" fontId="150" fillId="12" borderId="10" xfId="0" applyFont="1" applyFill="1" applyBorder="1" applyAlignment="1" applyProtection="1">
      <alignment horizontal="left" vertical="top" wrapText="1"/>
      <protection locked="0"/>
    </xf>
    <xf numFmtId="9" fontId="16" fillId="4" borderId="72" xfId="0" applyNumberFormat="1" applyFont="1" applyFill="1" applyBorder="1" applyAlignment="1" applyProtection="1">
      <alignment horizontal="left" vertical="top" wrapText="1"/>
      <protection locked="0"/>
    </xf>
    <xf numFmtId="9" fontId="22" fillId="4" borderId="72" xfId="0" applyNumberFormat="1" applyFont="1" applyFill="1" applyBorder="1" applyAlignment="1" applyProtection="1">
      <alignment horizontal="left" vertical="top" wrapText="1"/>
      <protection locked="0"/>
    </xf>
    <xf numFmtId="9" fontId="22" fillId="4" borderId="51" xfId="0" applyNumberFormat="1" applyFont="1" applyFill="1" applyBorder="1" applyAlignment="1" applyProtection="1">
      <alignment horizontal="left" vertical="top" wrapText="1"/>
      <protection locked="0"/>
    </xf>
    <xf numFmtId="0" fontId="41" fillId="0" borderId="0" xfId="0" applyFont="1" applyAlignment="1">
      <alignment horizontal="left" vertical="top" wrapText="1"/>
    </xf>
    <xf numFmtId="0" fontId="192" fillId="12" borderId="112" xfId="0" applyFont="1" applyFill="1" applyBorder="1" applyAlignment="1">
      <alignment horizontal="left" vertical="top" wrapText="1"/>
    </xf>
    <xf numFmtId="0" fontId="192" fillId="12" borderId="2" xfId="0" applyFont="1" applyFill="1" applyBorder="1" applyAlignment="1">
      <alignment horizontal="left" vertical="top" wrapText="1"/>
    </xf>
    <xf numFmtId="0" fontId="192" fillId="12" borderId="16" xfId="0" applyFont="1" applyFill="1" applyBorder="1" applyAlignment="1">
      <alignment horizontal="left" vertical="top" wrapText="1"/>
    </xf>
    <xf numFmtId="0" fontId="141" fillId="4" borderId="2" xfId="0" applyFont="1" applyFill="1" applyBorder="1" applyAlignment="1">
      <alignment horizontal="left" vertical="top" wrapText="1"/>
    </xf>
    <xf numFmtId="0" fontId="141" fillId="4" borderId="16" xfId="0" applyFont="1" applyFill="1" applyBorder="1" applyAlignment="1">
      <alignment horizontal="left" vertical="top" wrapText="1"/>
    </xf>
    <xf numFmtId="0" fontId="41" fillId="4" borderId="2" xfId="0" applyFont="1" applyFill="1" applyBorder="1" applyAlignment="1">
      <alignment horizontal="left" vertical="top" wrapText="1"/>
    </xf>
    <xf numFmtId="0" fontId="41" fillId="4" borderId="16" xfId="0" applyFont="1" applyFill="1" applyBorder="1" applyAlignment="1">
      <alignment horizontal="left" vertical="top" wrapText="1"/>
    </xf>
    <xf numFmtId="0" fontId="26" fillId="14" borderId="6" xfId="0" applyFont="1" applyFill="1" applyBorder="1" applyAlignment="1">
      <alignment horizontal="center" vertical="top" wrapText="1"/>
    </xf>
    <xf numFmtId="0" fontId="26" fillId="14" borderId="0" xfId="0" applyFont="1" applyFill="1" applyAlignment="1">
      <alignment horizontal="center" vertical="top" wrapText="1"/>
    </xf>
    <xf numFmtId="0" fontId="41" fillId="4" borderId="163" xfId="0" applyFont="1" applyFill="1" applyBorder="1" applyAlignment="1">
      <alignment horizontal="left" vertical="top" wrapText="1"/>
    </xf>
    <xf numFmtId="0" fontId="41" fillId="4" borderId="164" xfId="0" applyFont="1" applyFill="1" applyBorder="1" applyAlignment="1">
      <alignment horizontal="left" vertical="top" wrapText="1"/>
    </xf>
    <xf numFmtId="0" fontId="143" fillId="23" borderId="2" xfId="0" applyFont="1" applyFill="1" applyBorder="1" applyAlignment="1">
      <alignment horizontal="left" vertical="top" wrapText="1"/>
    </xf>
    <xf numFmtId="0" fontId="143" fillId="23" borderId="16" xfId="0" applyFont="1" applyFill="1" applyBorder="1" applyAlignment="1">
      <alignment horizontal="left" vertical="top" wrapText="1"/>
    </xf>
    <xf numFmtId="0" fontId="174" fillId="21" borderId="13" xfId="0" applyFont="1" applyFill="1" applyBorder="1" applyAlignment="1">
      <alignment horizontal="center" vertical="top"/>
    </xf>
    <xf numFmtId="0" fontId="174" fillId="21" borderId="69" xfId="0" applyFont="1" applyFill="1" applyBorder="1" applyAlignment="1">
      <alignment horizontal="center" vertical="top"/>
    </xf>
    <xf numFmtId="0" fontId="174" fillId="21" borderId="7" xfId="0" applyFont="1" applyFill="1" applyBorder="1" applyAlignment="1">
      <alignment horizontal="center" vertical="top"/>
    </xf>
    <xf numFmtId="0" fontId="141" fillId="23" borderId="2" xfId="0" applyFont="1" applyFill="1" applyBorder="1" applyAlignment="1">
      <alignment horizontal="left" vertical="center" wrapText="1"/>
    </xf>
    <xf numFmtId="0" fontId="141" fillId="23" borderId="16" xfId="0" applyFont="1" applyFill="1" applyBorder="1" applyAlignment="1">
      <alignment horizontal="left" vertical="center" wrapText="1"/>
    </xf>
    <xf numFmtId="0" fontId="51" fillId="0" borderId="6" xfId="0" applyFont="1" applyBorder="1" applyAlignment="1" applyProtection="1">
      <alignment horizontal="left" vertical="top" wrapText="1"/>
      <protection locked="0"/>
    </xf>
    <xf numFmtId="0" fontId="51" fillId="0" borderId="0" xfId="0" applyFont="1" applyAlignment="1" applyProtection="1">
      <alignment horizontal="left" vertical="top" wrapText="1"/>
      <protection locked="0"/>
    </xf>
    <xf numFmtId="0" fontId="41" fillId="4" borderId="3" xfId="0" applyFont="1" applyFill="1" applyBorder="1" applyAlignment="1">
      <alignment horizontal="left" vertical="top" wrapText="1"/>
    </xf>
    <xf numFmtId="0" fontId="41" fillId="4" borderId="33" xfId="0" applyFont="1" applyFill="1" applyBorder="1" applyAlignment="1">
      <alignment horizontal="left" vertical="top" wrapText="1"/>
    </xf>
    <xf numFmtId="0" fontId="135" fillId="12" borderId="155" xfId="0" applyFont="1" applyFill="1" applyBorder="1" applyAlignment="1">
      <alignment horizontal="left" vertical="top" wrapText="1"/>
    </xf>
    <xf numFmtId="0" fontId="135" fillId="12" borderId="112" xfId="0" applyFont="1" applyFill="1" applyBorder="1" applyAlignment="1">
      <alignment horizontal="left" vertical="top" wrapText="1"/>
    </xf>
    <xf numFmtId="0" fontId="135" fillId="12" borderId="166" xfId="0" applyFont="1" applyFill="1" applyBorder="1" applyAlignment="1">
      <alignment horizontal="center" vertical="top"/>
    </xf>
    <xf numFmtId="49" fontId="135" fillId="12" borderId="155" xfId="0" applyNumberFormat="1" applyFont="1" applyFill="1" applyBorder="1" applyAlignment="1">
      <alignment horizontal="left" vertical="top" wrapText="1"/>
    </xf>
    <xf numFmtId="49" fontId="135" fillId="12" borderId="112" xfId="0" applyNumberFormat="1" applyFont="1" applyFill="1" applyBorder="1" applyAlignment="1">
      <alignment horizontal="left" vertical="top" wrapText="1"/>
    </xf>
    <xf numFmtId="167" fontId="162" fillId="22" borderId="0" xfId="0" applyNumberFormat="1" applyFont="1" applyFill="1" applyAlignment="1" applyProtection="1">
      <alignment horizontal="left" vertical="top" wrapText="1"/>
      <protection locked="0"/>
    </xf>
    <xf numFmtId="167" fontId="162" fillId="22" borderId="10" xfId="0" applyNumberFormat="1" applyFont="1" applyFill="1" applyBorder="1" applyAlignment="1" applyProtection="1">
      <alignment horizontal="left" vertical="top" wrapText="1"/>
      <protection locked="0"/>
    </xf>
    <xf numFmtId="0" fontId="139" fillId="4" borderId="81" xfId="0" quotePrefix="1" applyFont="1" applyFill="1" applyBorder="1" applyAlignment="1" applyProtection="1">
      <alignment horizontal="left" vertical="center" wrapText="1"/>
      <protection locked="0"/>
    </xf>
    <xf numFmtId="0" fontId="139" fillId="4" borderId="78" xfId="0" quotePrefix="1" applyFont="1" applyFill="1" applyBorder="1" applyAlignment="1" applyProtection="1">
      <alignment horizontal="left" vertical="center" wrapText="1"/>
      <protection locked="0"/>
    </xf>
    <xf numFmtId="0" fontId="139" fillId="4" borderId="62" xfId="0" quotePrefix="1" applyFont="1" applyFill="1" applyBorder="1" applyAlignment="1" applyProtection="1">
      <alignment horizontal="left" vertical="center" wrapText="1"/>
      <protection locked="0"/>
    </xf>
    <xf numFmtId="0" fontId="135" fillId="12" borderId="0" xfId="0" applyFont="1" applyFill="1" applyAlignment="1">
      <alignment horizontal="left" vertical="center"/>
    </xf>
    <xf numFmtId="0" fontId="135" fillId="22" borderId="44" xfId="0" applyFont="1" applyFill="1" applyBorder="1" applyAlignment="1">
      <alignment horizontal="left" vertical="top" wrapText="1"/>
    </xf>
    <xf numFmtId="0" fontId="162" fillId="4" borderId="21" xfId="0" applyFont="1" applyFill="1" applyBorder="1" applyAlignment="1" applyProtection="1">
      <alignment horizontal="left" vertical="top" wrapText="1"/>
      <protection locked="0"/>
    </xf>
    <xf numFmtId="0" fontId="162" fillId="4" borderId="70" xfId="0" applyFont="1" applyFill="1" applyBorder="1" applyAlignment="1" applyProtection="1">
      <alignment horizontal="left" vertical="top" wrapText="1"/>
      <protection locked="0"/>
    </xf>
    <xf numFmtId="0" fontId="162" fillId="4" borderId="71" xfId="0" applyFont="1" applyFill="1" applyBorder="1" applyAlignment="1" applyProtection="1">
      <alignment horizontal="left" vertical="top" wrapText="1"/>
      <protection locked="0"/>
    </xf>
    <xf numFmtId="0" fontId="162" fillId="4" borderId="2" xfId="0" applyFont="1" applyFill="1" applyBorder="1" applyAlignment="1" applyProtection="1">
      <alignment horizontal="left" vertical="top" wrapText="1"/>
      <protection locked="0"/>
    </xf>
    <xf numFmtId="0" fontId="162" fillId="4" borderId="16" xfId="0" applyFont="1" applyFill="1" applyBorder="1" applyAlignment="1" applyProtection="1">
      <alignment horizontal="left" vertical="top" wrapText="1"/>
      <protection locked="0"/>
    </xf>
    <xf numFmtId="0" fontId="162" fillId="4" borderId="38" xfId="0" applyFont="1" applyFill="1" applyBorder="1" applyAlignment="1" applyProtection="1">
      <alignment horizontal="left" vertical="top" wrapText="1"/>
      <protection locked="0"/>
    </xf>
    <xf numFmtId="0" fontId="41" fillId="4" borderId="2" xfId="0" applyFont="1" applyFill="1" applyBorder="1" applyAlignment="1">
      <alignment horizontal="left" vertical="center" wrapText="1"/>
    </xf>
    <xf numFmtId="0" fontId="41" fillId="4" borderId="16" xfId="0" applyFont="1" applyFill="1" applyBorder="1" applyAlignment="1">
      <alignment horizontal="left" vertical="center" wrapText="1"/>
    </xf>
    <xf numFmtId="0" fontId="135" fillId="12" borderId="112" xfId="0" applyFont="1" applyFill="1" applyBorder="1" applyAlignment="1" applyProtection="1">
      <alignment horizontal="left" vertical="top" wrapText="1"/>
      <protection locked="0"/>
    </xf>
    <xf numFmtId="0" fontId="135" fillId="12" borderId="109" xfId="0" applyFont="1" applyFill="1" applyBorder="1" applyAlignment="1" applyProtection="1">
      <alignment horizontal="left" vertical="top" wrapText="1"/>
      <protection locked="0"/>
    </xf>
    <xf numFmtId="0" fontId="58" fillId="0" borderId="13" xfId="0" applyFont="1" applyBorder="1" applyAlignment="1">
      <alignment horizontal="left" vertical="top"/>
    </xf>
    <xf numFmtId="0" fontId="58" fillId="0" borderId="69" xfId="0" applyFont="1" applyBorder="1" applyAlignment="1">
      <alignment horizontal="left" vertical="top"/>
    </xf>
    <xf numFmtId="0" fontId="58" fillId="0" borderId="7" xfId="0" applyFont="1" applyBorder="1" applyAlignment="1">
      <alignment horizontal="left" vertical="top"/>
    </xf>
    <xf numFmtId="0" fontId="41" fillId="4" borderId="126" xfId="0" applyFont="1" applyFill="1" applyBorder="1" applyAlignment="1">
      <alignment horizontal="left" vertical="top" wrapText="1"/>
    </xf>
    <xf numFmtId="0" fontId="41" fillId="4" borderId="23" xfId="0" applyFont="1" applyFill="1" applyBorder="1" applyAlignment="1">
      <alignment horizontal="left" vertical="top" wrapText="1"/>
    </xf>
    <xf numFmtId="0" fontId="16" fillId="4" borderId="16" xfId="0" applyFont="1" applyFill="1" applyBorder="1" applyAlignment="1" applyProtection="1">
      <alignment horizontal="left" vertical="top" wrapText="1"/>
      <protection locked="0"/>
    </xf>
    <xf numFmtId="0" fontId="16" fillId="4" borderId="38" xfId="0" applyFont="1" applyFill="1" applyBorder="1" applyAlignment="1" applyProtection="1">
      <alignment horizontal="left" vertical="top" wrapText="1"/>
      <protection locked="0"/>
    </xf>
    <xf numFmtId="0" fontId="16" fillId="4" borderId="72" xfId="0" applyFont="1" applyFill="1" applyBorder="1" applyAlignment="1" applyProtection="1">
      <alignment horizontal="left" vertical="top" wrapText="1"/>
      <protection locked="0"/>
    </xf>
    <xf numFmtId="0" fontId="16" fillId="4" borderId="51" xfId="0" applyFont="1" applyFill="1" applyBorder="1" applyAlignment="1" applyProtection="1">
      <alignment horizontal="left" vertical="top" wrapText="1"/>
      <protection locked="0"/>
    </xf>
    <xf numFmtId="0" fontId="135" fillId="12" borderId="159" xfId="0" applyFont="1" applyFill="1" applyBorder="1" applyAlignment="1" applyProtection="1">
      <alignment horizontal="left" vertical="top" wrapText="1"/>
      <protection locked="0"/>
    </xf>
    <xf numFmtId="0" fontId="135" fillId="12" borderId="161" xfId="0" applyFont="1" applyFill="1" applyBorder="1" applyAlignment="1" applyProtection="1">
      <alignment horizontal="left" vertical="top" wrapText="1"/>
      <protection locked="0"/>
    </xf>
    <xf numFmtId="0" fontId="192" fillId="12" borderId="3" xfId="0" applyFont="1" applyFill="1" applyBorder="1" applyAlignment="1">
      <alignment horizontal="left" vertical="top" wrapText="1"/>
    </xf>
    <xf numFmtId="0" fontId="192" fillId="12" borderId="33" xfId="0" applyFont="1" applyFill="1" applyBorder="1" applyAlignment="1">
      <alignment horizontal="left" vertical="top" wrapText="1"/>
    </xf>
    <xf numFmtId="0" fontId="18" fillId="0" borderId="0" xfId="0" applyFont="1" applyAlignment="1">
      <alignment horizontal="left" vertical="top" wrapText="1"/>
    </xf>
    <xf numFmtId="0" fontId="57" fillId="4" borderId="63" xfId="0" applyFont="1" applyFill="1" applyBorder="1" applyAlignment="1" applyProtection="1">
      <alignment horizontal="left" vertical="top" wrapText="1"/>
      <protection locked="0"/>
    </xf>
    <xf numFmtId="0" fontId="57" fillId="4" borderId="78" xfId="0" applyFont="1" applyFill="1" applyBorder="1" applyAlignment="1" applyProtection="1">
      <alignment horizontal="left" vertical="top" wrapText="1"/>
      <protection locked="0"/>
    </xf>
    <xf numFmtId="0" fontId="57" fillId="4" borderId="62" xfId="0" applyFont="1" applyFill="1" applyBorder="1" applyAlignment="1" applyProtection="1">
      <alignment horizontal="left" vertical="top" wrapText="1"/>
      <protection locked="0"/>
    </xf>
    <xf numFmtId="168" fontId="135" fillId="12" borderId="0" xfId="0" applyNumberFormat="1" applyFont="1" applyFill="1" applyAlignment="1">
      <alignment horizontal="center" vertical="top"/>
    </xf>
    <xf numFmtId="168" fontId="135" fillId="12" borderId="198" xfId="0" applyNumberFormat="1" applyFont="1" applyFill="1" applyBorder="1" applyAlignment="1">
      <alignment horizontal="center" vertical="top" wrapText="1"/>
    </xf>
    <xf numFmtId="168" fontId="135" fillId="12" borderId="0" xfId="0" applyNumberFormat="1" applyFont="1" applyFill="1" applyAlignment="1">
      <alignment horizontal="center" vertical="top" wrapText="1"/>
    </xf>
    <xf numFmtId="0" fontId="26" fillId="23" borderId="16" xfId="0" applyFont="1" applyFill="1" applyBorder="1" applyAlignment="1">
      <alignment horizontal="left" vertical="center" wrapText="1"/>
    </xf>
    <xf numFmtId="0" fontId="26" fillId="23" borderId="38" xfId="0" applyFont="1" applyFill="1" applyBorder="1" applyAlignment="1">
      <alignment horizontal="left" vertical="center" wrapText="1"/>
    </xf>
    <xf numFmtId="0" fontId="25" fillId="4" borderId="80" xfId="0" applyFont="1" applyFill="1" applyBorder="1" applyAlignment="1" applyProtection="1">
      <alignment horizontal="left" vertical="center" wrapText="1"/>
      <protection locked="0"/>
    </xf>
    <xf numFmtId="0" fontId="25" fillId="4" borderId="74" xfId="0" applyFont="1" applyFill="1" applyBorder="1" applyAlignment="1" applyProtection="1">
      <alignment horizontal="left" vertical="center" wrapText="1"/>
      <protection locked="0"/>
    </xf>
    <xf numFmtId="0" fontId="25" fillId="4" borderId="42" xfId="0" applyFont="1" applyFill="1" applyBorder="1" applyAlignment="1" applyProtection="1">
      <alignment horizontal="left" vertical="center" wrapText="1"/>
      <protection locked="0"/>
    </xf>
    <xf numFmtId="0" fontId="174" fillId="21" borderId="12" xfId="0" applyFont="1" applyFill="1" applyBorder="1" applyAlignment="1">
      <alignment horizontal="center" vertical="top"/>
    </xf>
    <xf numFmtId="0" fontId="174" fillId="21" borderId="70" xfId="0" applyFont="1" applyFill="1" applyBorder="1" applyAlignment="1">
      <alignment horizontal="center" vertical="top"/>
    </xf>
    <xf numFmtId="0" fontId="174" fillId="21" borderId="71" xfId="0" applyFont="1" applyFill="1" applyBorder="1" applyAlignment="1">
      <alignment horizontal="center" vertical="top"/>
    </xf>
    <xf numFmtId="0" fontId="102" fillId="0" borderId="0" xfId="0" applyFont="1" applyAlignment="1">
      <alignment horizontal="center" vertical="top"/>
    </xf>
    <xf numFmtId="0" fontId="16" fillId="4" borderId="80" xfId="0" applyFont="1" applyFill="1" applyBorder="1" applyAlignment="1" applyProtection="1">
      <alignment horizontal="left" vertical="center" wrapText="1"/>
      <protection locked="0"/>
    </xf>
    <xf numFmtId="0" fontId="22" fillId="4" borderId="74" xfId="0" applyFont="1" applyFill="1" applyBorder="1" applyAlignment="1" applyProtection="1">
      <alignment horizontal="left" vertical="center" wrapText="1"/>
      <protection locked="0"/>
    </xf>
    <xf numFmtId="0" fontId="22" fillId="4" borderId="42" xfId="0" applyFont="1" applyFill="1" applyBorder="1" applyAlignment="1" applyProtection="1">
      <alignment horizontal="left" vertical="center" wrapText="1"/>
      <protection locked="0"/>
    </xf>
    <xf numFmtId="0" fontId="16" fillId="4" borderId="3" xfId="0" applyFont="1" applyFill="1" applyBorder="1" applyAlignment="1" applyProtection="1">
      <alignment horizontal="left" vertical="top"/>
      <protection locked="0"/>
    </xf>
    <xf numFmtId="0" fontId="16" fillId="4" borderId="33" xfId="0" applyFont="1" applyFill="1" applyBorder="1" applyAlignment="1" applyProtection="1">
      <alignment horizontal="left" vertical="top"/>
      <protection locked="0"/>
    </xf>
    <xf numFmtId="0" fontId="16" fillId="4" borderId="36" xfId="0" applyFont="1" applyFill="1" applyBorder="1" applyAlignment="1" applyProtection="1">
      <alignment horizontal="left" vertical="top"/>
      <protection locked="0"/>
    </xf>
    <xf numFmtId="0" fontId="32" fillId="0" borderId="2" xfId="0" applyFont="1" applyBorder="1" applyAlignment="1">
      <alignment horizontal="center" vertical="top" wrapText="1"/>
    </xf>
    <xf numFmtId="0" fontId="32" fillId="0" borderId="16" xfId="0" applyFont="1" applyBorder="1" applyAlignment="1">
      <alignment horizontal="center" vertical="top" wrapText="1"/>
    </xf>
    <xf numFmtId="0" fontId="32" fillId="0" borderId="38" xfId="0" applyFont="1" applyBorder="1" applyAlignment="1">
      <alignment horizontal="center" vertical="top" wrapText="1"/>
    </xf>
    <xf numFmtId="0" fontId="28" fillId="2" borderId="12" xfId="0" applyFont="1" applyFill="1" applyBorder="1" applyAlignment="1">
      <alignment horizontal="center" vertical="top" wrapText="1"/>
    </xf>
    <xf numFmtId="0" fontId="28" fillId="2" borderId="70" xfId="0" applyFont="1" applyFill="1" applyBorder="1" applyAlignment="1">
      <alignment horizontal="center" vertical="top" wrapText="1"/>
    </xf>
    <xf numFmtId="0" fontId="28" fillId="2" borderId="71" xfId="0" applyFont="1" applyFill="1" applyBorder="1" applyAlignment="1">
      <alignment horizontal="center" vertical="top" wrapText="1"/>
    </xf>
    <xf numFmtId="167" fontId="162" fillId="4" borderId="26" xfId="0" applyNumberFormat="1" applyFont="1" applyFill="1" applyBorder="1" applyAlignment="1" applyProtection="1">
      <alignment horizontal="left" vertical="center" wrapText="1"/>
      <protection locked="0"/>
    </xf>
    <xf numFmtId="167" fontId="162" fillId="4" borderId="34" xfId="0" applyNumberFormat="1" applyFont="1" applyFill="1" applyBorder="1" applyAlignment="1" applyProtection="1">
      <alignment horizontal="left" vertical="center" wrapText="1"/>
      <protection locked="0"/>
    </xf>
    <xf numFmtId="167" fontId="162" fillId="4" borderId="77" xfId="0" applyNumberFormat="1" applyFont="1" applyFill="1" applyBorder="1" applyAlignment="1" applyProtection="1">
      <alignment horizontal="left" vertical="center" wrapText="1"/>
      <protection locked="0"/>
    </xf>
    <xf numFmtId="0" fontId="143" fillId="23" borderId="80" xfId="0" applyFont="1" applyFill="1" applyBorder="1" applyAlignment="1">
      <alignment horizontal="left" vertical="top" wrapText="1"/>
    </xf>
    <xf numFmtId="0" fontId="143" fillId="23" borderId="42" xfId="0" applyFont="1" applyFill="1" applyBorder="1" applyAlignment="1">
      <alignment horizontal="left" vertical="top" wrapText="1"/>
    </xf>
    <xf numFmtId="0" fontId="22" fillId="0" borderId="139" xfId="0" applyFont="1" applyBorder="1" applyAlignment="1">
      <alignment horizontal="left" vertical="top" wrapText="1"/>
    </xf>
    <xf numFmtId="0" fontId="22" fillId="0" borderId="126" xfId="0" applyFont="1" applyBorder="1" applyAlignment="1">
      <alignment horizontal="left" vertical="top" wrapText="1"/>
    </xf>
    <xf numFmtId="0" fontId="22" fillId="0" borderId="75" xfId="0" applyFont="1" applyBorder="1" applyAlignment="1">
      <alignment horizontal="left" vertical="top" wrapText="1"/>
    </xf>
    <xf numFmtId="0" fontId="22" fillId="4" borderId="72" xfId="0" applyFont="1" applyFill="1" applyBorder="1" applyAlignment="1" applyProtection="1">
      <alignment horizontal="left" vertical="top" wrapText="1"/>
      <protection locked="0"/>
    </xf>
    <xf numFmtId="0" fontId="41" fillId="4" borderId="3" xfId="0" applyFont="1" applyFill="1" applyBorder="1" applyAlignment="1">
      <alignment horizontal="left" vertical="center" wrapText="1"/>
    </xf>
    <xf numFmtId="0" fontId="41" fillId="4" borderId="33" xfId="0" applyFont="1" applyFill="1" applyBorder="1" applyAlignment="1">
      <alignment horizontal="left" vertical="center" wrapText="1"/>
    </xf>
    <xf numFmtId="0" fontId="41" fillId="4" borderId="31" xfId="0" applyFont="1" applyFill="1" applyBorder="1" applyAlignment="1">
      <alignment horizontal="left" vertical="center" wrapText="1"/>
    </xf>
    <xf numFmtId="0" fontId="26" fillId="0" borderId="16" xfId="0" applyFont="1" applyBorder="1" applyAlignment="1" applyProtection="1">
      <alignment horizontal="left" vertical="center" wrapText="1"/>
      <protection locked="0"/>
    </xf>
    <xf numFmtId="0" fontId="26" fillId="0" borderId="32" xfId="0" applyFont="1" applyBorder="1" applyAlignment="1" applyProtection="1">
      <alignment horizontal="left" vertical="center" wrapText="1"/>
      <protection locked="0"/>
    </xf>
    <xf numFmtId="0" fontId="26" fillId="0" borderId="31" xfId="0" applyFont="1" applyBorder="1" applyAlignment="1" applyProtection="1">
      <alignment horizontal="left" vertical="center" wrapText="1"/>
      <protection locked="0"/>
    </xf>
    <xf numFmtId="0" fontId="137" fillId="4" borderId="16" xfId="0" applyFont="1" applyFill="1" applyBorder="1" applyAlignment="1" applyProtection="1">
      <alignment horizontal="left" vertical="top" wrapText="1"/>
      <protection locked="0"/>
    </xf>
    <xf numFmtId="0" fontId="137" fillId="4" borderId="38" xfId="0" applyFont="1" applyFill="1" applyBorder="1" applyAlignment="1" applyProtection="1">
      <alignment horizontal="left" vertical="top" wrapText="1"/>
      <protection locked="0"/>
    </xf>
    <xf numFmtId="0" fontId="137" fillId="4" borderId="72" xfId="0" applyFont="1" applyFill="1" applyBorder="1" applyAlignment="1" applyProtection="1">
      <alignment horizontal="left" vertical="top" wrapText="1"/>
      <protection locked="0"/>
    </xf>
    <xf numFmtId="0" fontId="137" fillId="4" borderId="51" xfId="0" applyFont="1" applyFill="1" applyBorder="1" applyAlignment="1" applyProtection="1">
      <alignment horizontal="left" vertical="top" wrapText="1"/>
      <protection locked="0"/>
    </xf>
    <xf numFmtId="0" fontId="137" fillId="23" borderId="14" xfId="0" applyFont="1" applyFill="1" applyBorder="1" applyAlignment="1" applyProtection="1">
      <alignment horizontal="left" vertical="top" wrapText="1"/>
      <protection locked="0"/>
    </xf>
    <xf numFmtId="0" fontId="137" fillId="23" borderId="51" xfId="0" applyFont="1" applyFill="1" applyBorder="1" applyAlignment="1" applyProtection="1">
      <alignment horizontal="left" vertical="top" wrapText="1"/>
      <protection locked="0"/>
    </xf>
    <xf numFmtId="0" fontId="25" fillId="0" borderId="4" xfId="0" applyFont="1" applyBorder="1" applyAlignment="1">
      <alignment horizontal="left" vertical="top" wrapText="1"/>
    </xf>
    <xf numFmtId="0" fontId="25" fillId="0" borderId="42" xfId="0" applyFont="1" applyBorder="1" applyAlignment="1">
      <alignment horizontal="left" vertical="top" wrapText="1"/>
    </xf>
    <xf numFmtId="0" fontId="154" fillId="0" borderId="0" xfId="15" applyFont="1" applyAlignment="1">
      <alignment horizontal="left" vertical="top" wrapText="1"/>
    </xf>
    <xf numFmtId="0" fontId="25" fillId="23" borderId="16" xfId="15" applyFont="1" applyFill="1" applyBorder="1" applyAlignment="1">
      <alignment horizontal="left" vertical="top" wrapText="1"/>
    </xf>
    <xf numFmtId="0" fontId="26" fillId="23" borderId="16" xfId="15" applyFont="1" applyFill="1" applyBorder="1" applyAlignment="1">
      <alignment horizontal="left" vertical="top" wrapText="1"/>
    </xf>
    <xf numFmtId="0" fontId="16" fillId="4" borderId="5" xfId="0" applyFont="1" applyFill="1" applyBorder="1" applyAlignment="1" applyProtection="1">
      <alignment horizontal="left" vertical="top" wrapText="1"/>
      <protection locked="0"/>
    </xf>
    <xf numFmtId="0" fontId="22" fillId="4" borderId="39" xfId="0" applyFont="1" applyFill="1" applyBorder="1" applyAlignment="1" applyProtection="1">
      <alignment horizontal="left" vertical="top" wrapText="1"/>
      <protection locked="0"/>
    </xf>
    <xf numFmtId="0" fontId="22" fillId="4" borderId="41" xfId="0" applyFont="1" applyFill="1" applyBorder="1" applyAlignment="1" applyProtection="1">
      <alignment horizontal="left" vertical="top" wrapText="1"/>
      <protection locked="0"/>
    </xf>
    <xf numFmtId="0" fontId="137" fillId="23" borderId="12" xfId="15" applyFont="1" applyFill="1" applyBorder="1" applyAlignment="1">
      <alignment horizontal="left" vertical="top" wrapText="1"/>
    </xf>
    <xf numFmtId="0" fontId="137" fillId="23" borderId="70" xfId="15" applyFont="1" applyFill="1" applyBorder="1" applyAlignment="1">
      <alignment horizontal="left" vertical="top" wrapText="1"/>
    </xf>
    <xf numFmtId="0" fontId="137" fillId="23" borderId="71" xfId="15" applyFont="1" applyFill="1" applyBorder="1" applyAlignment="1">
      <alignment horizontal="left" vertical="top" wrapText="1"/>
    </xf>
    <xf numFmtId="0" fontId="137" fillId="23" borderId="2" xfId="15" applyFont="1" applyFill="1" applyBorder="1" applyAlignment="1">
      <alignment horizontal="left" vertical="top" wrapText="1"/>
    </xf>
    <xf numFmtId="0" fontId="137" fillId="23" borderId="16" xfId="15" applyFont="1" applyFill="1" applyBorder="1" applyAlignment="1">
      <alignment horizontal="left" vertical="top" wrapText="1"/>
    </xf>
    <xf numFmtId="0" fontId="137" fillId="23" borderId="38" xfId="15" applyFont="1" applyFill="1" applyBorder="1" applyAlignment="1">
      <alignment horizontal="left" vertical="top" wrapText="1"/>
    </xf>
    <xf numFmtId="0" fontId="137" fillId="23" borderId="3" xfId="15" applyFont="1" applyFill="1" applyBorder="1" applyAlignment="1">
      <alignment horizontal="left" vertical="top" wrapText="1"/>
    </xf>
    <xf numFmtId="0" fontId="137" fillId="23" borderId="33" xfId="15" applyFont="1" applyFill="1" applyBorder="1" applyAlignment="1">
      <alignment horizontal="left" vertical="top" wrapText="1"/>
    </xf>
    <xf numFmtId="0" fontId="137" fillId="23" borderId="36" xfId="15" applyFont="1" applyFill="1" applyBorder="1" applyAlignment="1">
      <alignment horizontal="left" vertical="top" wrapText="1"/>
    </xf>
    <xf numFmtId="0" fontId="137" fillId="4" borderId="70" xfId="0" applyFont="1" applyFill="1" applyBorder="1" applyAlignment="1" applyProtection="1">
      <alignment horizontal="left" vertical="top" wrapText="1"/>
      <protection locked="0"/>
    </xf>
    <xf numFmtId="0" fontId="137" fillId="4" borderId="71" xfId="0" applyFont="1" applyFill="1" applyBorder="1" applyAlignment="1" applyProtection="1">
      <alignment horizontal="left" vertical="top" wrapText="1"/>
      <protection locked="0"/>
    </xf>
    <xf numFmtId="0" fontId="16" fillId="4" borderId="39" xfId="0" applyFont="1" applyFill="1" applyBorder="1" applyAlignment="1" applyProtection="1">
      <alignment horizontal="left" vertical="top" wrapText="1"/>
      <protection locked="0"/>
    </xf>
    <xf numFmtId="0" fontId="16" fillId="4" borderId="41" xfId="0" applyFont="1" applyFill="1" applyBorder="1" applyAlignment="1" applyProtection="1">
      <alignment horizontal="left" vertical="top" wrapText="1"/>
      <protection locked="0"/>
    </xf>
    <xf numFmtId="0" fontId="22" fillId="4" borderId="70" xfId="0" applyFont="1" applyFill="1" applyBorder="1" applyAlignment="1" applyProtection="1">
      <alignment horizontal="left" vertical="top" wrapText="1"/>
      <protection locked="0"/>
    </xf>
    <xf numFmtId="0" fontId="16" fillId="4" borderId="22" xfId="0" applyFont="1" applyFill="1" applyBorder="1" applyAlignment="1" applyProtection="1">
      <alignment horizontal="left" vertical="top" wrapText="1"/>
      <protection locked="0"/>
    </xf>
    <xf numFmtId="0" fontId="16" fillId="4" borderId="149" xfId="0" applyFont="1" applyFill="1" applyBorder="1" applyAlignment="1" applyProtection="1">
      <alignment horizontal="left" vertical="top" wrapText="1"/>
      <protection locked="0"/>
    </xf>
    <xf numFmtId="0" fontId="16" fillId="23" borderId="22" xfId="0" quotePrefix="1" applyFont="1" applyFill="1" applyBorder="1" applyAlignment="1">
      <alignment horizontal="left" vertical="top"/>
    </xf>
    <xf numFmtId="0" fontId="66" fillId="23" borderId="22" xfId="0" applyFont="1" applyFill="1" applyBorder="1" applyAlignment="1">
      <alignment horizontal="left" vertical="top"/>
    </xf>
    <xf numFmtId="0" fontId="66" fillId="23" borderId="149" xfId="0" applyFont="1" applyFill="1" applyBorder="1" applyAlignment="1">
      <alignment horizontal="left" vertical="top"/>
    </xf>
    <xf numFmtId="0" fontId="62" fillId="23" borderId="72" xfId="5" quotePrefix="1" applyFill="1" applyBorder="1" applyAlignment="1" applyProtection="1">
      <alignment horizontal="left" vertical="top"/>
    </xf>
    <xf numFmtId="0" fontId="66" fillId="23" borderId="72" xfId="0" applyFont="1" applyFill="1" applyBorder="1" applyAlignment="1">
      <alignment horizontal="left" vertical="top"/>
    </xf>
    <xf numFmtId="0" fontId="66" fillId="23" borderId="51" xfId="0" applyFont="1" applyFill="1" applyBorder="1" applyAlignment="1">
      <alignment horizontal="left" vertical="top"/>
    </xf>
    <xf numFmtId="0" fontId="196" fillId="22" borderId="0" xfId="0" applyFont="1" applyFill="1" applyAlignment="1">
      <alignment horizontal="left" vertical="top" wrapText="1"/>
    </xf>
    <xf numFmtId="0" fontId="16" fillId="20" borderId="4" xfId="0" applyFont="1" applyFill="1" applyBorder="1" applyAlignment="1">
      <alignment horizontal="left" vertical="top" wrapText="1"/>
    </xf>
    <xf numFmtId="0" fontId="16" fillId="20" borderId="42" xfId="0" applyFont="1" applyFill="1" applyBorder="1" applyAlignment="1">
      <alignment horizontal="left" vertical="top" wrapText="1"/>
    </xf>
    <xf numFmtId="0" fontId="25" fillId="0" borderId="5" xfId="0" applyFont="1" applyBorder="1" applyAlignment="1">
      <alignment horizontal="left" vertical="top" wrapText="1"/>
    </xf>
    <xf numFmtId="0" fontId="25" fillId="0" borderId="41" xfId="0" applyFont="1" applyBorder="1" applyAlignment="1">
      <alignment horizontal="left" vertical="top" wrapText="1"/>
    </xf>
    <xf numFmtId="0" fontId="192" fillId="12" borderId="141" xfId="0" applyFont="1" applyFill="1" applyBorder="1" applyAlignment="1">
      <alignment horizontal="left" vertical="top" wrapText="1"/>
    </xf>
    <xf numFmtId="0" fontId="192" fillId="12" borderId="136" xfId="0" applyFont="1" applyFill="1" applyBorder="1" applyAlignment="1">
      <alignment horizontal="left" vertical="top" wrapText="1"/>
    </xf>
    <xf numFmtId="0" fontId="18" fillId="0" borderId="65" xfId="0" applyFont="1" applyBorder="1" applyAlignment="1">
      <alignment vertical="top" wrapText="1"/>
    </xf>
    <xf numFmtId="0" fontId="18" fillId="0" borderId="22" xfId="0" applyFont="1" applyBorder="1" applyAlignment="1">
      <alignment vertical="top" wrapText="1"/>
    </xf>
    <xf numFmtId="0" fontId="18" fillId="0" borderId="38" xfId="0" applyFont="1" applyBorder="1" applyAlignment="1">
      <alignment vertical="top" wrapText="1"/>
    </xf>
    <xf numFmtId="0" fontId="41" fillId="4" borderId="14" xfId="0" applyFont="1" applyFill="1" applyBorder="1" applyAlignment="1">
      <alignment horizontal="left" vertical="top" wrapText="1"/>
    </xf>
    <xf numFmtId="0" fontId="41" fillId="4" borderId="72" xfId="0" applyFont="1" applyFill="1" applyBorder="1" applyAlignment="1">
      <alignment horizontal="left" vertical="top" wrapText="1"/>
    </xf>
    <xf numFmtId="0" fontId="41" fillId="4" borderId="25" xfId="0" applyFont="1" applyFill="1" applyBorder="1" applyAlignment="1">
      <alignment horizontal="left" vertical="top" wrapText="1"/>
    </xf>
    <xf numFmtId="0" fontId="41" fillId="4" borderId="24" xfId="0" applyFont="1" applyFill="1" applyBorder="1" applyAlignment="1">
      <alignment horizontal="left" vertical="top" wrapText="1"/>
    </xf>
    <xf numFmtId="0" fontId="192" fillId="12" borderId="126" xfId="0" applyFont="1" applyFill="1" applyBorder="1" applyAlignment="1">
      <alignment horizontal="left" vertical="top" wrapText="1"/>
    </xf>
    <xf numFmtId="0" fontId="192" fillId="12" borderId="23" xfId="0" applyFont="1" applyFill="1" applyBorder="1" applyAlignment="1">
      <alignment horizontal="left" vertical="top" wrapText="1"/>
    </xf>
    <xf numFmtId="0" fontId="41" fillId="4" borderId="65" xfId="0" applyFont="1" applyFill="1" applyBorder="1" applyAlignment="1">
      <alignment horizontal="left" vertical="top" wrapText="1"/>
    </xf>
    <xf numFmtId="0" fontId="41" fillId="4" borderId="22" xfId="0" applyFont="1" applyFill="1" applyBorder="1" applyAlignment="1">
      <alignment horizontal="left" vertical="top" wrapText="1"/>
    </xf>
    <xf numFmtId="0" fontId="192" fillId="12" borderId="140" xfId="0" applyFont="1" applyFill="1" applyBorder="1" applyAlignment="1">
      <alignment horizontal="left" vertical="top" wrapText="1"/>
    </xf>
    <xf numFmtId="0" fontId="192" fillId="12" borderId="137" xfId="0" applyFont="1" applyFill="1" applyBorder="1" applyAlignment="1">
      <alignment horizontal="left" vertical="top" wrapText="1"/>
    </xf>
    <xf numFmtId="0" fontId="25" fillId="2" borderId="63" xfId="0" applyFont="1" applyFill="1" applyBorder="1" applyAlignment="1">
      <alignment horizontal="left" vertical="top" wrapText="1"/>
    </xf>
    <xf numFmtId="0" fontId="25" fillId="2" borderId="78" xfId="0" applyFont="1" applyFill="1" applyBorder="1" applyAlignment="1">
      <alignment horizontal="left" vertical="top" wrapText="1"/>
    </xf>
    <xf numFmtId="0" fontId="25" fillId="2" borderId="62" xfId="0" applyFont="1" applyFill="1" applyBorder="1" applyAlignment="1">
      <alignment horizontal="left" vertical="top" wrapText="1"/>
    </xf>
    <xf numFmtId="0" fontId="16" fillId="23" borderId="32" xfId="0" applyFont="1" applyFill="1" applyBorder="1" applyAlignment="1" applyProtection="1">
      <alignment horizontal="left" vertical="top" wrapText="1"/>
      <protection locked="0"/>
    </xf>
    <xf numFmtId="0" fontId="22" fillId="23" borderId="77" xfId="0" applyFont="1" applyFill="1" applyBorder="1" applyAlignment="1" applyProtection="1">
      <alignment horizontal="left" vertical="top" wrapText="1"/>
      <protection locked="0"/>
    </xf>
    <xf numFmtId="10" fontId="22" fillId="23" borderId="36" xfId="0" applyNumberFormat="1" applyFont="1" applyFill="1" applyBorder="1" applyAlignment="1" applyProtection="1">
      <alignment horizontal="left" vertical="top" wrapText="1"/>
      <protection locked="0"/>
    </xf>
    <xf numFmtId="0" fontId="139" fillId="0" borderId="3" xfId="0" applyFont="1" applyBorder="1" applyAlignment="1">
      <alignment horizontal="left" vertical="top" wrapText="1"/>
    </xf>
    <xf numFmtId="0" fontId="139" fillId="0" borderId="36" xfId="0" applyFont="1" applyBorder="1" applyAlignment="1">
      <alignment horizontal="left" vertical="top" wrapText="1"/>
    </xf>
    <xf numFmtId="0" fontId="16" fillId="0" borderId="42" xfId="0" applyFont="1" applyBorder="1" applyAlignment="1">
      <alignment horizontal="left" vertical="top" wrapText="1"/>
    </xf>
    <xf numFmtId="0" fontId="16" fillId="23" borderId="72" xfId="0" applyFont="1" applyFill="1" applyBorder="1" applyAlignment="1">
      <alignment horizontal="left" vertical="top" wrapText="1"/>
    </xf>
    <xf numFmtId="0" fontId="64" fillId="23" borderId="72" xfId="0" applyFont="1" applyFill="1" applyBorder="1" applyAlignment="1">
      <alignment horizontal="left" vertical="top" wrapText="1"/>
    </xf>
    <xf numFmtId="0" fontId="64" fillId="23" borderId="51" xfId="0" applyFont="1" applyFill="1" applyBorder="1" applyAlignment="1">
      <alignment horizontal="left" vertical="top" wrapText="1"/>
    </xf>
    <xf numFmtId="0" fontId="64" fillId="0" borderId="75" xfId="0" applyFont="1" applyBorder="1" applyAlignment="1">
      <alignment horizontal="left" vertical="top" wrapText="1"/>
    </xf>
    <xf numFmtId="0" fontId="16" fillId="23" borderId="16" xfId="0" applyFont="1" applyFill="1" applyBorder="1" applyAlignment="1">
      <alignment horizontal="left" vertical="top"/>
    </xf>
    <xf numFmtId="0" fontId="66" fillId="23" borderId="16" xfId="0" applyFont="1" applyFill="1" applyBorder="1" applyAlignment="1">
      <alignment horizontal="left" vertical="top"/>
    </xf>
    <xf numFmtId="0" fontId="66" fillId="23" borderId="38" xfId="0" applyFont="1" applyFill="1" applyBorder="1" applyAlignment="1">
      <alignment horizontal="left" vertical="top"/>
    </xf>
    <xf numFmtId="0" fontId="26" fillId="0" borderId="18" xfId="0" applyFont="1" applyBorder="1" applyAlignment="1">
      <alignment horizontal="left" vertical="center"/>
    </xf>
    <xf numFmtId="0" fontId="25" fillId="22" borderId="78" xfId="0" applyFont="1" applyFill="1" applyBorder="1" applyAlignment="1">
      <alignment horizontal="center" vertical="top"/>
    </xf>
    <xf numFmtId="0" fontId="0" fillId="0" borderId="65" xfId="0" applyBorder="1" applyAlignment="1">
      <alignment horizontal="left" vertical="top" wrapText="1"/>
    </xf>
    <xf numFmtId="0" fontId="0" fillId="0" borderId="126" xfId="0" applyBorder="1" applyAlignment="1">
      <alignment horizontal="left" vertical="top" wrapText="1"/>
    </xf>
    <xf numFmtId="0" fontId="0" fillId="0" borderId="25" xfId="0" applyBorder="1" applyAlignment="1">
      <alignment horizontal="left" vertical="top" wrapText="1"/>
    </xf>
    <xf numFmtId="164" fontId="66" fillId="4" borderId="63" xfId="3" applyNumberFormat="1" applyFont="1" applyFill="1" applyBorder="1" applyAlignment="1" applyProtection="1">
      <alignment horizontal="left" vertical="center" wrapText="1"/>
      <protection locked="0"/>
    </xf>
    <xf numFmtId="164" fontId="66" fillId="4" borderId="78" xfId="3" applyNumberFormat="1" applyFont="1" applyFill="1" applyBorder="1" applyAlignment="1" applyProtection="1">
      <alignment horizontal="left" vertical="center" wrapText="1"/>
      <protection locked="0"/>
    </xf>
    <xf numFmtId="164" fontId="66" fillId="4" borderId="62" xfId="3" applyNumberFormat="1" applyFont="1" applyFill="1" applyBorder="1" applyAlignment="1" applyProtection="1">
      <alignment horizontal="left" vertical="center" wrapText="1"/>
      <protection locked="0"/>
    </xf>
    <xf numFmtId="0" fontId="66" fillId="4" borderId="63" xfId="0" applyFont="1" applyFill="1" applyBorder="1" applyAlignment="1" applyProtection="1">
      <alignment horizontal="left" vertical="top" wrapText="1"/>
      <protection locked="0"/>
    </xf>
    <xf numFmtId="0" fontId="66" fillId="4" borderId="62" xfId="0" applyFont="1" applyFill="1" applyBorder="1" applyAlignment="1" applyProtection="1">
      <alignment horizontal="left" vertical="top" wrapText="1"/>
      <protection locked="0"/>
    </xf>
    <xf numFmtId="0" fontId="135" fillId="12" borderId="158" xfId="0" applyFont="1" applyFill="1" applyBorder="1" applyAlignment="1">
      <alignment horizontal="left" vertical="center" wrapText="1"/>
    </xf>
    <xf numFmtId="0" fontId="135" fillId="12" borderId="159" xfId="0" applyFont="1" applyFill="1" applyBorder="1" applyAlignment="1">
      <alignment horizontal="left" vertical="center" wrapText="1"/>
    </xf>
    <xf numFmtId="0" fontId="135" fillId="12" borderId="160" xfId="0" applyFont="1" applyFill="1" applyBorder="1" applyAlignment="1">
      <alignment horizontal="left" vertical="center" wrapText="1"/>
    </xf>
    <xf numFmtId="0" fontId="135" fillId="12" borderId="123" xfId="0" applyFont="1" applyFill="1" applyBorder="1" applyAlignment="1" applyProtection="1">
      <alignment horizontal="left" vertical="top" wrapText="1"/>
      <protection locked="0"/>
    </xf>
    <xf numFmtId="0" fontId="135" fillId="12" borderId="124" xfId="0" applyFont="1" applyFill="1" applyBorder="1" applyAlignment="1" applyProtection="1">
      <alignment horizontal="left" vertical="top" wrapText="1"/>
      <protection locked="0"/>
    </xf>
    <xf numFmtId="0" fontId="135" fillId="12" borderId="162" xfId="0" applyFont="1" applyFill="1" applyBorder="1" applyAlignment="1" applyProtection="1">
      <alignment horizontal="left" vertical="top" wrapText="1"/>
      <protection locked="0"/>
    </xf>
    <xf numFmtId="49" fontId="24" fillId="17" borderId="143" xfId="0" quotePrefix="1" applyNumberFormat="1" applyFont="1" applyFill="1" applyBorder="1" applyAlignment="1">
      <alignment horizontal="left" vertical="center" wrapText="1"/>
    </xf>
    <xf numFmtId="49" fontId="24" fillId="17" borderId="122" xfId="0" applyNumberFormat="1" applyFont="1" applyFill="1" applyBorder="1" applyAlignment="1">
      <alignment horizontal="left" vertical="center" wrapText="1"/>
    </xf>
    <xf numFmtId="0" fontId="135" fillId="12" borderId="196" xfId="0" applyFont="1" applyFill="1" applyBorder="1" applyAlignment="1" applyProtection="1">
      <alignment horizontal="left" vertical="top" wrapText="1"/>
      <protection locked="0"/>
    </xf>
    <xf numFmtId="0" fontId="135" fillId="12" borderId="110" xfId="0" applyFont="1" applyFill="1" applyBorder="1" applyAlignment="1" applyProtection="1">
      <alignment horizontal="left" vertical="top" wrapText="1"/>
      <protection locked="0"/>
    </xf>
    <xf numFmtId="0" fontId="22" fillId="0" borderId="63" xfId="0" applyFont="1" applyBorder="1" applyAlignment="1">
      <alignment horizontal="left" vertical="top" wrapText="1"/>
    </xf>
    <xf numFmtId="0" fontId="22" fillId="0" borderId="78" xfId="0" applyFont="1" applyBorder="1" applyAlignment="1">
      <alignment horizontal="left" vertical="top" wrapText="1"/>
    </xf>
    <xf numFmtId="0" fontId="16" fillId="4" borderId="24" xfId="0" applyFont="1" applyFill="1" applyBorder="1" applyAlignment="1" applyProtection="1">
      <alignment horizontal="left" vertical="top" wrapText="1"/>
      <protection locked="0"/>
    </xf>
    <xf numFmtId="0" fontId="16" fillId="4" borderId="60" xfId="0" applyFont="1" applyFill="1" applyBorder="1" applyAlignment="1" applyProtection="1">
      <alignment horizontal="left" vertical="top" wrapText="1"/>
      <protection locked="0"/>
    </xf>
    <xf numFmtId="0" fontId="41" fillId="23" borderId="13" xfId="0" applyFont="1" applyFill="1" applyBorder="1" applyAlignment="1">
      <alignment horizontal="center" vertical="center" wrapText="1"/>
    </xf>
    <xf numFmtId="0" fontId="41" fillId="23" borderId="69" xfId="0" applyFont="1" applyFill="1" applyBorder="1" applyAlignment="1">
      <alignment horizontal="center" vertical="center" wrapText="1"/>
    </xf>
    <xf numFmtId="0" fontId="41" fillId="23" borderId="7" xfId="0" applyFont="1" applyFill="1" applyBorder="1" applyAlignment="1">
      <alignment horizontal="center" vertical="center" wrapText="1"/>
    </xf>
    <xf numFmtId="0" fontId="41" fillId="23" borderId="8" xfId="0" applyFont="1" applyFill="1" applyBorder="1" applyAlignment="1">
      <alignment horizontal="center" vertical="center" wrapText="1"/>
    </xf>
    <xf numFmtId="0" fontId="41" fillId="23" borderId="44" xfId="0" applyFont="1" applyFill="1" applyBorder="1" applyAlignment="1">
      <alignment horizontal="center" vertical="center" wrapText="1"/>
    </xf>
    <xf numFmtId="0" fontId="41" fillId="23" borderId="9" xfId="0" applyFont="1" applyFill="1" applyBorder="1" applyAlignment="1">
      <alignment horizontal="center" vertical="center" wrapText="1"/>
    </xf>
    <xf numFmtId="0" fontId="143" fillId="23" borderId="14" xfId="0" applyFont="1" applyFill="1" applyBorder="1" applyAlignment="1">
      <alignment horizontal="left" vertical="top" wrapText="1"/>
    </xf>
    <xf numFmtId="0" fontId="143" fillId="23" borderId="72" xfId="0" applyFont="1" applyFill="1" applyBorder="1" applyAlignment="1">
      <alignment horizontal="left" vertical="top" wrapText="1"/>
    </xf>
    <xf numFmtId="0" fontId="16" fillId="23" borderId="2" xfId="15" applyFill="1" applyBorder="1" applyAlignment="1">
      <alignment horizontal="center" vertical="top"/>
    </xf>
    <xf numFmtId="0" fontId="16" fillId="23" borderId="16" xfId="15" applyFill="1" applyBorder="1" applyAlignment="1">
      <alignment horizontal="center" vertical="top"/>
    </xf>
    <xf numFmtId="15" fontId="16" fillId="4" borderId="16" xfId="0" applyNumberFormat="1" applyFont="1" applyFill="1" applyBorder="1" applyAlignment="1" applyProtection="1">
      <alignment horizontal="left" vertical="top" wrapText="1"/>
      <protection locked="0"/>
    </xf>
    <xf numFmtId="15" fontId="16" fillId="4" borderId="38" xfId="0" applyNumberFormat="1" applyFont="1" applyFill="1" applyBorder="1" applyAlignment="1" applyProtection="1">
      <alignment horizontal="left" vertical="top" wrapText="1"/>
      <protection locked="0"/>
    </xf>
    <xf numFmtId="164" fontId="22" fillId="4" borderId="82" xfId="0" applyNumberFormat="1" applyFont="1" applyFill="1" applyBorder="1" applyAlignment="1" applyProtection="1">
      <alignment horizontal="left" vertical="top" wrapText="1"/>
      <protection locked="0"/>
    </xf>
    <xf numFmtId="164" fontId="22" fillId="4" borderId="44" xfId="0" applyNumberFormat="1" applyFont="1" applyFill="1" applyBorder="1" applyAlignment="1" applyProtection="1">
      <alignment horizontal="left" vertical="top" wrapText="1"/>
      <protection locked="0"/>
    </xf>
    <xf numFmtId="164" fontId="22" fillId="4" borderId="9" xfId="0" applyNumberFormat="1" applyFont="1" applyFill="1" applyBorder="1" applyAlignment="1" applyProtection="1">
      <alignment horizontal="left" vertical="top" wrapText="1"/>
      <protection locked="0"/>
    </xf>
    <xf numFmtId="0" fontId="22" fillId="0" borderId="62" xfId="0" applyFont="1" applyBorder="1" applyAlignment="1">
      <alignment horizontal="left" vertical="top" wrapText="1"/>
    </xf>
    <xf numFmtId="0" fontId="16" fillId="0" borderId="14" xfId="0" applyFont="1" applyBorder="1" applyAlignment="1">
      <alignment horizontal="left" vertical="top" wrapText="1"/>
    </xf>
    <xf numFmtId="0" fontId="16" fillId="0" borderId="12" xfId="0" applyFont="1" applyBorder="1" applyAlignment="1">
      <alignment horizontal="left" vertical="top" wrapText="1"/>
    </xf>
    <xf numFmtId="0" fontId="16" fillId="0" borderId="70" xfId="0" applyFont="1" applyBorder="1" applyAlignment="1">
      <alignment horizontal="left" vertical="top" wrapText="1"/>
    </xf>
    <xf numFmtId="15" fontId="16" fillId="4" borderId="72" xfId="0" applyNumberFormat="1" applyFont="1" applyFill="1" applyBorder="1" applyAlignment="1" applyProtection="1">
      <alignment horizontal="left" vertical="top" wrapText="1"/>
      <protection locked="0"/>
    </xf>
    <xf numFmtId="15" fontId="16" fillId="4" borderId="51" xfId="0" applyNumberFormat="1" applyFont="1" applyFill="1" applyBorder="1" applyAlignment="1" applyProtection="1">
      <alignment horizontal="left" vertical="top" wrapText="1"/>
      <protection locked="0"/>
    </xf>
    <xf numFmtId="15" fontId="16" fillId="4" borderId="4" xfId="0" applyNumberFormat="1" applyFont="1" applyFill="1" applyBorder="1" applyAlignment="1" applyProtection="1">
      <alignment horizontal="left" vertical="center" wrapText="1"/>
      <protection locked="0"/>
    </xf>
    <xf numFmtId="15" fontId="16" fillId="4" borderId="74" xfId="0" applyNumberFormat="1" applyFont="1" applyFill="1" applyBorder="1" applyAlignment="1" applyProtection="1">
      <alignment horizontal="left" vertical="center" wrapText="1"/>
      <protection locked="0"/>
    </xf>
    <xf numFmtId="15" fontId="16" fillId="4" borderId="42" xfId="0" applyNumberFormat="1" applyFont="1" applyFill="1" applyBorder="1" applyAlignment="1" applyProtection="1">
      <alignment horizontal="left" vertical="center" wrapText="1"/>
      <protection locked="0"/>
    </xf>
    <xf numFmtId="9" fontId="22" fillId="4" borderId="81" xfId="0" applyNumberFormat="1" applyFont="1" applyFill="1" applyBorder="1" applyAlignment="1" applyProtection="1">
      <alignment horizontal="left" vertical="top" wrapText="1"/>
      <protection locked="0"/>
    </xf>
    <xf numFmtId="9" fontId="22" fillId="4" borderId="78" xfId="0" applyNumberFormat="1" applyFont="1" applyFill="1" applyBorder="1" applyAlignment="1" applyProtection="1">
      <alignment horizontal="left" vertical="top" wrapText="1"/>
      <protection locked="0"/>
    </xf>
    <xf numFmtId="9" fontId="22" fillId="4" borderId="62" xfId="0" applyNumberFormat="1" applyFont="1" applyFill="1" applyBorder="1" applyAlignment="1" applyProtection="1">
      <alignment horizontal="left" vertical="top" wrapText="1"/>
      <protection locked="0"/>
    </xf>
    <xf numFmtId="9" fontId="16" fillId="4" borderId="81" xfId="0" applyNumberFormat="1" applyFont="1" applyFill="1" applyBorder="1" applyAlignment="1" applyProtection="1">
      <alignment horizontal="left" vertical="top" wrapText="1"/>
      <protection locked="0"/>
    </xf>
    <xf numFmtId="0" fontId="16" fillId="0" borderId="5" xfId="0" applyFont="1" applyBorder="1" applyAlignment="1">
      <alignment horizontal="left" vertical="top" wrapText="1"/>
    </xf>
    <xf numFmtId="0" fontId="16" fillId="0" borderId="41" xfId="0" applyFont="1" applyBorder="1" applyAlignment="1">
      <alignment horizontal="left" vertical="top" wrapText="1"/>
    </xf>
    <xf numFmtId="0" fontId="22" fillId="4" borderId="37" xfId="0" applyFont="1" applyFill="1" applyBorder="1" applyAlignment="1" applyProtection="1">
      <alignment horizontal="left" vertical="top"/>
      <protection locked="0"/>
    </xf>
    <xf numFmtId="0" fontId="22" fillId="4" borderId="39" xfId="0" applyFont="1" applyFill="1" applyBorder="1" applyAlignment="1" applyProtection="1">
      <alignment horizontal="left" vertical="top"/>
      <protection locked="0"/>
    </xf>
    <xf numFmtId="0" fontId="22" fillId="4" borderId="41" xfId="0" applyFont="1" applyFill="1" applyBorder="1" applyAlignment="1" applyProtection="1">
      <alignment horizontal="left" vertical="top"/>
      <protection locked="0"/>
    </xf>
    <xf numFmtId="0" fontId="25" fillId="0" borderId="70" xfId="0" applyFont="1" applyBorder="1" applyAlignment="1">
      <alignment horizontal="left" vertical="top"/>
    </xf>
    <xf numFmtId="0" fontId="25" fillId="0" borderId="71" xfId="0" applyFont="1" applyBorder="1" applyAlignment="1">
      <alignment horizontal="left" vertical="top"/>
    </xf>
    <xf numFmtId="0" fontId="25" fillId="0" borderId="22" xfId="0" applyFont="1" applyBorder="1" applyAlignment="1">
      <alignment horizontal="center" vertical="top"/>
    </xf>
    <xf numFmtId="0" fontId="25" fillId="0" borderId="149" xfId="0" applyFont="1" applyBorder="1" applyAlignment="1">
      <alignment horizontal="center" vertical="top"/>
    </xf>
    <xf numFmtId="167" fontId="22" fillId="23" borderId="4" xfId="0" applyNumberFormat="1" applyFont="1" applyFill="1" applyBorder="1" applyAlignment="1" applyProtection="1">
      <alignment horizontal="left" vertical="top" wrapText="1"/>
      <protection locked="0"/>
    </xf>
    <xf numFmtId="167" fontId="22" fillId="23" borderId="42" xfId="0" applyNumberFormat="1" applyFont="1" applyFill="1" applyBorder="1" applyAlignment="1" applyProtection="1">
      <alignment horizontal="left" vertical="top" wrapText="1"/>
      <protection locked="0"/>
    </xf>
    <xf numFmtId="49" fontId="16" fillId="4" borderId="154" xfId="0" applyNumberFormat="1" applyFont="1" applyFill="1" applyBorder="1" applyAlignment="1" applyProtection="1">
      <alignment horizontal="left" vertical="center" wrapText="1"/>
      <protection locked="0"/>
    </xf>
    <xf numFmtId="49" fontId="16" fillId="4" borderId="78" xfId="0" applyNumberFormat="1" applyFont="1" applyFill="1" applyBorder="1" applyAlignment="1" applyProtection="1">
      <alignment horizontal="left" vertical="center" wrapText="1"/>
      <protection locked="0"/>
    </xf>
    <xf numFmtId="49" fontId="16" fillId="4" borderId="62" xfId="0" applyNumberFormat="1" applyFont="1" applyFill="1" applyBorder="1" applyAlignment="1" applyProtection="1">
      <alignment horizontal="left" vertical="center" wrapText="1"/>
      <protection locked="0"/>
    </xf>
    <xf numFmtId="0" fontId="22" fillId="0" borderId="5" xfId="0" applyFont="1" applyBorder="1" applyAlignment="1">
      <alignment horizontal="left" vertical="top" wrapText="1"/>
    </xf>
    <xf numFmtId="0" fontId="22" fillId="0" borderId="50" xfId="0" applyFont="1" applyBorder="1" applyAlignment="1">
      <alignment horizontal="left" vertical="top" wrapText="1"/>
    </xf>
    <xf numFmtId="0" fontId="142" fillId="23" borderId="15" xfId="0" applyFont="1" applyFill="1" applyBorder="1" applyAlignment="1">
      <alignment horizontal="left" vertical="center" wrapText="1"/>
    </xf>
    <xf numFmtId="0" fontId="142" fillId="23" borderId="53" xfId="0" applyFont="1" applyFill="1" applyBorder="1" applyAlignment="1">
      <alignment horizontal="left" vertical="center" wrapText="1"/>
    </xf>
    <xf numFmtId="0" fontId="142" fillId="23" borderId="29" xfId="0" applyFont="1" applyFill="1" applyBorder="1" applyAlignment="1">
      <alignment horizontal="left" vertical="center" wrapText="1"/>
    </xf>
    <xf numFmtId="0" fontId="266" fillId="22" borderId="0" xfId="15" applyFont="1" applyFill="1" applyAlignment="1">
      <alignment horizontal="center" vertical="center"/>
    </xf>
    <xf numFmtId="0" fontId="25" fillId="23" borderId="0" xfId="0" applyFont="1" applyFill="1" applyAlignment="1">
      <alignment horizontal="left"/>
    </xf>
    <xf numFmtId="0" fontId="25" fillId="23" borderId="63" xfId="0" applyFont="1" applyFill="1" applyBorder="1" applyAlignment="1">
      <alignment horizontal="left"/>
    </xf>
    <xf numFmtId="0" fontId="25" fillId="23" borderId="78" xfId="0" applyFont="1" applyFill="1" applyBorder="1" applyAlignment="1">
      <alignment horizontal="left"/>
    </xf>
    <xf numFmtId="0" fontId="25" fillId="23" borderId="62" xfId="0" applyFont="1" applyFill="1" applyBorder="1" applyAlignment="1">
      <alignment horizontal="left"/>
    </xf>
    <xf numFmtId="0" fontId="143" fillId="0" borderId="148" xfId="0" applyFont="1" applyBorder="1" applyAlignment="1">
      <alignment horizontal="right" vertical="top" wrapText="1"/>
    </xf>
    <xf numFmtId="0" fontId="143" fillId="0" borderId="28" xfId="0" applyFont="1" applyBorder="1" applyAlignment="1">
      <alignment horizontal="right" vertical="top" wrapText="1"/>
    </xf>
    <xf numFmtId="0" fontId="143" fillId="0" borderId="147" xfId="0" applyFont="1" applyBorder="1" applyAlignment="1">
      <alignment horizontal="right" vertical="top" wrapText="1"/>
    </xf>
    <xf numFmtId="0" fontId="154" fillId="0" borderId="0" xfId="0" applyFont="1" applyAlignment="1" applyProtection="1">
      <alignment horizontal="left" vertical="top" wrapText="1"/>
      <protection locked="0"/>
    </xf>
    <xf numFmtId="0" fontId="154" fillId="0" borderId="10" xfId="0" applyFont="1" applyBorder="1" applyAlignment="1" applyProtection="1">
      <alignment horizontal="left" vertical="top" wrapText="1"/>
      <protection locked="0"/>
    </xf>
    <xf numFmtId="0" fontId="16" fillId="11" borderId="6" xfId="0" applyFont="1" applyFill="1" applyBorder="1" applyAlignment="1" applyProtection="1">
      <alignment horizontal="left" vertical="top" wrapText="1"/>
      <protection locked="0"/>
    </xf>
    <xf numFmtId="0" fontId="16" fillId="11" borderId="0" xfId="0" applyFont="1" applyFill="1" applyAlignment="1" applyProtection="1">
      <alignment horizontal="left" vertical="top" wrapText="1"/>
      <protection locked="0"/>
    </xf>
    <xf numFmtId="0" fontId="16" fillId="11" borderId="10" xfId="0" applyFont="1" applyFill="1" applyBorder="1" applyAlignment="1" applyProtection="1">
      <alignment horizontal="left" vertical="top" wrapText="1"/>
      <protection locked="0"/>
    </xf>
    <xf numFmtId="0" fontId="137" fillId="23" borderId="14" xfId="15" applyFont="1" applyFill="1" applyBorder="1" applyAlignment="1">
      <alignment horizontal="left" vertical="top" wrapText="1"/>
    </xf>
    <xf numFmtId="0" fontId="137" fillId="23" borderId="72" xfId="15" applyFont="1" applyFill="1" applyBorder="1" applyAlignment="1">
      <alignment horizontal="left" vertical="top" wrapText="1"/>
    </xf>
    <xf numFmtId="0" fontId="137" fillId="23" borderId="51" xfId="15" applyFont="1" applyFill="1" applyBorder="1" applyAlignment="1">
      <alignment horizontal="left" vertical="top" wrapText="1"/>
    </xf>
    <xf numFmtId="0" fontId="219" fillId="0" borderId="0" xfId="13" applyFont="1" applyAlignment="1">
      <alignment horizontal="center" vertical="top"/>
    </xf>
    <xf numFmtId="0" fontId="137" fillId="0" borderId="0" xfId="13" applyFont="1" applyAlignment="1">
      <alignment horizontal="center" vertical="top" wrapText="1"/>
    </xf>
    <xf numFmtId="0" fontId="16" fillId="0" borderId="44" xfId="13" applyBorder="1" applyAlignment="1">
      <alignment horizontal="center" vertical="top"/>
    </xf>
    <xf numFmtId="0" fontId="16" fillId="23" borderId="2" xfId="0" applyFont="1" applyFill="1" applyBorder="1" applyAlignment="1">
      <alignment horizontal="left" vertical="center" wrapText="1"/>
    </xf>
    <xf numFmtId="0" fontId="16" fillId="23" borderId="16" xfId="0" applyFont="1" applyFill="1" applyBorder="1" applyAlignment="1">
      <alignment horizontal="left" vertical="center" wrapText="1"/>
    </xf>
    <xf numFmtId="0" fontId="16" fillId="23" borderId="38" xfId="0" applyFont="1" applyFill="1" applyBorder="1" applyAlignment="1">
      <alignment horizontal="left" vertical="center" wrapText="1"/>
    </xf>
    <xf numFmtId="0" fontId="16" fillId="23" borderId="31" xfId="0" applyFont="1" applyFill="1" applyBorder="1" applyAlignment="1">
      <alignment horizontal="left" vertical="center"/>
    </xf>
    <xf numFmtId="0" fontId="0" fillId="23" borderId="16" xfId="0" applyFill="1" applyBorder="1" applyAlignment="1">
      <alignment horizontal="left" vertical="center"/>
    </xf>
    <xf numFmtId="0" fontId="16" fillId="23" borderId="13" xfId="0" applyFont="1" applyFill="1" applyBorder="1" applyAlignment="1">
      <alignment horizontal="left" vertical="center" wrapText="1"/>
    </xf>
    <xf numFmtId="0" fontId="16" fillId="23" borderId="69" xfId="0" applyFont="1" applyFill="1" applyBorder="1" applyAlignment="1">
      <alignment horizontal="left" vertical="center" wrapText="1"/>
    </xf>
    <xf numFmtId="0" fontId="16" fillId="23" borderId="7" xfId="0" applyFont="1" applyFill="1" applyBorder="1" applyAlignment="1">
      <alignment horizontal="left" vertical="center" wrapText="1"/>
    </xf>
    <xf numFmtId="0" fontId="16" fillId="23" borderId="6" xfId="0" applyFont="1" applyFill="1" applyBorder="1" applyAlignment="1">
      <alignment horizontal="left" vertical="center" wrapText="1"/>
    </xf>
    <xf numFmtId="0" fontId="16" fillId="23" borderId="0" xfId="0" applyFont="1" applyFill="1" applyAlignment="1">
      <alignment horizontal="left" vertical="center" wrapText="1"/>
    </xf>
    <xf numFmtId="0" fontId="16" fillId="23" borderId="10" xfId="0" applyFont="1" applyFill="1" applyBorder="1" applyAlignment="1">
      <alignment horizontal="left" vertical="center" wrapText="1"/>
    </xf>
    <xf numFmtId="0" fontId="16" fillId="23" borderId="8" xfId="0" applyFont="1" applyFill="1" applyBorder="1" applyAlignment="1">
      <alignment horizontal="left" vertical="center" wrapText="1"/>
    </xf>
    <xf numFmtId="0" fontId="16" fillId="23" borderId="44" xfId="0" applyFont="1" applyFill="1" applyBorder="1" applyAlignment="1">
      <alignment horizontal="left" vertical="center" wrapText="1"/>
    </xf>
    <xf numFmtId="0" fontId="16" fillId="23" borderId="9" xfId="0" applyFont="1" applyFill="1" applyBorder="1" applyAlignment="1">
      <alignment horizontal="left" vertical="center" wrapText="1"/>
    </xf>
    <xf numFmtId="0" fontId="16" fillId="23" borderId="34" xfId="0" applyFont="1" applyFill="1" applyBorder="1" applyAlignment="1">
      <alignment horizontal="left" vertical="center" wrapText="1"/>
    </xf>
    <xf numFmtId="0" fontId="16" fillId="23" borderId="35" xfId="0" applyFont="1" applyFill="1" applyBorder="1" applyAlignment="1">
      <alignment horizontal="left" vertical="center" wrapText="1"/>
    </xf>
    <xf numFmtId="0" fontId="16" fillId="23" borderId="20" xfId="0" applyFont="1" applyFill="1" applyBorder="1" applyAlignment="1">
      <alignment horizontal="left" vertical="center" wrapText="1"/>
    </xf>
    <xf numFmtId="0" fontId="16" fillId="23" borderId="116" xfId="0" applyFont="1" applyFill="1" applyBorder="1" applyAlignment="1">
      <alignment horizontal="left" vertical="center" wrapText="1"/>
    </xf>
    <xf numFmtId="0" fontId="16" fillId="23" borderId="63" xfId="0" applyFont="1" applyFill="1" applyBorder="1" applyAlignment="1">
      <alignment horizontal="left" vertical="center" wrapText="1"/>
    </xf>
    <xf numFmtId="0" fontId="16" fillId="23" borderId="78" xfId="0" applyFont="1" applyFill="1" applyBorder="1" applyAlignment="1">
      <alignment horizontal="left" vertical="center" wrapText="1"/>
    </xf>
    <xf numFmtId="0" fontId="16" fillId="23" borderId="62" xfId="0" applyFont="1" applyFill="1" applyBorder="1" applyAlignment="1">
      <alignment horizontal="left" vertical="center" wrapText="1"/>
    </xf>
    <xf numFmtId="0" fontId="16" fillId="23" borderId="12" xfId="0" applyFont="1" applyFill="1" applyBorder="1" applyAlignment="1">
      <alignment horizontal="left" vertical="center" wrapText="1"/>
    </xf>
    <xf numFmtId="0" fontId="16" fillId="23" borderId="70" xfId="0" applyFont="1" applyFill="1" applyBorder="1" applyAlignment="1">
      <alignment horizontal="left" vertical="center" wrapText="1"/>
    </xf>
    <xf numFmtId="0" fontId="16" fillId="23" borderId="71" xfId="0" applyFont="1" applyFill="1" applyBorder="1" applyAlignment="1">
      <alignment horizontal="left" vertical="center" wrapText="1"/>
    </xf>
    <xf numFmtId="0" fontId="16" fillId="23" borderId="14" xfId="0" applyFont="1" applyFill="1" applyBorder="1" applyAlignment="1">
      <alignment horizontal="left" vertical="center" wrapText="1"/>
    </xf>
    <xf numFmtId="0" fontId="16" fillId="23" borderId="72" xfId="0" applyFont="1" applyFill="1" applyBorder="1" applyAlignment="1">
      <alignment horizontal="left" vertical="center" wrapText="1"/>
    </xf>
    <xf numFmtId="0" fontId="16" fillId="23" borderId="51" xfId="0" applyFont="1" applyFill="1" applyBorder="1" applyAlignment="1">
      <alignment horizontal="left" vertical="center" wrapText="1"/>
    </xf>
    <xf numFmtId="0" fontId="16" fillId="23" borderId="31" xfId="0" applyFont="1" applyFill="1" applyBorder="1" applyAlignment="1">
      <alignment horizontal="left" wrapText="1"/>
    </xf>
    <xf numFmtId="0" fontId="16" fillId="23" borderId="16" xfId="0" applyFont="1" applyFill="1" applyBorder="1" applyAlignment="1">
      <alignment horizontal="left" wrapText="1"/>
    </xf>
    <xf numFmtId="0" fontId="16" fillId="23" borderId="31" xfId="0" applyFont="1" applyFill="1" applyBorder="1" applyAlignment="1">
      <alignment horizontal="left" vertical="top" wrapText="1"/>
    </xf>
    <xf numFmtId="0" fontId="16" fillId="23" borderId="65" xfId="0" applyFont="1" applyFill="1" applyBorder="1" applyAlignment="1">
      <alignment horizontal="left" vertical="center" wrapText="1"/>
    </xf>
    <xf numFmtId="0" fontId="16" fillId="23" borderId="22" xfId="0" applyFont="1" applyFill="1" applyBorder="1" applyAlignment="1">
      <alignment horizontal="left" vertical="center" wrapText="1"/>
    </xf>
    <xf numFmtId="0" fontId="33" fillId="26" borderId="6" xfId="0" applyFont="1" applyFill="1" applyBorder="1" applyAlignment="1" applyProtection="1">
      <alignment horizontal="left" vertical="top" wrapText="1"/>
      <protection locked="0"/>
    </xf>
    <xf numFmtId="0" fontId="33" fillId="26" borderId="0" xfId="0" applyFont="1" applyFill="1" applyAlignment="1" applyProtection="1">
      <alignment horizontal="left" vertical="top" wrapText="1"/>
      <protection locked="0"/>
    </xf>
    <xf numFmtId="0" fontId="33" fillId="26" borderId="10" xfId="0" applyFont="1" applyFill="1" applyBorder="1" applyAlignment="1" applyProtection="1">
      <alignment horizontal="left" vertical="top" wrapText="1"/>
      <protection locked="0"/>
    </xf>
    <xf numFmtId="0" fontId="25" fillId="0" borderId="39" xfId="0" applyFont="1" applyBorder="1" applyAlignment="1">
      <alignment horizontal="left" vertical="top" wrapText="1"/>
    </xf>
    <xf numFmtId="0" fontId="16" fillId="4" borderId="63" xfId="0" applyFont="1" applyFill="1" applyBorder="1" applyAlignment="1" applyProtection="1">
      <alignment horizontal="center" vertical="top" wrapText="1"/>
      <protection locked="0"/>
    </xf>
    <xf numFmtId="0" fontId="16" fillId="4" borderId="203" xfId="0" applyFont="1" applyFill="1" applyBorder="1" applyAlignment="1" applyProtection="1">
      <alignment horizontal="center" vertical="top" wrapText="1"/>
      <protection locked="0"/>
    </xf>
    <xf numFmtId="0" fontId="102" fillId="6" borderId="0" xfId="0" applyFont="1" applyFill="1" applyAlignment="1">
      <alignment horizontal="center" vertical="center"/>
    </xf>
    <xf numFmtId="0" fontId="102" fillId="6" borderId="79" xfId="0" applyFont="1" applyFill="1" applyBorder="1" applyAlignment="1">
      <alignment horizontal="center" vertical="center"/>
    </xf>
    <xf numFmtId="0" fontId="31" fillId="0" borderId="0" xfId="0" applyFont="1" applyAlignment="1">
      <alignment horizontal="center" vertical="center"/>
    </xf>
    <xf numFmtId="0" fontId="22" fillId="0" borderId="0" xfId="0" applyFont="1"/>
    <xf numFmtId="0" fontId="22" fillId="0" borderId="0" xfId="0" applyFont="1" applyAlignment="1">
      <alignment horizontal="left" vertical="center" wrapText="1"/>
    </xf>
    <xf numFmtId="0" fontId="28" fillId="0" borderId="0" xfId="0" applyFont="1" applyAlignment="1">
      <alignment horizontal="center" vertical="top" wrapText="1"/>
    </xf>
    <xf numFmtId="0" fontId="41" fillId="0" borderId="0" xfId="0" applyFont="1" applyAlignment="1">
      <alignment horizontal="left" vertical="center" wrapText="1"/>
    </xf>
    <xf numFmtId="0" fontId="32" fillId="0" borderId="0" xfId="0" applyFont="1" applyAlignment="1">
      <alignment horizontal="left" vertical="top" wrapText="1"/>
    </xf>
    <xf numFmtId="0" fontId="17" fillId="0" borderId="0" xfId="0" applyFont="1" applyAlignment="1">
      <alignment horizontal="left" vertical="center" wrapText="1" indent="1"/>
    </xf>
    <xf numFmtId="9" fontId="18" fillId="0" borderId="0" xfId="0" applyNumberFormat="1" applyFont="1" applyAlignment="1">
      <alignment horizontal="left" wrapText="1"/>
    </xf>
    <xf numFmtId="0" fontId="58" fillId="0" borderId="0" xfId="0" applyFont="1" applyAlignment="1">
      <alignment horizontal="left"/>
    </xf>
    <xf numFmtId="0" fontId="58" fillId="0" borderId="0" xfId="0" applyFont="1" applyAlignment="1">
      <alignment horizontal="left" vertical="top" wrapText="1"/>
    </xf>
    <xf numFmtId="0" fontId="47" fillId="0" borderId="0" xfId="0" applyFont="1" applyAlignment="1">
      <alignment horizontal="left" vertical="center" wrapText="1"/>
    </xf>
    <xf numFmtId="0" fontId="18" fillId="0" borderId="0" xfId="0" applyFont="1" applyAlignment="1">
      <alignment horizontal="left" wrapText="1"/>
    </xf>
    <xf numFmtId="0" fontId="25" fillId="0" borderId="0" xfId="0" applyFont="1" applyAlignment="1">
      <alignment horizontal="center" vertical="center" wrapText="1"/>
    </xf>
    <xf numFmtId="0" fontId="16" fillId="23" borderId="16" xfId="15" applyFill="1" applyBorder="1" applyAlignment="1">
      <alignment horizontal="left" vertical="top" wrapText="1"/>
    </xf>
    <xf numFmtId="0" fontId="16" fillId="0" borderId="33" xfId="15" applyBorder="1" applyAlignment="1">
      <alignment horizontal="center" vertical="top"/>
    </xf>
    <xf numFmtId="0" fontId="16" fillId="23" borderId="32" xfId="15" applyFill="1" applyBorder="1" applyAlignment="1">
      <alignment horizontal="left" vertical="top" wrapText="1"/>
    </xf>
    <xf numFmtId="0" fontId="16" fillId="23" borderId="33" xfId="15" applyFill="1" applyBorder="1" applyAlignment="1">
      <alignment horizontal="left" vertical="top" wrapText="1"/>
    </xf>
    <xf numFmtId="0" fontId="16" fillId="23" borderId="31" xfId="15" applyFill="1" applyBorder="1" applyAlignment="1">
      <alignment horizontal="left" vertical="top" wrapText="1"/>
    </xf>
    <xf numFmtId="0" fontId="16" fillId="23" borderId="24" xfId="15" applyFill="1" applyBorder="1" applyAlignment="1">
      <alignment horizontal="left" vertical="top" wrapText="1"/>
    </xf>
    <xf numFmtId="0" fontId="16" fillId="23" borderId="26" xfId="15" applyFill="1" applyBorder="1" applyAlignment="1">
      <alignment horizontal="left" vertical="top" wrapText="1"/>
    </xf>
    <xf numFmtId="0" fontId="16" fillId="23" borderId="34" xfId="15" applyFill="1" applyBorder="1" applyAlignment="1">
      <alignment horizontal="left" vertical="top" wrapText="1"/>
    </xf>
    <xf numFmtId="0" fontId="16" fillId="23" borderId="35" xfId="15" applyFill="1" applyBorder="1" applyAlignment="1">
      <alignment horizontal="left" vertical="top" wrapText="1"/>
    </xf>
    <xf numFmtId="0" fontId="16" fillId="0" borderId="34" xfId="15" applyBorder="1" applyAlignment="1">
      <alignment horizontal="center" vertical="top"/>
    </xf>
    <xf numFmtId="0" fontId="16" fillId="23" borderId="19" xfId="15" applyFill="1" applyBorder="1" applyAlignment="1">
      <alignment horizontal="left" vertical="top" wrapText="1"/>
    </xf>
    <xf numFmtId="0" fontId="16" fillId="23" borderId="18" xfId="15" applyFill="1" applyBorder="1" applyAlignment="1">
      <alignment horizontal="left" vertical="top" wrapText="1"/>
    </xf>
    <xf numFmtId="0" fontId="16" fillId="23" borderId="21" xfId="15" applyFill="1" applyBorder="1" applyAlignment="1">
      <alignment horizontal="left" vertical="top" wrapText="1"/>
    </xf>
    <xf numFmtId="0" fontId="222" fillId="6" borderId="0" xfId="15" applyFont="1" applyFill="1" applyAlignment="1">
      <alignment horizontal="left" vertical="top"/>
    </xf>
    <xf numFmtId="0" fontId="228" fillId="6" borderId="0" xfId="15" applyFont="1" applyFill="1" applyAlignment="1">
      <alignment horizontal="left" vertical="top"/>
    </xf>
    <xf numFmtId="0" fontId="227" fillId="17" borderId="0" xfId="15" applyFont="1" applyFill="1" applyAlignment="1">
      <alignment horizontal="left" vertical="top"/>
    </xf>
    <xf numFmtId="0" fontId="22" fillId="0" borderId="0" xfId="0" applyFont="1" applyAlignment="1">
      <alignment horizontal="left" vertical="top" wrapText="1"/>
    </xf>
    <xf numFmtId="0" fontId="25" fillId="0" borderId="13" xfId="0" applyFont="1" applyBorder="1" applyAlignment="1">
      <alignment horizontal="center" wrapText="1"/>
    </xf>
    <xf numFmtId="0" fontId="25" fillId="0" borderId="7" xfId="0" applyFont="1" applyBorder="1" applyAlignment="1">
      <alignment horizontal="center" wrapText="1"/>
    </xf>
    <xf numFmtId="0" fontId="40" fillId="16" borderId="0" xfId="0" applyFont="1" applyFill="1" applyAlignment="1">
      <alignment horizontal="center" vertical="center" wrapText="1"/>
    </xf>
    <xf numFmtId="0" fontId="62" fillId="4" borderId="0" xfId="5" applyFill="1" applyAlignment="1" applyProtection="1">
      <alignment horizontal="left"/>
    </xf>
    <xf numFmtId="0" fontId="0" fillId="8" borderId="0" xfId="0" applyFill="1" applyAlignment="1">
      <alignment horizontal="left" indent="2"/>
    </xf>
    <xf numFmtId="0" fontId="62" fillId="8" borderId="0" xfId="5" applyFill="1" applyAlignment="1" applyProtection="1">
      <alignment horizontal="left" indent="2"/>
    </xf>
    <xf numFmtId="0" fontId="62" fillId="4" borderId="0" xfId="5" applyFill="1" applyAlignment="1" applyProtection="1"/>
    <xf numFmtId="0" fontId="62" fillId="4" borderId="0" xfId="5" applyFill="1" applyAlignment="1" applyProtection="1">
      <alignment horizontal="left" vertical="top" wrapText="1"/>
    </xf>
    <xf numFmtId="0" fontId="0" fillId="17" borderId="0" xfId="0" applyFill="1" applyAlignment="1">
      <alignment horizontal="left"/>
    </xf>
    <xf numFmtId="0" fontId="149" fillId="0" borderId="0" xfId="0" applyFont="1" applyAlignment="1">
      <alignment horizontal="center" vertical="center" wrapText="1"/>
    </xf>
    <xf numFmtId="0" fontId="17" fillId="0" borderId="0" xfId="0" applyFont="1" applyAlignment="1">
      <alignment horizontal="left" vertical="center" wrapText="1"/>
    </xf>
    <xf numFmtId="0" fontId="17" fillId="0" borderId="26" xfId="0" applyFont="1" applyBorder="1" applyAlignment="1">
      <alignment horizontal="left" wrapText="1"/>
    </xf>
    <xf numFmtId="0" fontId="17" fillId="0" borderId="34" xfId="0" applyFont="1" applyBorder="1" applyAlignment="1">
      <alignment horizontal="left" wrapText="1"/>
    </xf>
    <xf numFmtId="0" fontId="17" fillId="0" borderId="35" xfId="0" applyFont="1" applyBorder="1" applyAlignment="1">
      <alignment horizontal="left" wrapText="1"/>
    </xf>
    <xf numFmtId="0" fontId="17" fillId="0" borderId="0" xfId="0" applyFont="1" applyAlignment="1">
      <alignment horizontal="left" wrapText="1"/>
    </xf>
    <xf numFmtId="0" fontId="17" fillId="0" borderId="0" xfId="0" applyFont="1" applyAlignment="1">
      <alignment horizontal="left" vertical="center"/>
    </xf>
    <xf numFmtId="0" fontId="125" fillId="0" borderId="0" xfId="0" applyFont="1" applyAlignment="1">
      <alignment horizontal="left" wrapText="1" indent="3"/>
    </xf>
    <xf numFmtId="0" fontId="49" fillId="25" borderId="0" xfId="0" applyFont="1" applyFill="1" applyAlignment="1">
      <alignment horizontal="center"/>
    </xf>
    <xf numFmtId="0" fontId="19" fillId="0" borderId="0" xfId="0" applyFont="1" applyAlignment="1">
      <alignment horizontal="left" vertical="top" wrapText="1"/>
    </xf>
    <xf numFmtId="0" fontId="67" fillId="0" borderId="0" xfId="0" applyFont="1" applyAlignment="1">
      <alignment horizontal="center"/>
    </xf>
    <xf numFmtId="0" fontId="69" fillId="0" borderId="83" xfId="0" applyFont="1" applyBorder="1" applyAlignment="1">
      <alignment horizontal="left" vertical="center" wrapText="1"/>
    </xf>
    <xf numFmtId="0" fontId="69" fillId="0" borderId="0" xfId="0" applyFont="1" applyAlignment="1">
      <alignment horizontal="center" vertical="center" wrapText="1"/>
    </xf>
    <xf numFmtId="0" fontId="17" fillId="0" borderId="0" xfId="0" applyFont="1"/>
    <xf numFmtId="0" fontId="17" fillId="0" borderId="0" xfId="0" applyFont="1" applyAlignment="1">
      <alignment horizontal="left"/>
    </xf>
    <xf numFmtId="0" fontId="17" fillId="0" borderId="20" xfId="0" applyFont="1" applyBorder="1" applyAlignment="1">
      <alignment horizontal="left"/>
    </xf>
    <xf numFmtId="0" fontId="84" fillId="0" borderId="0" xfId="0" applyFont="1" applyAlignment="1">
      <alignment horizontal="center"/>
    </xf>
    <xf numFmtId="0" fontId="105" fillId="0" borderId="0" xfId="0" applyFont="1" applyAlignment="1">
      <alignment horizontal="center" vertical="top"/>
    </xf>
    <xf numFmtId="0" fontId="120" fillId="0" borderId="0" xfId="0" applyFont="1" applyAlignment="1">
      <alignment horizontal="center" vertical="top"/>
    </xf>
    <xf numFmtId="0" fontId="19" fillId="0" borderId="0" xfId="0" applyFont="1" applyAlignment="1">
      <alignment horizontal="left" wrapText="1"/>
    </xf>
    <xf numFmtId="49" fontId="17" fillId="0" borderId="0" xfId="0" applyNumberFormat="1" applyFont="1" applyAlignment="1">
      <alignment horizontal="left" vertical="center" wrapText="1"/>
    </xf>
    <xf numFmtId="0" fontId="17" fillId="0" borderId="114" xfId="0" applyFont="1" applyBorder="1"/>
    <xf numFmtId="0" fontId="18" fillId="0" borderId="0" xfId="0" applyFont="1" applyAlignment="1">
      <alignment horizontal="center"/>
    </xf>
    <xf numFmtId="0" fontId="19" fillId="0" borderId="0" xfId="0" applyFont="1" applyAlignment="1">
      <alignment horizontal="left" vertical="center" wrapText="1"/>
    </xf>
    <xf numFmtId="0" fontId="106" fillId="0" borderId="0" xfId="0" applyFont="1" applyAlignment="1">
      <alignment horizontal="center"/>
    </xf>
    <xf numFmtId="0" fontId="17" fillId="0" borderId="0" xfId="0" applyFont="1" applyAlignment="1">
      <alignment horizontal="left" vertical="top" wrapText="1"/>
    </xf>
    <xf numFmtId="0" fontId="16" fillId="0" borderId="17" xfId="0" applyFont="1" applyBorder="1" applyAlignment="1">
      <alignment horizontal="left"/>
    </xf>
    <xf numFmtId="0" fontId="0" fillId="0" borderId="0" xfId="0" applyAlignment="1">
      <alignment horizontal="left"/>
    </xf>
    <xf numFmtId="0" fontId="16" fillId="0" borderId="17" xfId="0" applyFont="1" applyBorder="1" applyAlignment="1">
      <alignment horizontal="left" vertical="top" wrapText="1"/>
    </xf>
    <xf numFmtId="0" fontId="16" fillId="0" borderId="17" xfId="0" applyFont="1" applyBorder="1" applyAlignment="1">
      <alignment horizontal="left" vertical="top"/>
    </xf>
    <xf numFmtId="0" fontId="16" fillId="0" borderId="0" xfId="0" applyFont="1" applyAlignment="1">
      <alignment horizontal="left"/>
    </xf>
    <xf numFmtId="0" fontId="143" fillId="0" borderId="17" xfId="0" applyFont="1" applyBorder="1" applyAlignment="1">
      <alignment horizontal="left"/>
    </xf>
    <xf numFmtId="0" fontId="143" fillId="0" borderId="0" xfId="0" applyFont="1" applyAlignment="1">
      <alignment horizontal="left"/>
    </xf>
    <xf numFmtId="0" fontId="16" fillId="0" borderId="17" xfId="0" applyFont="1" applyBorder="1"/>
    <xf numFmtId="0" fontId="0" fillId="0" borderId="0" xfId="0"/>
    <xf numFmtId="0" fontId="54" fillId="0" borderId="32" xfId="0" applyFont="1" applyBorder="1" applyAlignment="1">
      <alignment horizontal="center" vertical="center" wrapText="1"/>
    </xf>
    <xf numFmtId="0" fontId="54" fillId="0" borderId="33" xfId="0" applyFont="1" applyBorder="1" applyAlignment="1">
      <alignment horizontal="center" vertical="center" wrapText="1"/>
    </xf>
    <xf numFmtId="0" fontId="54" fillId="0" borderId="31" xfId="0" applyFont="1" applyBorder="1" applyAlignment="1">
      <alignment horizontal="center" vertical="center" wrapText="1"/>
    </xf>
    <xf numFmtId="0" fontId="25" fillId="0" borderId="0" xfId="0" applyFont="1" applyAlignment="1">
      <alignment horizontal="justify" vertical="top" wrapText="1"/>
    </xf>
    <xf numFmtId="0" fontId="16" fillId="0" borderId="0" xfId="0" applyFont="1" applyAlignment="1">
      <alignment horizontal="justify" vertical="top"/>
    </xf>
    <xf numFmtId="0" fontId="19" fillId="0" borderId="0" xfId="0" applyFont="1" applyAlignment="1">
      <alignment horizontal="center" vertical="center"/>
    </xf>
    <xf numFmtId="0" fontId="30" fillId="0" borderId="0" xfId="0" applyFont="1" applyAlignment="1">
      <alignment horizontal="left"/>
    </xf>
    <xf numFmtId="0" fontId="143" fillId="0" borderId="17" xfId="0" applyFont="1" applyBorder="1" applyAlignment="1">
      <alignment horizontal="left" vertical="center"/>
    </xf>
    <xf numFmtId="0" fontId="143" fillId="0" borderId="0" xfId="0" applyFont="1" applyAlignment="1">
      <alignment horizontal="left" vertical="center"/>
    </xf>
    <xf numFmtId="0" fontId="0" fillId="0" borderId="17" xfId="0" applyBorder="1" applyAlignment="1">
      <alignment horizontal="left" vertical="center"/>
    </xf>
    <xf numFmtId="0" fontId="0" fillId="0" borderId="0" xfId="0" applyAlignment="1">
      <alignment horizontal="left" vertical="center"/>
    </xf>
    <xf numFmtId="0" fontId="16" fillId="0" borderId="0" xfId="0" applyFont="1" applyAlignment="1">
      <alignment horizontal="center" vertical="center"/>
    </xf>
    <xf numFmtId="0" fontId="30" fillId="0" borderId="0" xfId="0" applyFont="1" applyAlignment="1">
      <alignment horizontal="center"/>
    </xf>
    <xf numFmtId="0" fontId="143" fillId="0" borderId="17" xfId="0" applyFont="1" applyBorder="1" applyAlignment="1">
      <alignment horizontal="left" vertical="top"/>
    </xf>
    <xf numFmtId="0" fontId="143" fillId="0" borderId="0" xfId="0" applyFont="1" applyAlignment="1">
      <alignment horizontal="left" vertical="top"/>
    </xf>
    <xf numFmtId="0" fontId="137" fillId="0" borderId="0" xfId="0" applyFont="1" applyAlignment="1">
      <alignment horizontal="center" vertical="center"/>
    </xf>
    <xf numFmtId="0" fontId="137" fillId="0" borderId="20" xfId="0" applyFont="1" applyBorder="1" applyAlignment="1">
      <alignment horizontal="center" vertical="center"/>
    </xf>
    <xf numFmtId="0" fontId="16" fillId="0" borderId="20" xfId="0" applyFont="1" applyBorder="1" applyAlignment="1">
      <alignment horizontal="center" vertical="center"/>
    </xf>
    <xf numFmtId="0" fontId="16" fillId="0" borderId="17" xfId="0" applyFont="1" applyBorder="1" applyAlignment="1">
      <alignment horizontal="left" vertical="center"/>
    </xf>
    <xf numFmtId="0" fontId="16" fillId="0" borderId="0" xfId="0" applyFont="1" applyAlignment="1">
      <alignment wrapText="1"/>
    </xf>
    <xf numFmtId="0" fontId="0" fillId="0" borderId="0" xfId="0" applyAlignment="1">
      <alignment wrapText="1"/>
    </xf>
    <xf numFmtId="0" fontId="139" fillId="19" borderId="26" xfId="0" applyFont="1" applyFill="1" applyBorder="1" applyAlignment="1">
      <alignment horizontal="left" vertical="center" wrapText="1"/>
    </xf>
    <xf numFmtId="0" fontId="139" fillId="19" borderId="34" xfId="0" applyFont="1" applyFill="1" applyBorder="1" applyAlignment="1">
      <alignment horizontal="left" vertical="center" wrapText="1"/>
    </xf>
    <xf numFmtId="0" fontId="139" fillId="19" borderId="35" xfId="0" applyFont="1" applyFill="1" applyBorder="1" applyAlignment="1">
      <alignment horizontal="left" vertical="center" wrapText="1"/>
    </xf>
    <xf numFmtId="0" fontId="139" fillId="19" borderId="17" xfId="0" applyFont="1" applyFill="1" applyBorder="1" applyAlignment="1">
      <alignment horizontal="left" vertical="center" wrapText="1"/>
    </xf>
    <xf numFmtId="0" fontId="139" fillId="19" borderId="0" xfId="0" applyFont="1" applyFill="1" applyAlignment="1">
      <alignment horizontal="left" vertical="center" wrapText="1"/>
    </xf>
    <xf numFmtId="0" fontId="139" fillId="19" borderId="20" xfId="0" applyFont="1" applyFill="1" applyBorder="1" applyAlignment="1">
      <alignment horizontal="left" vertical="center" wrapText="1"/>
    </xf>
    <xf numFmtId="0" fontId="139" fillId="19" borderId="19" xfId="0" applyFont="1" applyFill="1" applyBorder="1" applyAlignment="1">
      <alignment horizontal="left" vertical="center" wrapText="1"/>
    </xf>
    <xf numFmtId="0" fontId="139" fillId="19" borderId="18" xfId="0" applyFont="1" applyFill="1" applyBorder="1" applyAlignment="1">
      <alignment horizontal="left" vertical="center" wrapText="1"/>
    </xf>
    <xf numFmtId="0" fontId="139" fillId="19" borderId="21" xfId="0" applyFont="1" applyFill="1" applyBorder="1" applyAlignment="1">
      <alignment horizontal="left" vertical="center" wrapText="1"/>
    </xf>
    <xf numFmtId="0" fontId="0" fillId="0" borderId="0" xfId="0" applyAlignment="1">
      <alignment horizontal="left" vertical="top"/>
    </xf>
    <xf numFmtId="0" fontId="54" fillId="0" borderId="30" xfId="0" applyFont="1" applyBorder="1" applyAlignment="1">
      <alignment horizontal="center" vertical="center" wrapText="1"/>
    </xf>
    <xf numFmtId="0" fontId="143" fillId="0" borderId="17" xfId="0" applyFont="1" applyBorder="1" applyAlignment="1">
      <alignment horizontal="justify" vertical="top" wrapText="1"/>
    </xf>
    <xf numFmtId="0" fontId="143" fillId="0" borderId="0" xfId="0" applyFont="1" applyAlignment="1">
      <alignment horizontal="justify" vertical="top" wrapText="1"/>
    </xf>
    <xf numFmtId="0" fontId="143" fillId="0" borderId="20" xfId="0" applyFont="1" applyBorder="1" applyAlignment="1">
      <alignment horizontal="justify" vertical="top" wrapText="1"/>
    </xf>
    <xf numFmtId="0" fontId="143" fillId="0" borderId="0" xfId="0" applyFont="1" applyAlignment="1">
      <alignment horizontal="left" vertical="top" wrapText="1"/>
    </xf>
    <xf numFmtId="0" fontId="143" fillId="0" borderId="20" xfId="0" applyFont="1" applyBorder="1" applyAlignment="1">
      <alignment horizontal="left" vertical="top" wrapText="1"/>
    </xf>
    <xf numFmtId="0" fontId="143" fillId="0" borderId="32" xfId="0" applyFont="1" applyBorder="1" applyAlignment="1">
      <alignment horizontal="left" vertical="center" wrapText="1"/>
    </xf>
    <xf numFmtId="0" fontId="143" fillId="0" borderId="33" xfId="0" applyFont="1" applyBorder="1" applyAlignment="1">
      <alignment horizontal="left" vertical="center" wrapText="1"/>
    </xf>
    <xf numFmtId="0" fontId="143" fillId="0" borderId="31" xfId="0" applyFont="1" applyBorder="1" applyAlignment="1">
      <alignment horizontal="left" vertical="center" wrapText="1"/>
    </xf>
    <xf numFmtId="0" fontId="165" fillId="0" borderId="18" xfId="0" applyFont="1" applyBorder="1" applyAlignment="1">
      <alignment horizontal="center" vertical="top"/>
    </xf>
    <xf numFmtId="0" fontId="143" fillId="0" borderId="16" xfId="0" applyFont="1" applyBorder="1" applyAlignment="1">
      <alignment horizontal="justify" vertical="center" wrapText="1"/>
    </xf>
    <xf numFmtId="0" fontId="16" fillId="0" borderId="32" xfId="0" applyFont="1" applyBorder="1" applyAlignment="1">
      <alignment horizontal="left" vertical="center" wrapText="1"/>
    </xf>
    <xf numFmtId="0" fontId="16" fillId="0" borderId="33" xfId="0" applyFont="1" applyBorder="1" applyAlignment="1">
      <alignment horizontal="left" vertical="center" wrapText="1"/>
    </xf>
    <xf numFmtId="0" fontId="16" fillId="0" borderId="31" xfId="0" applyFont="1" applyBorder="1" applyAlignment="1">
      <alignment horizontal="left" vertical="center" wrapText="1"/>
    </xf>
    <xf numFmtId="0" fontId="162" fillId="0" borderId="32" xfId="0" applyFont="1" applyBorder="1" applyAlignment="1">
      <alignment horizontal="left" vertical="center" wrapText="1"/>
    </xf>
    <xf numFmtId="0" fontId="162" fillId="0" borderId="33" xfId="0" applyFont="1" applyBorder="1" applyAlignment="1">
      <alignment horizontal="left" vertical="center" wrapText="1"/>
    </xf>
    <xf numFmtId="0" fontId="162" fillId="0" borderId="31" xfId="0" applyFont="1" applyBorder="1" applyAlignment="1">
      <alignment horizontal="left" vertical="center" wrapText="1"/>
    </xf>
    <xf numFmtId="0" fontId="161" fillId="0" borderId="32" xfId="0" applyFont="1" applyBorder="1" applyAlignment="1">
      <alignment horizontal="left" vertical="top" wrapText="1"/>
    </xf>
    <xf numFmtId="0" fontId="161" fillId="0" borderId="33" xfId="0" applyFont="1" applyBorder="1" applyAlignment="1">
      <alignment horizontal="left" vertical="top" wrapText="1"/>
    </xf>
    <xf numFmtId="0" fontId="161" fillId="0" borderId="31" xfId="0" applyFont="1" applyBorder="1" applyAlignment="1">
      <alignment horizontal="left" vertical="top" wrapText="1"/>
    </xf>
    <xf numFmtId="0" fontId="143" fillId="0" borderId="16" xfId="0" applyFont="1" applyBorder="1" applyAlignment="1">
      <alignment horizontal="left" vertical="top" wrapText="1"/>
    </xf>
    <xf numFmtId="1" fontId="162" fillId="36" borderId="32" xfId="0" applyNumberFormat="1" applyFont="1" applyFill="1" applyBorder="1" applyAlignment="1">
      <alignment horizontal="center" vertical="center" wrapText="1"/>
    </xf>
    <xf numFmtId="1" fontId="162" fillId="36" borderId="31" xfId="0" applyNumberFormat="1" applyFont="1" applyFill="1" applyBorder="1" applyAlignment="1">
      <alignment horizontal="center" vertical="center" wrapText="1"/>
    </xf>
    <xf numFmtId="0" fontId="161" fillId="0" borderId="22" xfId="0" applyFont="1" applyBorder="1" applyAlignment="1">
      <alignment horizontal="center" vertical="center" wrapText="1"/>
    </xf>
    <xf numFmtId="0" fontId="161" fillId="0" borderId="23" xfId="0" applyFont="1" applyBorder="1" applyAlignment="1">
      <alignment horizontal="center" vertical="center" wrapText="1"/>
    </xf>
    <xf numFmtId="0" fontId="143" fillId="0" borderId="16" xfId="0" applyFont="1" applyBorder="1" applyAlignment="1">
      <alignment horizontal="justify" vertical="top" wrapText="1"/>
    </xf>
    <xf numFmtId="0" fontId="143" fillId="0" borderId="32" xfId="0" applyFont="1" applyBorder="1" applyAlignment="1">
      <alignment horizontal="justify" vertical="center" wrapText="1"/>
    </xf>
    <xf numFmtId="0" fontId="143" fillId="0" borderId="33" xfId="0" applyFont="1" applyBorder="1" applyAlignment="1">
      <alignment horizontal="justify" vertical="center" wrapText="1"/>
    </xf>
    <xf numFmtId="0" fontId="143" fillId="0" borderId="31" xfId="0" applyFont="1" applyBorder="1" applyAlignment="1">
      <alignment horizontal="justify" vertical="center" wrapText="1"/>
    </xf>
    <xf numFmtId="0" fontId="303" fillId="0" borderId="32" xfId="0" applyFont="1" applyBorder="1" applyAlignment="1">
      <alignment vertical="center" wrapText="1"/>
    </xf>
    <xf numFmtId="0" fontId="303" fillId="0" borderId="33" xfId="0" applyFont="1" applyBorder="1" applyAlignment="1">
      <alignment vertical="center" wrapText="1"/>
    </xf>
    <xf numFmtId="0" fontId="303" fillId="0" borderId="31" xfId="0" applyFont="1" applyBorder="1" applyAlignment="1">
      <alignment vertical="center" wrapText="1"/>
    </xf>
    <xf numFmtId="0" fontId="143" fillId="19" borderId="16" xfId="0" applyFont="1" applyFill="1" applyBorder="1" applyAlignment="1">
      <alignment horizontal="left" vertical="center" wrapText="1"/>
    </xf>
    <xf numFmtId="0" fontId="143" fillId="0" borderId="6" xfId="0" applyFont="1" applyBorder="1" applyAlignment="1">
      <alignment horizontal="left" vertical="center" wrapText="1"/>
    </xf>
    <xf numFmtId="0" fontId="143" fillId="0" borderId="0" xfId="0" applyFont="1" applyAlignment="1">
      <alignment horizontal="left" vertical="center" wrapText="1"/>
    </xf>
    <xf numFmtId="0" fontId="143" fillId="0" borderId="10" xfId="0" applyFont="1" applyBorder="1" applyAlignment="1">
      <alignment horizontal="left" vertical="center" wrapText="1"/>
    </xf>
    <xf numFmtId="0" fontId="16" fillId="0" borderId="32" xfId="0" applyFont="1" applyBorder="1" applyAlignment="1">
      <alignment horizontal="left" vertical="center" indent="1"/>
    </xf>
    <xf numFmtId="0" fontId="16" fillId="0" borderId="33" xfId="0" applyFont="1" applyBorder="1" applyAlignment="1">
      <alignment horizontal="left" vertical="center" indent="1"/>
    </xf>
    <xf numFmtId="0" fontId="16" fillId="0" borderId="31" xfId="0" applyFont="1" applyBorder="1" applyAlignment="1">
      <alignment horizontal="left" vertical="center" indent="1"/>
    </xf>
    <xf numFmtId="0" fontId="162" fillId="19" borderId="32" xfId="0" applyFont="1" applyFill="1" applyBorder="1" applyAlignment="1">
      <alignment horizontal="left" vertical="center" wrapText="1"/>
    </xf>
    <xf numFmtId="0" fontId="162" fillId="19" borderId="33" xfId="0" applyFont="1" applyFill="1" applyBorder="1" applyAlignment="1">
      <alignment horizontal="left" vertical="center" wrapText="1"/>
    </xf>
    <xf numFmtId="0" fontId="162" fillId="19" borderId="31" xfId="0" applyFont="1" applyFill="1" applyBorder="1" applyAlignment="1">
      <alignment horizontal="left" vertical="center" wrapText="1"/>
    </xf>
    <xf numFmtId="0" fontId="161" fillId="0" borderId="0" xfId="0" applyFont="1" applyAlignment="1">
      <alignment horizontal="left" vertical="top" wrapText="1"/>
    </xf>
    <xf numFmtId="168" fontId="162" fillId="0" borderId="0" xfId="0" applyNumberFormat="1" applyFont="1" applyAlignment="1">
      <alignment horizontal="left" wrapText="1"/>
    </xf>
    <xf numFmtId="0" fontId="25" fillId="19" borderId="32" xfId="0" applyFont="1" applyFill="1" applyBorder="1" applyAlignment="1">
      <alignment horizontal="left" vertical="center" wrapText="1"/>
    </xf>
    <xf numFmtId="0" fontId="25" fillId="19" borderId="33" xfId="0" applyFont="1" applyFill="1" applyBorder="1" applyAlignment="1">
      <alignment horizontal="left" vertical="center" wrapText="1"/>
    </xf>
    <xf numFmtId="0" fontId="16" fillId="0" borderId="16" xfId="0" applyFont="1" applyBorder="1" applyAlignment="1">
      <alignment horizontal="left" vertical="center" wrapText="1" indent="1"/>
    </xf>
    <xf numFmtId="0" fontId="16" fillId="0" borderId="32" xfId="0" applyFont="1" applyBorder="1" applyAlignment="1">
      <alignment horizontal="left" vertical="center" indent="2"/>
    </xf>
    <xf numFmtId="0" fontId="16" fillId="0" borderId="33" xfId="0" applyFont="1" applyBorder="1" applyAlignment="1">
      <alignment horizontal="left" vertical="center" indent="2"/>
    </xf>
    <xf numFmtId="0" fontId="16" fillId="0" borderId="31" xfId="0" applyFont="1" applyBorder="1" applyAlignment="1">
      <alignment horizontal="left" vertical="center" indent="2"/>
    </xf>
    <xf numFmtId="0" fontId="161" fillId="0" borderId="0" xfId="0" applyFont="1" applyAlignment="1">
      <alignment horizontal="left" wrapText="1"/>
    </xf>
    <xf numFmtId="0" fontId="292" fillId="16" borderId="222" xfId="0" applyFont="1" applyFill="1" applyBorder="1" applyAlignment="1">
      <alignment horizontal="right" vertical="top" wrapText="1"/>
    </xf>
    <xf numFmtId="0" fontId="292" fillId="16" borderId="223" xfId="0" applyFont="1" applyFill="1" applyBorder="1" applyAlignment="1">
      <alignment horizontal="right" vertical="top" wrapText="1"/>
    </xf>
    <xf numFmtId="0" fontId="292" fillId="16" borderId="224" xfId="0" applyFont="1" applyFill="1" applyBorder="1" applyAlignment="1">
      <alignment horizontal="right" vertical="top" wrapText="1"/>
    </xf>
    <xf numFmtId="0" fontId="292" fillId="16" borderId="218" xfId="0" applyFont="1" applyFill="1" applyBorder="1" applyAlignment="1">
      <alignment horizontal="right" vertical="top" wrapText="1"/>
    </xf>
    <xf numFmtId="0" fontId="292" fillId="16" borderId="0" xfId="0" applyFont="1" applyFill="1" applyAlignment="1">
      <alignment horizontal="right" vertical="top" wrapText="1"/>
    </xf>
    <xf numFmtId="0" fontId="292" fillId="16" borderId="219" xfId="0" applyFont="1" applyFill="1" applyBorder="1" applyAlignment="1">
      <alignment horizontal="right" vertical="top" wrapText="1"/>
    </xf>
    <xf numFmtId="0" fontId="292" fillId="16" borderId="220" xfId="0" applyFont="1" applyFill="1" applyBorder="1" applyAlignment="1">
      <alignment horizontal="right" vertical="top" wrapText="1"/>
    </xf>
    <xf numFmtId="0" fontId="292" fillId="16" borderId="83" xfId="0" applyFont="1" applyFill="1" applyBorder="1" applyAlignment="1">
      <alignment horizontal="right" vertical="top" wrapText="1"/>
    </xf>
    <xf numFmtId="0" fontId="292" fillId="16" borderId="221" xfId="0" applyFont="1" applyFill="1" applyBorder="1" applyAlignment="1">
      <alignment horizontal="right" vertical="top" wrapText="1"/>
    </xf>
    <xf numFmtId="0" fontId="160" fillId="0" borderId="32" xfId="0" applyFont="1" applyBorder="1" applyAlignment="1">
      <alignment horizontal="left" vertical="center" wrapText="1"/>
    </xf>
    <xf numFmtId="0" fontId="160" fillId="0" borderId="33" xfId="0" applyFont="1" applyBorder="1" applyAlignment="1">
      <alignment horizontal="left" vertical="center" wrapText="1"/>
    </xf>
    <xf numFmtId="0" fontId="282" fillId="0" borderId="32" xfId="0" applyFont="1" applyBorder="1" applyAlignment="1">
      <alignment horizontal="justify" vertical="center" wrapText="1"/>
    </xf>
    <xf numFmtId="0" fontId="282" fillId="0" borderId="33" xfId="0" applyFont="1" applyBorder="1" applyAlignment="1">
      <alignment horizontal="justify" vertical="center" wrapText="1"/>
    </xf>
    <xf numFmtId="0" fontId="282" fillId="0" borderId="31" xfId="0" applyFont="1" applyBorder="1" applyAlignment="1">
      <alignment horizontal="justify" vertical="center" wrapText="1"/>
    </xf>
    <xf numFmtId="0" fontId="143" fillId="0" borderId="0" xfId="0" applyFont="1" applyAlignment="1">
      <alignment horizontal="center" vertical="center" wrapText="1"/>
    </xf>
    <xf numFmtId="0" fontId="160" fillId="0" borderId="31" xfId="0" applyFont="1" applyBorder="1" applyAlignment="1">
      <alignment horizontal="left" vertical="center" wrapText="1"/>
    </xf>
    <xf numFmtId="0" fontId="143" fillId="27" borderId="33" xfId="0" applyFont="1" applyFill="1" applyBorder="1" applyAlignment="1">
      <alignment horizontal="left" vertical="center" wrapText="1"/>
    </xf>
    <xf numFmtId="0" fontId="16" fillId="0" borderId="0" xfId="0" applyFont="1" applyAlignment="1">
      <alignment horizontal="justify" vertical="top" wrapText="1"/>
    </xf>
    <xf numFmtId="0" fontId="163" fillId="19" borderId="26" xfId="0" applyFont="1" applyFill="1" applyBorder="1" applyAlignment="1">
      <alignment horizontal="center" wrapText="1"/>
    </xf>
    <xf numFmtId="0" fontId="163" fillId="19" borderId="34" xfId="0" applyFont="1" applyFill="1" applyBorder="1" applyAlignment="1">
      <alignment horizontal="center" wrapText="1"/>
    </xf>
    <xf numFmtId="0" fontId="163" fillId="19" borderId="35" xfId="0" applyFont="1" applyFill="1" applyBorder="1" applyAlignment="1">
      <alignment horizontal="center" wrapText="1"/>
    </xf>
    <xf numFmtId="0" fontId="144" fillId="19" borderId="19" xfId="0" applyFont="1" applyFill="1" applyBorder="1" applyAlignment="1">
      <alignment horizontal="center" wrapText="1"/>
    </xf>
    <xf numFmtId="0" fontId="144" fillId="19" borderId="18" xfId="0" applyFont="1" applyFill="1" applyBorder="1" applyAlignment="1">
      <alignment horizontal="center" wrapText="1"/>
    </xf>
    <xf numFmtId="0" fontId="144" fillId="19" borderId="21" xfId="0" applyFont="1" applyFill="1" applyBorder="1" applyAlignment="1">
      <alignment horizontal="center" wrapText="1"/>
    </xf>
    <xf numFmtId="0" fontId="161" fillId="0" borderId="16" xfId="0" applyFont="1" applyBorder="1" applyAlignment="1">
      <alignment vertical="center" wrapText="1"/>
    </xf>
    <xf numFmtId="0" fontId="18" fillId="0" borderId="32" xfId="0" applyFont="1" applyBorder="1" applyAlignment="1">
      <alignment horizontal="left" vertical="center" wrapText="1"/>
    </xf>
    <xf numFmtId="0" fontId="18" fillId="0" borderId="33" xfId="0" applyFont="1" applyBorder="1" applyAlignment="1">
      <alignment horizontal="left" vertical="center" wrapText="1"/>
    </xf>
    <xf numFmtId="0" fontId="18" fillId="0" borderId="31" xfId="0" applyFont="1" applyBorder="1" applyAlignment="1">
      <alignment horizontal="left" vertical="center" wrapText="1"/>
    </xf>
    <xf numFmtId="0" fontId="161" fillId="0" borderId="32" xfId="0" applyFont="1" applyBorder="1" applyAlignment="1">
      <alignment horizontal="left" wrapText="1" indent="1"/>
    </xf>
    <xf numFmtId="0" fontId="161" fillId="0" borderId="31" xfId="0" applyFont="1" applyBorder="1" applyAlignment="1">
      <alignment horizontal="left" wrapText="1" indent="1"/>
    </xf>
    <xf numFmtId="0" fontId="18" fillId="0" borderId="32" xfId="0" applyFont="1" applyBorder="1" applyAlignment="1">
      <alignment horizontal="center" vertical="center" wrapText="1"/>
    </xf>
    <xf numFmtId="0" fontId="18" fillId="0" borderId="33" xfId="0" applyFont="1" applyBorder="1" applyAlignment="1">
      <alignment horizontal="center" vertical="center" wrapText="1"/>
    </xf>
    <xf numFmtId="0" fontId="18" fillId="0" borderId="31" xfId="0" applyFont="1" applyBorder="1" applyAlignment="1">
      <alignment horizontal="center" vertical="center" wrapText="1"/>
    </xf>
    <xf numFmtId="167" fontId="161" fillId="0" borderId="22" xfId="0" applyNumberFormat="1" applyFont="1" applyBorder="1" applyAlignment="1">
      <alignment vertical="center" wrapText="1"/>
    </xf>
    <xf numFmtId="167" fontId="161" fillId="0" borderId="32" xfId="0" applyNumberFormat="1" applyFont="1" applyBorder="1" applyAlignment="1">
      <alignment horizontal="left" vertical="center" wrapText="1" indent="1"/>
    </xf>
    <xf numFmtId="167" fontId="161" fillId="0" borderId="33" xfId="0" applyNumberFormat="1" applyFont="1" applyBorder="1" applyAlignment="1">
      <alignment horizontal="left" vertical="center" wrapText="1" indent="1"/>
    </xf>
    <xf numFmtId="167" fontId="161" fillId="0" borderId="31" xfId="0" applyNumberFormat="1" applyFont="1" applyBorder="1" applyAlignment="1">
      <alignment horizontal="left" vertical="center" wrapText="1" indent="1"/>
    </xf>
    <xf numFmtId="0" fontId="161" fillId="0" borderId="32" xfId="0" applyFont="1" applyBorder="1" applyAlignment="1">
      <alignment horizontal="left" vertical="center" wrapText="1"/>
    </xf>
    <xf numFmtId="0" fontId="161" fillId="0" borderId="33" xfId="0" applyFont="1" applyBorder="1" applyAlignment="1">
      <alignment horizontal="left" vertical="center" wrapText="1"/>
    </xf>
    <xf numFmtId="0" fontId="161" fillId="0" borderId="31" xfId="0" applyFont="1" applyBorder="1" applyAlignment="1">
      <alignment horizontal="left" vertical="center" wrapText="1"/>
    </xf>
    <xf numFmtId="0" fontId="161" fillId="0" borderId="32" xfId="0" applyFont="1" applyBorder="1" applyAlignment="1">
      <alignment horizontal="left" vertical="center" wrapText="1" indent="1"/>
    </xf>
    <xf numFmtId="0" fontId="161" fillId="0" borderId="33" xfId="0" applyFont="1" applyBorder="1" applyAlignment="1">
      <alignment horizontal="left" vertical="center" wrapText="1" indent="1"/>
    </xf>
    <xf numFmtId="0" fontId="162" fillId="0" borderId="32" xfId="0" applyFont="1" applyBorder="1" applyAlignment="1">
      <alignment horizontal="justify" vertical="top" wrapText="1"/>
    </xf>
    <xf numFmtId="0" fontId="162" fillId="0" borderId="33" xfId="0" applyFont="1" applyBorder="1" applyAlignment="1">
      <alignment horizontal="justify" vertical="top" wrapText="1"/>
    </xf>
    <xf numFmtId="0" fontId="162" fillId="0" borderId="31" xfId="0" applyFont="1" applyBorder="1" applyAlignment="1">
      <alignment horizontal="justify" vertical="top" wrapText="1"/>
    </xf>
    <xf numFmtId="0" fontId="165" fillId="0" borderId="0" xfId="0" applyFont="1" applyAlignment="1">
      <alignment horizontal="left" vertical="top" wrapText="1"/>
    </xf>
    <xf numFmtId="0" fontId="143" fillId="0" borderId="20" xfId="0" applyFont="1" applyBorder="1" applyAlignment="1">
      <alignment horizontal="left" vertical="center" wrapText="1"/>
    </xf>
    <xf numFmtId="0" fontId="143" fillId="0" borderId="18" xfId="0" applyFont="1" applyBorder="1" applyAlignment="1">
      <alignment horizontal="left" vertical="top" wrapText="1"/>
    </xf>
    <xf numFmtId="0" fontId="143" fillId="0" borderId="21" xfId="0" applyFont="1" applyBorder="1" applyAlignment="1">
      <alignment horizontal="left" vertical="top" wrapText="1"/>
    </xf>
    <xf numFmtId="0" fontId="44" fillId="0" borderId="0" xfId="0" applyFont="1" applyAlignment="1">
      <alignment horizontal="left" vertical="top" wrapText="1" indent="2"/>
    </xf>
    <xf numFmtId="0" fontId="0" fillId="0" borderId="17" xfId="0" applyBorder="1" applyAlignment="1">
      <alignment horizontal="left" vertical="top" wrapText="1" indent="2"/>
    </xf>
    <xf numFmtId="0" fontId="0" fillId="0" borderId="0" xfId="0" applyAlignment="1">
      <alignment horizontal="left" vertical="top" wrapText="1" indent="2"/>
    </xf>
    <xf numFmtId="0" fontId="143" fillId="0" borderId="32" xfId="0" applyFont="1" applyBorder="1" applyAlignment="1">
      <alignment horizontal="justify" vertical="top" wrapText="1"/>
    </xf>
    <xf numFmtId="0" fontId="143" fillId="0" borderId="33" xfId="0" applyFont="1" applyBorder="1" applyAlignment="1">
      <alignment horizontal="justify" vertical="top" wrapText="1"/>
    </xf>
    <xf numFmtId="0" fontId="143" fillId="0" borderId="31" xfId="0" applyFont="1" applyBorder="1" applyAlignment="1">
      <alignment horizontal="justify" vertical="top" wrapText="1"/>
    </xf>
    <xf numFmtId="0" fontId="142" fillId="0" borderId="26" xfId="0" applyFont="1" applyBorder="1" applyAlignment="1">
      <alignment horizontal="justify" vertical="top" wrapText="1"/>
    </xf>
    <xf numFmtId="0" fontId="142" fillId="0" borderId="34" xfId="0" applyFont="1" applyBorder="1" applyAlignment="1">
      <alignment horizontal="justify" vertical="top" wrapText="1"/>
    </xf>
    <xf numFmtId="0" fontId="142" fillId="0" borderId="35" xfId="0" applyFont="1" applyBorder="1" applyAlignment="1">
      <alignment horizontal="justify" vertical="top" wrapText="1"/>
    </xf>
    <xf numFmtId="0" fontId="165" fillId="0" borderId="0" xfId="0" applyFont="1" applyAlignment="1">
      <alignment horizontal="left"/>
    </xf>
    <xf numFmtId="20" fontId="161" fillId="0" borderId="32" xfId="0" applyNumberFormat="1" applyFont="1" applyBorder="1" applyAlignment="1">
      <alignment horizontal="left" vertical="center" wrapText="1" indent="1"/>
    </xf>
    <xf numFmtId="20" fontId="161" fillId="0" borderId="33" xfId="0" applyNumberFormat="1" applyFont="1" applyBorder="1" applyAlignment="1">
      <alignment horizontal="left" vertical="center" wrapText="1" indent="1"/>
    </xf>
    <xf numFmtId="0" fontId="162" fillId="41" borderId="32" xfId="0" applyFont="1" applyFill="1" applyBorder="1" applyAlignment="1">
      <alignment horizontal="left" vertical="top" wrapText="1"/>
    </xf>
    <xf numFmtId="0" fontId="162" fillId="41" borderId="33" xfId="0" applyFont="1" applyFill="1" applyBorder="1" applyAlignment="1">
      <alignment horizontal="left" vertical="top" wrapText="1"/>
    </xf>
    <xf numFmtId="0" fontId="162" fillId="41" borderId="31" xfId="0" applyFont="1" applyFill="1" applyBorder="1" applyAlignment="1">
      <alignment horizontal="left" vertical="top" wrapText="1"/>
    </xf>
    <xf numFmtId="0" fontId="143" fillId="0" borderId="26" xfId="0" applyFont="1" applyBorder="1" applyAlignment="1">
      <alignment horizontal="left" vertical="center" wrapText="1"/>
    </xf>
    <xf numFmtId="0" fontId="143" fillId="0" borderId="34" xfId="0" applyFont="1" applyBorder="1" applyAlignment="1">
      <alignment horizontal="left" vertical="center" wrapText="1"/>
    </xf>
    <xf numFmtId="0" fontId="143" fillId="0" borderId="35" xfId="0" applyFont="1" applyBorder="1" applyAlignment="1">
      <alignment horizontal="left" vertical="center" wrapText="1"/>
    </xf>
    <xf numFmtId="0" fontId="162" fillId="0" borderId="22" xfId="0" applyFont="1" applyBorder="1" applyAlignment="1">
      <alignment horizontal="center" vertical="center" wrapText="1"/>
    </xf>
    <xf numFmtId="0" fontId="162" fillId="0" borderId="23" xfId="0" applyFont="1" applyBorder="1" applyAlignment="1">
      <alignment horizontal="center" vertical="center" wrapText="1"/>
    </xf>
    <xf numFmtId="0" fontId="143" fillId="0" borderId="26" xfId="0" applyFont="1" applyBorder="1" applyAlignment="1">
      <alignment horizontal="justify" vertical="top" wrapText="1"/>
    </xf>
    <xf numFmtId="0" fontId="143" fillId="0" borderId="34" xfId="0" applyFont="1" applyBorder="1" applyAlignment="1">
      <alignment horizontal="justify" vertical="top" wrapText="1"/>
    </xf>
    <xf numFmtId="0" fontId="143" fillId="0" borderId="35" xfId="0" applyFont="1" applyBorder="1" applyAlignment="1">
      <alignment horizontal="justify" vertical="top" wrapText="1"/>
    </xf>
    <xf numFmtId="0" fontId="52" fillId="0" borderId="0" xfId="0" applyFont="1" applyAlignment="1">
      <alignment horizontal="left" vertical="top" wrapText="1" indent="2"/>
    </xf>
    <xf numFmtId="0" fontId="291" fillId="16" borderId="13" xfId="0" applyFont="1" applyFill="1" applyBorder="1" applyAlignment="1">
      <alignment horizontal="center" vertical="top" wrapText="1"/>
    </xf>
    <xf numFmtId="0" fontId="291" fillId="16" borderId="69" xfId="0" applyFont="1" applyFill="1" applyBorder="1" applyAlignment="1">
      <alignment horizontal="center" vertical="top" wrapText="1"/>
    </xf>
    <xf numFmtId="0" fontId="291" fillId="16" borderId="7" xfId="0" applyFont="1" applyFill="1" applyBorder="1" applyAlignment="1">
      <alignment horizontal="center" vertical="top" wrapText="1"/>
    </xf>
    <xf numFmtId="0" fontId="291" fillId="16" borderId="6" xfId="0" applyFont="1" applyFill="1" applyBorder="1" applyAlignment="1">
      <alignment horizontal="center" vertical="top" wrapText="1"/>
    </xf>
    <xf numFmtId="0" fontId="291" fillId="16" borderId="0" xfId="0" applyFont="1" applyFill="1" applyAlignment="1">
      <alignment horizontal="center" vertical="top" wrapText="1"/>
    </xf>
    <xf numFmtId="0" fontId="291" fillId="16" borderId="10" xfId="0" applyFont="1" applyFill="1" applyBorder="1" applyAlignment="1">
      <alignment horizontal="center" vertical="top" wrapText="1"/>
    </xf>
    <xf numFmtId="0" fontId="162" fillId="0" borderId="0" xfId="0" applyFont="1" applyAlignment="1">
      <alignment horizontal="center" vertical="center" wrapText="1"/>
    </xf>
    <xf numFmtId="0" fontId="162" fillId="0" borderId="10" xfId="0" applyFont="1" applyBorder="1" applyAlignment="1">
      <alignment horizontal="center" vertical="center" wrapText="1"/>
    </xf>
    <xf numFmtId="0" fontId="162" fillId="19" borderId="16" xfId="0" applyFont="1" applyFill="1" applyBorder="1" applyAlignment="1">
      <alignment horizontal="left" vertical="center" wrapText="1"/>
    </xf>
    <xf numFmtId="0" fontId="162" fillId="0" borderId="0" xfId="0" applyFont="1" applyAlignment="1">
      <alignment horizontal="left" vertical="center" wrapText="1"/>
    </xf>
    <xf numFmtId="0" fontId="25" fillId="19" borderId="31" xfId="0" applyFont="1" applyFill="1" applyBorder="1" applyAlignment="1">
      <alignment horizontal="left" vertical="center" wrapText="1"/>
    </xf>
    <xf numFmtId="0" fontId="162" fillId="0" borderId="16" xfId="0" applyFont="1" applyBorder="1" applyAlignment="1">
      <alignment horizontal="left" wrapText="1"/>
    </xf>
    <xf numFmtId="0" fontId="162" fillId="46" borderId="230" xfId="0" applyFont="1" applyFill="1" applyBorder="1" applyAlignment="1">
      <alignment horizontal="left" vertical="center" wrapText="1"/>
    </xf>
    <xf numFmtId="0" fontId="162" fillId="46" borderId="231" xfId="0" applyFont="1" applyFill="1" applyBorder="1" applyAlignment="1">
      <alignment horizontal="left" vertical="center"/>
    </xf>
    <xf numFmtId="0" fontId="162" fillId="46" borderId="232" xfId="0" applyFont="1" applyFill="1" applyBorder="1" applyAlignment="1">
      <alignment horizontal="left" vertical="center"/>
    </xf>
    <xf numFmtId="0" fontId="144" fillId="0" borderId="0" xfId="0" applyFont="1" applyAlignment="1">
      <alignment horizontal="left" vertical="center" wrapText="1"/>
    </xf>
    <xf numFmtId="0" fontId="143" fillId="0" borderId="0" xfId="3" applyNumberFormat="1" applyFont="1" applyAlignment="1">
      <alignment horizontal="left" vertical="top" wrapText="1"/>
    </xf>
    <xf numFmtId="0" fontId="144" fillId="0" borderId="0" xfId="0" applyFont="1" applyAlignment="1">
      <alignment horizontal="left" vertical="top" wrapText="1"/>
    </xf>
    <xf numFmtId="0" fontId="137" fillId="0" borderId="18" xfId="0" applyFont="1" applyBorder="1" applyAlignment="1">
      <alignment horizontal="center" vertical="center" wrapText="1"/>
    </xf>
    <xf numFmtId="0" fontId="40" fillId="2" borderId="32" xfId="0" applyFont="1" applyFill="1" applyBorder="1" applyAlignment="1">
      <alignment horizontal="center" vertical="top" wrapText="1"/>
    </xf>
    <xf numFmtId="0" fontId="40" fillId="2" borderId="33" xfId="0" applyFont="1" applyFill="1" applyBorder="1" applyAlignment="1">
      <alignment horizontal="center" vertical="top" wrapText="1"/>
    </xf>
    <xf numFmtId="0" fontId="40" fillId="2" borderId="31" xfId="0" applyFont="1" applyFill="1" applyBorder="1" applyAlignment="1">
      <alignment horizontal="center" vertical="top" wrapText="1"/>
    </xf>
    <xf numFmtId="0" fontId="0" fillId="0" borderId="34" xfId="0" applyBorder="1" applyAlignment="1">
      <alignment horizontal="center" vertical="top" wrapText="1"/>
    </xf>
    <xf numFmtId="0" fontId="22" fillId="0" borderId="0" xfId="0" applyFont="1" applyAlignment="1">
      <alignment horizontal="left"/>
    </xf>
    <xf numFmtId="0" fontId="40" fillId="0" borderId="0" xfId="0" applyFont="1" applyAlignment="1">
      <alignment horizontal="center" vertical="top" wrapText="1"/>
    </xf>
    <xf numFmtId="0" fontId="0" fillId="0" borderId="0" xfId="0" applyAlignment="1">
      <alignment horizontal="center" vertical="top" wrapText="1"/>
    </xf>
    <xf numFmtId="0" fontId="18" fillId="0" borderId="16" xfId="0" applyFont="1" applyBorder="1" applyAlignment="1">
      <alignment horizontal="center" wrapText="1"/>
    </xf>
    <xf numFmtId="0" fontId="22" fillId="0" borderId="0" xfId="0" applyFont="1" applyAlignment="1">
      <alignment horizontal="center"/>
    </xf>
    <xf numFmtId="0" fontId="22" fillId="0" borderId="32" xfId="0" applyFont="1" applyBorder="1" applyAlignment="1">
      <alignment horizontal="left" wrapText="1" indent="1"/>
    </xf>
    <xf numFmtId="0" fontId="22" fillId="0" borderId="33" xfId="0" applyFont="1" applyBorder="1" applyAlignment="1">
      <alignment horizontal="left" wrapText="1" indent="1"/>
    </xf>
    <xf numFmtId="0" fontId="22" fillId="0" borderId="31" xfId="0" applyFont="1" applyBorder="1" applyAlignment="1">
      <alignment horizontal="left" wrapText="1" indent="1"/>
    </xf>
    <xf numFmtId="0" fontId="22" fillId="0" borderId="0" xfId="0" applyFont="1" applyAlignment="1">
      <alignment horizontal="justify" vertical="top" wrapText="1"/>
    </xf>
    <xf numFmtId="0" fontId="18" fillId="0" borderId="32" xfId="0" applyFont="1" applyBorder="1" applyAlignment="1">
      <alignment horizontal="left" wrapText="1"/>
    </xf>
    <xf numFmtId="0" fontId="18" fillId="0" borderId="31" xfId="0" applyFont="1" applyBorder="1" applyAlignment="1">
      <alignment horizontal="left" wrapText="1"/>
    </xf>
    <xf numFmtId="0" fontId="18" fillId="0" borderId="33" xfId="0" applyFont="1" applyBorder="1" applyAlignment="1">
      <alignment horizontal="left" wrapText="1"/>
    </xf>
    <xf numFmtId="0" fontId="22" fillId="0" borderId="32" xfId="0" applyFont="1" applyBorder="1" applyAlignment="1">
      <alignment horizontal="center" wrapText="1"/>
    </xf>
    <xf numFmtId="0" fontId="22" fillId="0" borderId="33" xfId="0" applyFont="1" applyBorder="1" applyAlignment="1">
      <alignment horizontal="center" wrapText="1"/>
    </xf>
    <xf numFmtId="0" fontId="22" fillId="0" borderId="31" xfId="0" applyFont="1" applyBorder="1" applyAlignment="1">
      <alignment horizontal="center" wrapText="1"/>
    </xf>
    <xf numFmtId="0" fontId="125" fillId="0" borderId="0" xfId="0" applyFont="1" applyAlignment="1">
      <alignment horizontal="left" wrapText="1"/>
    </xf>
    <xf numFmtId="0" fontId="143" fillId="0" borderId="22" xfId="0" applyFont="1" applyBorder="1" applyAlignment="1">
      <alignment horizontal="left" vertical="top" wrapText="1"/>
    </xf>
    <xf numFmtId="0" fontId="143" fillId="0" borderId="23" xfId="0" applyFont="1" applyBorder="1" applyAlignment="1">
      <alignment horizontal="left" vertical="top" wrapText="1"/>
    </xf>
    <xf numFmtId="0" fontId="143" fillId="0" borderId="26" xfId="0" applyFont="1" applyBorder="1" applyAlignment="1">
      <alignment horizontal="left" vertical="top" wrapText="1"/>
    </xf>
    <xf numFmtId="0" fontId="143" fillId="0" borderId="17" xfId="0" applyFont="1" applyBorder="1" applyAlignment="1">
      <alignment horizontal="left" vertical="top" wrapText="1"/>
    </xf>
    <xf numFmtId="0" fontId="143" fillId="0" borderId="19" xfId="0" applyFont="1" applyBorder="1" applyAlignment="1">
      <alignment horizontal="left" vertical="top" wrapText="1"/>
    </xf>
    <xf numFmtId="0" fontId="143" fillId="0" borderId="24" xfId="0" applyFont="1" applyBorder="1" applyAlignment="1">
      <alignment horizontal="left" vertical="top" wrapText="1"/>
    </xf>
    <xf numFmtId="0" fontId="25" fillId="0" borderId="26" xfId="0" applyFont="1" applyBorder="1" applyAlignment="1">
      <alignment horizontal="left" vertical="top" wrapText="1"/>
    </xf>
    <xf numFmtId="0" fontId="25" fillId="0" borderId="34" xfId="0" applyFont="1" applyBorder="1" applyAlignment="1">
      <alignment horizontal="left" vertical="top" wrapText="1"/>
    </xf>
    <xf numFmtId="0" fontId="25" fillId="0" borderId="35" xfId="0" applyFont="1" applyBorder="1" applyAlignment="1">
      <alignment horizontal="left" vertical="top" wrapText="1"/>
    </xf>
    <xf numFmtId="0" fontId="143" fillId="0" borderId="20" xfId="0" applyFont="1" applyBorder="1" applyAlignment="1">
      <alignment horizontal="left" vertical="top"/>
    </xf>
    <xf numFmtId="0" fontId="22" fillId="0" borderId="0" xfId="0" applyFont="1" applyAlignment="1">
      <alignment horizontal="left" vertical="top"/>
    </xf>
    <xf numFmtId="0" fontId="0" fillId="0" borderId="0" xfId="0" applyAlignment="1">
      <alignment horizontal="center" vertical="top"/>
    </xf>
    <xf numFmtId="0" fontId="143" fillId="0" borderId="32" xfId="0" applyFont="1" applyBorder="1" applyAlignment="1">
      <alignment horizontal="left" vertical="top" wrapText="1"/>
    </xf>
    <xf numFmtId="0" fontId="143" fillId="0" borderId="33" xfId="0" applyFont="1" applyBorder="1" applyAlignment="1">
      <alignment horizontal="left" vertical="top" wrapText="1"/>
    </xf>
    <xf numFmtId="0" fontId="143" fillId="0" borderId="31" xfId="0" applyFont="1" applyBorder="1" applyAlignment="1">
      <alignment horizontal="left" vertical="top" wrapText="1"/>
    </xf>
    <xf numFmtId="0" fontId="162" fillId="0" borderId="19" xfId="0" applyFont="1" applyBorder="1" applyAlignment="1">
      <alignment horizontal="left" vertical="top" wrapText="1"/>
    </xf>
    <xf numFmtId="0" fontId="162" fillId="0" borderId="18" xfId="0" applyFont="1" applyBorder="1" applyAlignment="1">
      <alignment horizontal="left" vertical="top" wrapText="1"/>
    </xf>
    <xf numFmtId="0" fontId="162" fillId="0" borderId="21" xfId="0" applyFont="1" applyBorder="1" applyAlignment="1">
      <alignment horizontal="left" vertical="top" wrapText="1"/>
    </xf>
    <xf numFmtId="0" fontId="40" fillId="19" borderId="32" xfId="0" applyFont="1" applyFill="1" applyBorder="1" applyAlignment="1">
      <alignment horizontal="center" vertical="top"/>
    </xf>
    <xf numFmtId="0" fontId="40" fillId="19" borderId="33" xfId="0" applyFont="1" applyFill="1" applyBorder="1" applyAlignment="1">
      <alignment horizontal="center" vertical="top"/>
    </xf>
    <xf numFmtId="0" fontId="40" fillId="19" borderId="31" xfId="0" applyFont="1" applyFill="1" applyBorder="1" applyAlignment="1">
      <alignment horizontal="center" vertical="top"/>
    </xf>
    <xf numFmtId="0" fontId="18" fillId="0" borderId="16" xfId="0" applyFont="1" applyBorder="1" applyAlignment="1">
      <alignment horizontal="left" vertical="top" wrapText="1"/>
    </xf>
    <xf numFmtId="0" fontId="18" fillId="0" borderId="32" xfId="0" applyFont="1" applyBorder="1" applyAlignment="1">
      <alignment horizontal="left" vertical="top" wrapText="1"/>
    </xf>
    <xf numFmtId="0" fontId="18" fillId="0" borderId="33" xfId="0" applyFont="1" applyBorder="1" applyAlignment="1">
      <alignment horizontal="left" vertical="top" wrapText="1"/>
    </xf>
    <xf numFmtId="0" fontId="18" fillId="0" borderId="31" xfId="0" applyFont="1" applyBorder="1" applyAlignment="1">
      <alignment horizontal="left" vertical="top" wrapText="1"/>
    </xf>
    <xf numFmtId="0" fontId="162" fillId="0" borderId="16" xfId="0" applyFont="1" applyBorder="1" applyAlignment="1">
      <alignment horizontal="left" vertical="top" wrapText="1"/>
    </xf>
    <xf numFmtId="20" fontId="161" fillId="0" borderId="32" xfId="0" applyNumberFormat="1" applyFont="1" applyBorder="1" applyAlignment="1">
      <alignment horizontal="left" vertical="top" wrapText="1"/>
    </xf>
    <xf numFmtId="20" fontId="161" fillId="0" borderId="33" xfId="0" applyNumberFormat="1" applyFont="1" applyBorder="1" applyAlignment="1">
      <alignment horizontal="left" vertical="top" wrapText="1"/>
    </xf>
    <xf numFmtId="0" fontId="161" fillId="0" borderId="16" xfId="0" applyFont="1" applyBorder="1" applyAlignment="1">
      <alignment horizontal="left" vertical="top" wrapText="1"/>
    </xf>
    <xf numFmtId="0" fontId="143" fillId="0" borderId="34" xfId="0" applyFont="1" applyBorder="1" applyAlignment="1">
      <alignment horizontal="left" vertical="top" wrapText="1"/>
    </xf>
    <xf numFmtId="0" fontId="143" fillId="0" borderId="35" xfId="0" applyFont="1" applyBorder="1" applyAlignment="1">
      <alignment horizontal="left" vertical="top" wrapText="1"/>
    </xf>
    <xf numFmtId="167" fontId="161" fillId="0" borderId="22" xfId="0" applyNumberFormat="1" applyFont="1" applyBorder="1" applyAlignment="1">
      <alignment horizontal="left" vertical="top" wrapText="1"/>
    </xf>
    <xf numFmtId="0" fontId="142" fillId="0" borderId="17" xfId="0" applyFont="1" applyBorder="1" applyAlignment="1">
      <alignment horizontal="left" vertical="top" wrapText="1"/>
    </xf>
    <xf numFmtId="0" fontId="142" fillId="0" borderId="0" xfId="0" applyFont="1" applyAlignment="1">
      <alignment horizontal="left" vertical="top" wrapText="1"/>
    </xf>
    <xf numFmtId="0" fontId="162" fillId="0" borderId="32" xfId="0" applyFont="1" applyBorder="1" applyAlignment="1">
      <alignment horizontal="left" vertical="top" wrapText="1"/>
    </xf>
    <xf numFmtId="0" fontId="162" fillId="0" borderId="33" xfId="0" applyFont="1" applyBorder="1" applyAlignment="1">
      <alignment horizontal="left" vertical="top" wrapText="1"/>
    </xf>
    <xf numFmtId="0" fontId="162" fillId="0" borderId="31" xfId="0" applyFont="1" applyBorder="1" applyAlignment="1">
      <alignment horizontal="left" vertical="top" wrapText="1"/>
    </xf>
    <xf numFmtId="0" fontId="143" fillId="0" borderId="18" xfId="0" applyFont="1" applyBorder="1" applyAlignment="1">
      <alignment horizontal="justify" vertical="top" wrapText="1"/>
    </xf>
    <xf numFmtId="0" fontId="143" fillId="0" borderId="21" xfId="0" applyFont="1" applyBorder="1" applyAlignment="1">
      <alignment horizontal="justify" vertical="top" wrapText="1"/>
    </xf>
    <xf numFmtId="0" fontId="143" fillId="0" borderId="0" xfId="0" quotePrefix="1" applyFont="1" applyAlignment="1">
      <alignment horizontal="justify" vertical="top" wrapText="1"/>
    </xf>
    <xf numFmtId="0" fontId="143" fillId="0" borderId="20" xfId="0" quotePrefix="1" applyFont="1" applyBorder="1" applyAlignment="1">
      <alignment horizontal="justify" vertical="top" wrapText="1"/>
    </xf>
    <xf numFmtId="0" fontId="0" fillId="0" borderId="33" xfId="0" applyBorder="1" applyAlignment="1">
      <alignment horizontal="left" vertical="top" wrapText="1"/>
    </xf>
    <xf numFmtId="0" fontId="0" fillId="0" borderId="31" xfId="0" applyBorder="1" applyAlignment="1">
      <alignment horizontal="left" vertical="top" wrapText="1"/>
    </xf>
    <xf numFmtId="0" fontId="176" fillId="0" borderId="32" xfId="0" applyFont="1" applyBorder="1" applyAlignment="1">
      <alignment horizontal="left" vertical="top" wrapText="1"/>
    </xf>
    <xf numFmtId="0" fontId="176" fillId="0" borderId="33" xfId="0" applyFont="1" applyBorder="1" applyAlignment="1">
      <alignment horizontal="left" vertical="top" wrapText="1"/>
    </xf>
    <xf numFmtId="0" fontId="176" fillId="0" borderId="31" xfId="0" applyFont="1" applyBorder="1" applyAlignment="1">
      <alignment horizontal="left" vertical="top" wrapText="1"/>
    </xf>
    <xf numFmtId="0" fontId="162" fillId="41" borderId="26" xfId="0" applyFont="1" applyFill="1" applyBorder="1" applyAlignment="1">
      <alignment horizontal="left" vertical="top" wrapText="1"/>
    </xf>
    <xf numFmtId="0" fontId="162" fillId="41" borderId="34" xfId="0" applyFont="1" applyFill="1" applyBorder="1" applyAlignment="1">
      <alignment horizontal="left" vertical="top" wrapText="1"/>
    </xf>
    <xf numFmtId="0" fontId="162" fillId="41" borderId="35" xfId="0" applyFont="1" applyFill="1" applyBorder="1" applyAlignment="1">
      <alignment horizontal="left" vertical="top" wrapText="1"/>
    </xf>
    <xf numFmtId="0" fontId="30" fillId="0" borderId="0" xfId="7" applyFont="1" applyAlignment="1">
      <alignment horizontal="center"/>
    </xf>
    <xf numFmtId="0" fontId="54" fillId="0" borderId="30" xfId="7" applyFont="1" applyBorder="1" applyAlignment="1">
      <alignment horizontal="center" vertical="center" wrapText="1"/>
    </xf>
    <xf numFmtId="0" fontId="25" fillId="0" borderId="0" xfId="0" applyFont="1" applyAlignment="1">
      <alignment vertical="center" wrapText="1"/>
    </xf>
    <xf numFmtId="0" fontId="162" fillId="0" borderId="0" xfId="0" applyFont="1" applyAlignment="1">
      <alignment horizontal="left" vertical="top" wrapText="1"/>
    </xf>
    <xf numFmtId="0" fontId="162" fillId="0" borderId="0" xfId="15" applyFont="1" applyAlignment="1">
      <alignment horizontal="left" wrapText="1"/>
    </xf>
    <xf numFmtId="0" fontId="162" fillId="0" borderId="0" xfId="15" applyFont="1" applyAlignment="1">
      <alignment wrapText="1"/>
    </xf>
    <xf numFmtId="0" fontId="25" fillId="0" borderId="0" xfId="15" applyFont="1" applyAlignment="1">
      <alignment horizontal="left" vertical="center" wrapText="1"/>
    </xf>
    <xf numFmtId="0" fontId="16" fillId="0" borderId="0" xfId="15" applyAlignment="1">
      <alignment horizontal="left" vertical="top" wrapText="1"/>
    </xf>
    <xf numFmtId="0" fontId="16" fillId="0" borderId="0" xfId="15" applyAlignment="1">
      <alignment horizontal="justify" vertical="top" wrapText="1"/>
    </xf>
    <xf numFmtId="0" fontId="162" fillId="0" borderId="0" xfId="0" applyFont="1" applyAlignment="1">
      <alignment horizontal="left" vertical="center"/>
    </xf>
    <xf numFmtId="0" fontId="162" fillId="0" borderId="0" xfId="0" applyFont="1" applyAlignment="1">
      <alignment horizontal="left" vertical="top"/>
    </xf>
    <xf numFmtId="0" fontId="162" fillId="0" borderId="0" xfId="0" applyFont="1" applyAlignment="1">
      <alignment horizontal="justify" vertical="top" wrapText="1"/>
    </xf>
    <xf numFmtId="0" fontId="162" fillId="0" borderId="0" xfId="0" applyFont="1" applyAlignment="1">
      <alignment horizontal="right" vertical="top" wrapText="1"/>
    </xf>
    <xf numFmtId="0" fontId="26" fillId="0" borderId="0" xfId="0" applyFont="1" applyAlignment="1">
      <alignment horizontal="left" vertical="top" wrapText="1"/>
    </xf>
    <xf numFmtId="0" fontId="179" fillId="0" borderId="0" xfId="0" applyFont="1" applyAlignment="1">
      <alignment horizontal="justify" vertical="top" wrapText="1"/>
    </xf>
    <xf numFmtId="0" fontId="162" fillId="0" borderId="0" xfId="0" applyFont="1" applyAlignment="1">
      <alignment vertical="center" wrapText="1"/>
    </xf>
    <xf numFmtId="0" fontId="143" fillId="0" borderId="0" xfId="0" applyFont="1" applyAlignment="1">
      <alignment vertical="top" wrapText="1"/>
    </xf>
    <xf numFmtId="0" fontId="162" fillId="0" borderId="0" xfId="0" applyFont="1" applyAlignment="1">
      <alignment vertical="top" wrapText="1"/>
    </xf>
    <xf numFmtId="0" fontId="16" fillId="0" borderId="0" xfId="0" applyFont="1" applyAlignment="1">
      <alignment vertical="top" wrapText="1"/>
    </xf>
    <xf numFmtId="0" fontId="163" fillId="19" borderId="32" xfId="0" applyFont="1" applyFill="1" applyBorder="1" applyAlignment="1">
      <alignment horizontal="center" vertical="top"/>
    </xf>
    <xf numFmtId="0" fontId="163" fillId="19" borderId="33" xfId="0" applyFont="1" applyFill="1" applyBorder="1" applyAlignment="1">
      <alignment horizontal="center" vertical="top"/>
    </xf>
    <xf numFmtId="0" fontId="163" fillId="19" borderId="31" xfId="0" applyFont="1" applyFill="1" applyBorder="1" applyAlignment="1">
      <alignment horizontal="center" vertical="top"/>
    </xf>
    <xf numFmtId="0" fontId="143" fillId="0" borderId="34" xfId="0" applyFont="1" applyBorder="1" applyAlignment="1">
      <alignment horizontal="left" vertical="top"/>
    </xf>
    <xf numFmtId="0" fontId="143" fillId="0" borderId="0" xfId="0" applyFont="1" applyAlignment="1">
      <alignment horizontal="center" vertical="top" wrapText="1"/>
    </xf>
    <xf numFmtId="0" fontId="162" fillId="0" borderId="0" xfId="0" applyFont="1" applyAlignment="1">
      <alignment horizontal="left"/>
    </xf>
    <xf numFmtId="0" fontId="162" fillId="0" borderId="0" xfId="0" applyFont="1" applyAlignment="1">
      <alignment vertical="center"/>
    </xf>
    <xf numFmtId="0" fontId="139" fillId="0" borderId="0" xfId="0" applyFont="1" applyAlignment="1">
      <alignment horizontal="justify" vertical="top" wrapText="1"/>
    </xf>
    <xf numFmtId="0" fontId="16" fillId="0" borderId="0" xfId="0" applyFont="1" applyAlignment="1">
      <alignment horizontal="left" vertical="center" wrapText="1"/>
    </xf>
    <xf numFmtId="0" fontId="142" fillId="0" borderId="32" xfId="0" applyFont="1" applyBorder="1" applyAlignment="1">
      <alignment horizontal="left" vertical="center" wrapText="1"/>
    </xf>
    <xf numFmtId="0" fontId="142" fillId="0" borderId="33" xfId="0" applyFont="1" applyBorder="1" applyAlignment="1">
      <alignment horizontal="left" vertical="center" wrapText="1"/>
    </xf>
    <xf numFmtId="0" fontId="142" fillId="0" borderId="31" xfId="0" applyFont="1" applyBorder="1" applyAlignment="1">
      <alignment horizontal="left" vertical="center" wrapText="1"/>
    </xf>
    <xf numFmtId="0" fontId="180" fillId="0" borderId="0" xfId="0" applyFont="1" applyAlignment="1">
      <alignment horizontal="left" vertical="top" wrapText="1"/>
    </xf>
    <xf numFmtId="0" fontId="236" fillId="0" borderId="0" xfId="0" applyFont="1" applyAlignment="1">
      <alignment horizontal="left" vertical="top" wrapText="1"/>
    </xf>
    <xf numFmtId="0" fontId="177" fillId="0" borderId="0" xfId="0" applyFont="1" applyAlignment="1">
      <alignment horizontal="center"/>
    </xf>
    <xf numFmtId="0" fontId="161" fillId="0" borderId="32" xfId="0" applyFont="1" applyBorder="1" applyAlignment="1">
      <alignment horizontal="center" vertical="center" wrapText="1"/>
    </xf>
    <xf numFmtId="0" fontId="161" fillId="0" borderId="33" xfId="0" applyFont="1" applyBorder="1" applyAlignment="1">
      <alignment horizontal="center" vertical="center" wrapText="1"/>
    </xf>
    <xf numFmtId="0" fontId="161" fillId="0" borderId="31" xfId="0" applyFont="1" applyBorder="1" applyAlignment="1">
      <alignment horizontal="center" vertical="center" wrapText="1"/>
    </xf>
    <xf numFmtId="0" fontId="161" fillId="0" borderId="16" xfId="0" applyFont="1" applyBorder="1" applyAlignment="1">
      <alignment horizontal="center" wrapText="1"/>
    </xf>
    <xf numFmtId="0" fontId="51" fillId="0" borderId="0" xfId="0" applyFont="1" applyAlignment="1">
      <alignment horizontal="left"/>
    </xf>
    <xf numFmtId="0" fontId="163" fillId="19" borderId="32" xfId="0" applyFont="1" applyFill="1" applyBorder="1" applyAlignment="1">
      <alignment horizontal="center"/>
    </xf>
    <xf numFmtId="0" fontId="163" fillId="19" borderId="33" xfId="0" applyFont="1" applyFill="1" applyBorder="1" applyAlignment="1">
      <alignment horizontal="center"/>
    </xf>
    <xf numFmtId="0" fontId="163" fillId="19" borderId="31" xfId="0" applyFont="1" applyFill="1" applyBorder="1" applyAlignment="1">
      <alignment horizontal="center"/>
    </xf>
    <xf numFmtId="0" fontId="161" fillId="0" borderId="16" xfId="0" applyFont="1" applyBorder="1" applyAlignment="1">
      <alignment horizontal="left" vertical="center" wrapText="1" indent="1"/>
    </xf>
    <xf numFmtId="0" fontId="161" fillId="0" borderId="16" xfId="0" applyFont="1" applyBorder="1" applyAlignment="1">
      <alignment horizontal="center" vertical="center"/>
    </xf>
    <xf numFmtId="0" fontId="161" fillId="0" borderId="16" xfId="0" applyFont="1" applyBorder="1" applyAlignment="1">
      <alignment horizontal="left" vertical="center" wrapText="1"/>
    </xf>
    <xf numFmtId="0" fontId="161" fillId="0" borderId="31" xfId="0" applyFont="1" applyBorder="1" applyAlignment="1">
      <alignment horizontal="left" vertical="center" wrapText="1" indent="1"/>
    </xf>
    <xf numFmtId="0" fontId="180" fillId="0" borderId="0" xfId="0" applyFont="1" applyAlignment="1">
      <alignment horizontal="left" wrapText="1"/>
    </xf>
    <xf numFmtId="0" fontId="236" fillId="0" borderId="0" xfId="0" applyFont="1" applyAlignment="1">
      <alignment horizontal="left" wrapText="1"/>
    </xf>
    <xf numFmtId="0" fontId="22" fillId="0" borderId="0" xfId="0" applyFont="1" applyAlignment="1">
      <alignment horizontal="center" vertical="center" wrapText="1"/>
    </xf>
    <xf numFmtId="0" fontId="22" fillId="0" borderId="32" xfId="0" applyFont="1" applyBorder="1" applyAlignment="1">
      <alignment horizontal="center" vertical="top" wrapText="1"/>
    </xf>
    <xf numFmtId="0" fontId="22" fillId="0" borderId="33" xfId="0" applyFont="1" applyBorder="1" applyAlignment="1">
      <alignment horizontal="center" vertical="top" wrapText="1"/>
    </xf>
    <xf numFmtId="0" fontId="22" fillId="0" borderId="31" xfId="0" applyFont="1" applyBorder="1" applyAlignment="1">
      <alignment horizontal="center" vertical="top" wrapText="1"/>
    </xf>
    <xf numFmtId="0" fontId="52" fillId="0" borderId="26" xfId="0" applyFont="1" applyBorder="1" applyAlignment="1">
      <alignment horizontal="left" vertical="top" wrapText="1"/>
    </xf>
    <xf numFmtId="0" fontId="52" fillId="0" borderId="34" xfId="0" applyFont="1" applyBorder="1" applyAlignment="1">
      <alignment horizontal="left" vertical="top" wrapText="1"/>
    </xf>
    <xf numFmtId="0" fontId="52" fillId="0" borderId="35" xfId="0" applyFont="1" applyBorder="1" applyAlignment="1">
      <alignment horizontal="left" vertical="top" wrapText="1"/>
    </xf>
    <xf numFmtId="0" fontId="52" fillId="0" borderId="19" xfId="0" applyFont="1" applyBorder="1" applyAlignment="1">
      <alignment horizontal="left" vertical="top" wrapText="1"/>
    </xf>
    <xf numFmtId="0" fontId="52" fillId="0" borderId="18" xfId="0" applyFont="1" applyBorder="1" applyAlignment="1">
      <alignment horizontal="left" vertical="top" wrapText="1"/>
    </xf>
    <xf numFmtId="0" fontId="52" fillId="0" borderId="21" xfId="0" applyFont="1" applyBorder="1" applyAlignment="1">
      <alignment horizontal="left" vertical="top" wrapText="1"/>
    </xf>
    <xf numFmtId="0" fontId="25" fillId="0" borderId="16" xfId="0" applyFont="1" applyBorder="1" applyAlignment="1">
      <alignment horizontal="center" wrapText="1"/>
    </xf>
    <xf numFmtId="0" fontId="25" fillId="0" borderId="32" xfId="0" applyFont="1" applyBorder="1" applyAlignment="1">
      <alignment horizontal="center" vertical="center" wrapText="1"/>
    </xf>
    <xf numFmtId="0" fontId="25" fillId="0" borderId="33" xfId="0" applyFont="1" applyBorder="1" applyAlignment="1">
      <alignment horizontal="center" vertical="center" wrapText="1"/>
    </xf>
    <xf numFmtId="0" fontId="25" fillId="0" borderId="31" xfId="0" applyFont="1" applyBorder="1" applyAlignment="1">
      <alignment horizontal="center" vertical="center" wrapText="1"/>
    </xf>
    <xf numFmtId="0" fontId="22" fillId="0" borderId="0" xfId="0" applyFont="1" applyAlignment="1">
      <alignment horizontal="left" wrapText="1"/>
    </xf>
    <xf numFmtId="0" fontId="25" fillId="0" borderId="0" xfId="0" applyFont="1" applyAlignment="1">
      <alignment horizontal="left" wrapText="1"/>
    </xf>
    <xf numFmtId="0" fontId="27" fillId="0" borderId="0" xfId="0" applyFont="1" applyAlignment="1">
      <alignment horizontal="left" wrapText="1"/>
    </xf>
    <xf numFmtId="0" fontId="25" fillId="0" borderId="0" xfId="0" applyFont="1" applyAlignment="1">
      <alignment horizontal="justify" vertical="center" wrapText="1"/>
    </xf>
    <xf numFmtId="0" fontId="25" fillId="0" borderId="44" xfId="0" applyFont="1" applyBorder="1" applyAlignment="1">
      <alignment horizontal="justify" vertical="center" wrapText="1"/>
    </xf>
    <xf numFmtId="0" fontId="25" fillId="0" borderId="16" xfId="0" applyFont="1" applyBorder="1" applyAlignment="1">
      <alignment horizontal="center" vertical="center" wrapText="1"/>
    </xf>
    <xf numFmtId="0" fontId="22" fillId="0" borderId="43" xfId="0" applyFont="1" applyBorder="1" applyAlignment="1">
      <alignment horizontal="center" vertical="top" wrapText="1"/>
    </xf>
    <xf numFmtId="0" fontId="16" fillId="0" borderId="0" xfId="0" applyFont="1" applyAlignment="1">
      <alignment horizontal="justify" wrapText="1"/>
    </xf>
    <xf numFmtId="0" fontId="22" fillId="0" borderId="0" xfId="0" applyFont="1" applyAlignment="1">
      <alignment horizontal="justify" wrapText="1"/>
    </xf>
    <xf numFmtId="0" fontId="40" fillId="19" borderId="32" xfId="0" applyFont="1" applyFill="1" applyBorder="1" applyAlignment="1">
      <alignment horizontal="center" wrapText="1"/>
    </xf>
    <xf numFmtId="0" fontId="40" fillId="19" borderId="33" xfId="0" applyFont="1" applyFill="1" applyBorder="1" applyAlignment="1">
      <alignment horizontal="center" wrapText="1"/>
    </xf>
    <xf numFmtId="0" fontId="40" fillId="19" borderId="31" xfId="0" applyFont="1" applyFill="1" applyBorder="1" applyAlignment="1">
      <alignment horizontal="center" wrapText="1"/>
    </xf>
    <xf numFmtId="0" fontId="22" fillId="0" borderId="43" xfId="0" applyFont="1" applyBorder="1" applyAlignment="1">
      <alignment horizontal="center" wrapText="1"/>
    </xf>
    <xf numFmtId="0" fontId="52" fillId="0" borderId="0" xfId="0" applyFont="1" applyAlignment="1">
      <alignment horizontal="left" wrapText="1"/>
    </xf>
    <xf numFmtId="0" fontId="22" fillId="0" borderId="43" xfId="0" applyFont="1" applyBorder="1" applyAlignment="1">
      <alignment horizontal="left" vertical="top" wrapText="1"/>
    </xf>
    <xf numFmtId="0" fontId="0" fillId="0" borderId="43" xfId="0" applyBorder="1" applyAlignment="1">
      <alignment horizontal="center"/>
    </xf>
    <xf numFmtId="0" fontId="40" fillId="19" borderId="32" xfId="0" applyFont="1" applyFill="1" applyBorder="1" applyAlignment="1">
      <alignment horizontal="center" vertical="center" wrapText="1"/>
    </xf>
    <xf numFmtId="0" fontId="40" fillId="19" borderId="33" xfId="0" applyFont="1" applyFill="1" applyBorder="1" applyAlignment="1">
      <alignment horizontal="center" vertical="center" wrapText="1"/>
    </xf>
    <xf numFmtId="0" fontId="40" fillId="19" borderId="31" xfId="0" applyFont="1" applyFill="1" applyBorder="1" applyAlignment="1">
      <alignment horizontal="center" vertical="center" wrapText="1"/>
    </xf>
    <xf numFmtId="0" fontId="25" fillId="0" borderId="0" xfId="0" applyFont="1" applyAlignment="1">
      <alignment horizontal="left"/>
    </xf>
    <xf numFmtId="0" fontId="22" fillId="0" borderId="43" xfId="0" applyFont="1" applyBorder="1" applyAlignment="1">
      <alignment horizontal="left"/>
    </xf>
    <xf numFmtId="0" fontId="143" fillId="0" borderId="0" xfId="0" applyFont="1" applyAlignment="1">
      <alignment horizontal="justify" wrapText="1"/>
    </xf>
    <xf numFmtId="0" fontId="22" fillId="0" borderId="43" xfId="0" applyFont="1" applyBorder="1" applyAlignment="1">
      <alignment horizontal="right"/>
    </xf>
    <xf numFmtId="0" fontId="22" fillId="0" borderId="43" xfId="0" applyFont="1" applyBorder="1" applyAlignment="1">
      <alignment horizontal="center"/>
    </xf>
    <xf numFmtId="0" fontId="27" fillId="0" borderId="0" xfId="0" applyFont="1" applyAlignment="1">
      <alignment horizontal="left"/>
    </xf>
    <xf numFmtId="0" fontId="25" fillId="0" borderId="44" xfId="0" applyFont="1" applyBorder="1" applyAlignment="1">
      <alignment horizontal="left" vertical="center" wrapText="1"/>
    </xf>
    <xf numFmtId="0" fontId="25" fillId="0" borderId="18" xfId="0" applyFont="1" applyBorder="1" applyAlignment="1">
      <alignment horizontal="center" vertical="center"/>
    </xf>
    <xf numFmtId="0" fontId="25" fillId="0" borderId="32" xfId="0" applyFont="1" applyBorder="1" applyAlignment="1">
      <alignment horizontal="center" wrapText="1"/>
    </xf>
    <xf numFmtId="0" fontId="25" fillId="0" borderId="33" xfId="0" applyFont="1" applyBorder="1" applyAlignment="1">
      <alignment horizontal="center" wrapText="1"/>
    </xf>
    <xf numFmtId="0" fontId="25" fillId="0" borderId="31" xfId="0" applyFont="1" applyBorder="1" applyAlignment="1">
      <alignment horizontal="center" wrapText="1"/>
    </xf>
    <xf numFmtId="0" fontId="22" fillId="0" borderId="19" xfId="0" applyFont="1" applyBorder="1" applyAlignment="1">
      <alignment horizontal="center" vertical="top" wrapText="1"/>
    </xf>
    <xf numFmtId="0" fontId="22" fillId="0" borderId="18" xfId="0" applyFont="1" applyBorder="1" applyAlignment="1">
      <alignment horizontal="center" vertical="top" wrapText="1"/>
    </xf>
    <xf numFmtId="0" fontId="22" fillId="0" borderId="21" xfId="0" applyFont="1" applyBorder="1" applyAlignment="1">
      <alignment horizontal="center" vertical="top" wrapText="1"/>
    </xf>
    <xf numFmtId="0" fontId="114" fillId="0" borderId="26" xfId="0" applyFont="1" applyBorder="1" applyAlignment="1">
      <alignment horizontal="left" vertical="top" wrapText="1"/>
    </xf>
    <xf numFmtId="0" fontId="243" fillId="0" borderId="16" xfId="0" applyFont="1" applyBorder="1" applyAlignment="1">
      <alignment horizontal="left"/>
    </xf>
    <xf numFmtId="0" fontId="243" fillId="0" borderId="16" xfId="0" applyFont="1" applyBorder="1" applyAlignment="1">
      <alignment horizontal="center" vertical="top"/>
    </xf>
    <xf numFmtId="0" fontId="166" fillId="0" borderId="26" xfId="0" applyFont="1" applyBorder="1" applyAlignment="1">
      <alignment horizontal="left" vertical="top" wrapText="1"/>
    </xf>
    <xf numFmtId="0" fontId="166" fillId="0" borderId="34" xfId="0" applyFont="1" applyBorder="1" applyAlignment="1">
      <alignment horizontal="left" vertical="top" wrapText="1"/>
    </xf>
    <xf numFmtId="0" fontId="166" fillId="0" borderId="35" xfId="0" applyFont="1" applyBorder="1" applyAlignment="1">
      <alignment horizontal="left" vertical="top" wrapText="1"/>
    </xf>
    <xf numFmtId="0" fontId="166" fillId="0" borderId="17" xfId="0" applyFont="1" applyBorder="1" applyAlignment="1">
      <alignment horizontal="left" vertical="top" wrapText="1"/>
    </xf>
    <xf numFmtId="0" fontId="166" fillId="0" borderId="0" xfId="0" applyFont="1" applyAlignment="1">
      <alignment horizontal="left" vertical="top" wrapText="1"/>
    </xf>
    <xf numFmtId="0" fontId="166" fillId="0" borderId="20" xfId="0" applyFont="1" applyBorder="1" applyAlignment="1">
      <alignment horizontal="left" vertical="top" wrapText="1"/>
    </xf>
    <xf numFmtId="0" fontId="166" fillId="0" borderId="19" xfId="0" applyFont="1" applyBorder="1" applyAlignment="1">
      <alignment horizontal="left" vertical="top" wrapText="1"/>
    </xf>
    <xf numFmtId="0" fontId="166" fillId="0" borderId="18" xfId="0" applyFont="1" applyBorder="1" applyAlignment="1">
      <alignment horizontal="left" vertical="top" wrapText="1"/>
    </xf>
    <xf numFmtId="0" fontId="166" fillId="0" borderId="21" xfId="0" applyFont="1" applyBorder="1" applyAlignment="1">
      <alignment horizontal="left" vertical="top" wrapText="1"/>
    </xf>
    <xf numFmtId="0" fontId="166" fillId="0" borderId="16" xfId="0" applyFont="1" applyBorder="1" applyAlignment="1">
      <alignment horizontal="left" vertical="center"/>
    </xf>
    <xf numFmtId="0" fontId="166" fillId="0" borderId="16" xfId="0" quotePrefix="1" applyFont="1" applyBorder="1" applyAlignment="1">
      <alignment horizontal="center" vertical="center"/>
    </xf>
    <xf numFmtId="0" fontId="44" fillId="0" borderId="43" xfId="0" applyFont="1" applyBorder="1" applyAlignment="1">
      <alignment horizontal="center"/>
    </xf>
    <xf numFmtId="0" fontId="22" fillId="0" borderId="69" xfId="0" applyFont="1" applyBorder="1" applyAlignment="1">
      <alignment horizontal="left" wrapText="1"/>
    </xf>
    <xf numFmtId="0" fontId="44" fillId="0" borderId="0" xfId="0" applyFont="1" applyAlignment="1">
      <alignment horizontal="justify" vertical="top" wrapText="1"/>
    </xf>
    <xf numFmtId="0" fontId="54" fillId="0" borderId="0" xfId="0" applyFont="1" applyAlignment="1">
      <alignment horizontal="left"/>
    </xf>
    <xf numFmtId="0" fontId="16" fillId="0" borderId="0" xfId="0" applyFont="1" applyAlignment="1">
      <alignment horizontal="left" wrapText="1"/>
    </xf>
    <xf numFmtId="0" fontId="25" fillId="0" borderId="69" xfId="0" applyFont="1" applyBorder="1" applyAlignment="1">
      <alignment horizontal="left" wrapText="1" indent="1"/>
    </xf>
    <xf numFmtId="0" fontId="44" fillId="0" borderId="0" xfId="0" applyFont="1" applyAlignment="1">
      <alignment horizontal="left" vertical="top" wrapText="1"/>
    </xf>
    <xf numFmtId="0" fontId="45" fillId="0" borderId="0" xfId="0" applyFont="1" applyAlignment="1">
      <alignment horizontal="justify" wrapText="1"/>
    </xf>
    <xf numFmtId="0" fontId="27" fillId="0" borderId="0" xfId="0" quotePrefix="1" applyFont="1" applyAlignment="1">
      <alignment horizontal="left"/>
    </xf>
    <xf numFmtId="0" fontId="44" fillId="0" borderId="43" xfId="0" applyFont="1" applyBorder="1" applyAlignment="1">
      <alignment horizontal="right" vertical="top" wrapText="1"/>
    </xf>
    <xf numFmtId="0" fontId="79" fillId="0" borderId="17" xfId="0" applyFont="1" applyBorder="1" applyAlignment="1">
      <alignment horizontal="left" wrapText="1"/>
    </xf>
    <xf numFmtId="0" fontId="79" fillId="0" borderId="0" xfId="0" applyFont="1" applyAlignment="1">
      <alignment horizontal="left" wrapText="1"/>
    </xf>
    <xf numFmtId="0" fontId="79" fillId="0" borderId="20" xfId="0" applyFont="1" applyBorder="1" applyAlignment="1">
      <alignment horizontal="left" wrapText="1"/>
    </xf>
    <xf numFmtId="0" fontId="52" fillId="0" borderId="43" xfId="0" applyFont="1" applyBorder="1" applyAlignment="1">
      <alignment horizontal="left"/>
    </xf>
    <xf numFmtId="0" fontId="56" fillId="0" borderId="26" xfId="0" applyFont="1" applyBorder="1" applyAlignment="1">
      <alignment horizontal="left" vertical="top" wrapText="1"/>
    </xf>
    <xf numFmtId="0" fontId="56" fillId="0" borderId="34" xfId="0" applyFont="1" applyBorder="1" applyAlignment="1">
      <alignment horizontal="left" vertical="top" wrapText="1"/>
    </xf>
    <xf numFmtId="0" fontId="56" fillId="0" borderId="35" xfId="0" applyFont="1" applyBorder="1" applyAlignment="1">
      <alignment horizontal="left" vertical="top" wrapText="1"/>
    </xf>
    <xf numFmtId="0" fontId="79" fillId="0" borderId="19" xfId="0" applyFont="1" applyBorder="1" applyAlignment="1">
      <alignment horizontal="left" vertical="top" wrapText="1"/>
    </xf>
    <xf numFmtId="0" fontId="79" fillId="0" borderId="18" xfId="0" applyFont="1" applyBorder="1" applyAlignment="1">
      <alignment horizontal="left" vertical="top" wrapText="1"/>
    </xf>
    <xf numFmtId="0" fontId="79" fillId="0" borderId="21" xfId="0" applyFont="1" applyBorder="1" applyAlignment="1">
      <alignment horizontal="left" vertical="top" wrapText="1"/>
    </xf>
    <xf numFmtId="0" fontId="86" fillId="0" borderId="43" xfId="10" applyBorder="1" applyAlignment="1">
      <alignment horizontal="center"/>
    </xf>
    <xf numFmtId="0" fontId="86" fillId="0" borderId="84" xfId="10" applyBorder="1" applyAlignment="1">
      <alignment horizontal="center"/>
    </xf>
    <xf numFmtId="0" fontId="22" fillId="0" borderId="0" xfId="10" applyFont="1" applyAlignment="1">
      <alignment horizontal="justify" vertical="center" wrapText="1"/>
    </xf>
    <xf numFmtId="0" fontId="22" fillId="0" borderId="5" xfId="0" applyFont="1" applyBorder="1" applyAlignment="1">
      <alignment horizontal="left" vertical="center"/>
    </xf>
    <xf numFmtId="0" fontId="22" fillId="0" borderId="50" xfId="0" applyFont="1" applyBorder="1" applyAlignment="1">
      <alignment horizontal="left" vertical="center"/>
    </xf>
    <xf numFmtId="0" fontId="22" fillId="0" borderId="33" xfId="0" applyFont="1" applyBorder="1" applyAlignment="1">
      <alignment horizontal="center"/>
    </xf>
    <xf numFmtId="0" fontId="22" fillId="0" borderId="36" xfId="0" applyFont="1" applyBorder="1" applyAlignment="1">
      <alignment horizontal="center"/>
    </xf>
    <xf numFmtId="0" fontId="22" fillId="0" borderId="31" xfId="0" applyFont="1" applyBorder="1" applyAlignment="1">
      <alignment horizontal="left" vertical="center"/>
    </xf>
    <xf numFmtId="0" fontId="22" fillId="0" borderId="3" xfId="0" applyFont="1" applyBorder="1" applyAlignment="1">
      <alignment horizontal="left" vertical="top"/>
    </xf>
    <xf numFmtId="0" fontId="22" fillId="0" borderId="31" xfId="0" applyFont="1" applyBorder="1" applyAlignment="1">
      <alignment horizontal="left" vertical="top"/>
    </xf>
    <xf numFmtId="0" fontId="25" fillId="0" borderId="2" xfId="0" applyFont="1" applyBorder="1" applyAlignment="1">
      <alignment horizontal="right"/>
    </xf>
    <xf numFmtId="0" fontId="25" fillId="0" borderId="16" xfId="0" applyFont="1" applyBorder="1" applyAlignment="1">
      <alignment horizontal="right"/>
    </xf>
    <xf numFmtId="0" fontId="25" fillId="0" borderId="6" xfId="0" applyFont="1" applyBorder="1" applyAlignment="1">
      <alignment horizontal="right"/>
    </xf>
    <xf numFmtId="0" fontId="25" fillId="0" borderId="0" xfId="0" applyFont="1" applyAlignment="1">
      <alignment horizontal="right"/>
    </xf>
    <xf numFmtId="0" fontId="25" fillId="0" borderId="20" xfId="0" applyFont="1" applyBorder="1" applyAlignment="1">
      <alignment horizontal="right"/>
    </xf>
    <xf numFmtId="0" fontId="25" fillId="0" borderId="13" xfId="0" applyFont="1" applyBorder="1" applyAlignment="1">
      <alignment horizontal="left" vertical="center"/>
    </xf>
    <xf numFmtId="0" fontId="25" fillId="0" borderId="69" xfId="0" applyFont="1" applyBorder="1" applyAlignment="1">
      <alignment horizontal="left" vertical="center"/>
    </xf>
    <xf numFmtId="0" fontId="22" fillId="0" borderId="32" xfId="0" applyFont="1" applyBorder="1" applyAlignment="1">
      <alignment horizontal="center"/>
    </xf>
    <xf numFmtId="0" fontId="86" fillId="0" borderId="0" xfId="10"/>
    <xf numFmtId="0" fontId="36" fillId="0" borderId="0" xfId="10" applyFont="1" applyAlignment="1">
      <alignment horizontal="center" vertical="center" wrapText="1"/>
    </xf>
    <xf numFmtId="0" fontId="40" fillId="19" borderId="32" xfId="0" applyFont="1" applyFill="1" applyBorder="1" applyAlignment="1">
      <alignment horizontal="center" vertical="center"/>
    </xf>
    <xf numFmtId="0" fontId="40" fillId="19" borderId="33" xfId="0" applyFont="1" applyFill="1" applyBorder="1" applyAlignment="1">
      <alignment horizontal="center" vertical="center"/>
    </xf>
    <xf numFmtId="0" fontId="40" fillId="19" borderId="31" xfId="0" applyFont="1" applyFill="1" applyBorder="1" applyAlignment="1">
      <alignment horizontal="center" vertical="center"/>
    </xf>
    <xf numFmtId="0" fontId="18" fillId="0" borderId="16" xfId="0" applyFont="1" applyBorder="1" applyAlignment="1">
      <alignment horizontal="left" vertical="center" wrapText="1"/>
    </xf>
    <xf numFmtId="0" fontId="18" fillId="0" borderId="32" xfId="0" applyFont="1" applyBorder="1" applyAlignment="1">
      <alignment horizontal="left" vertical="center" wrapText="1" indent="1"/>
    </xf>
    <xf numFmtId="0" fontId="18" fillId="0" borderId="31" xfId="0" applyFont="1" applyBorder="1" applyAlignment="1">
      <alignment horizontal="left" vertical="center" wrapText="1" indent="1"/>
    </xf>
    <xf numFmtId="0" fontId="25" fillId="0" borderId="26" xfId="0" applyFont="1" applyBorder="1" applyAlignment="1">
      <alignment horizontal="left" vertical="center" wrapText="1"/>
    </xf>
    <xf numFmtId="0" fontId="25" fillId="0" borderId="34" xfId="0" applyFont="1" applyBorder="1" applyAlignment="1">
      <alignment horizontal="left" vertical="center" wrapText="1"/>
    </xf>
    <xf numFmtId="0" fontId="25" fillId="0" borderId="35" xfId="0" applyFont="1" applyBorder="1" applyAlignment="1">
      <alignment horizontal="left" vertical="center" wrapText="1"/>
    </xf>
    <xf numFmtId="0" fontId="25" fillId="0" borderId="17" xfId="0" applyFont="1" applyBorder="1" applyAlignment="1">
      <alignment horizontal="left" vertical="center" wrapText="1"/>
    </xf>
    <xf numFmtId="0" fontId="25" fillId="0" borderId="20" xfId="0" applyFont="1" applyBorder="1" applyAlignment="1">
      <alignment horizontal="left" vertical="center" wrapText="1"/>
    </xf>
    <xf numFmtId="0" fontId="25" fillId="0" borderId="19" xfId="0" applyFont="1" applyBorder="1" applyAlignment="1">
      <alignment horizontal="left" vertical="center" wrapText="1"/>
    </xf>
    <xf numFmtId="0" fontId="25" fillId="0" borderId="18" xfId="0" applyFont="1" applyBorder="1" applyAlignment="1">
      <alignment horizontal="left" vertical="center" wrapText="1"/>
    </xf>
    <xf numFmtId="0" fontId="25" fillId="0" borderId="21" xfId="0" applyFont="1" applyBorder="1" applyAlignment="1">
      <alignment horizontal="left" vertical="center" wrapText="1"/>
    </xf>
    <xf numFmtId="0" fontId="18" fillId="0" borderId="33" xfId="0" applyFont="1" applyBorder="1" applyAlignment="1">
      <alignment horizontal="left" vertical="center" wrapText="1" indent="1"/>
    </xf>
    <xf numFmtId="0" fontId="18" fillId="0" borderId="22" xfId="0" applyFont="1" applyBorder="1" applyAlignment="1">
      <alignment horizontal="left" vertical="center" wrapText="1"/>
    </xf>
    <xf numFmtId="0" fontId="18" fillId="0" borderId="23" xfId="0" applyFont="1" applyBorder="1" applyAlignment="1">
      <alignment horizontal="left" vertical="center" wrapText="1"/>
    </xf>
    <xf numFmtId="0" fontId="18" fillId="0" borderId="24" xfId="0" applyFont="1" applyBorder="1" applyAlignment="1">
      <alignment horizontal="left" vertical="center" wrapText="1"/>
    </xf>
    <xf numFmtId="0" fontId="40" fillId="19" borderId="26" xfId="0" applyFont="1" applyFill="1" applyBorder="1" applyAlignment="1">
      <alignment horizontal="center" vertical="center" wrapText="1"/>
    </xf>
    <xf numFmtId="0" fontId="40" fillId="19" borderId="34" xfId="0" applyFont="1" applyFill="1" applyBorder="1" applyAlignment="1">
      <alignment horizontal="center" vertical="center" wrapText="1"/>
    </xf>
    <xf numFmtId="0" fontId="40" fillId="19" borderId="35" xfId="0" applyFont="1" applyFill="1" applyBorder="1" applyAlignment="1">
      <alignment horizontal="center" vertical="center" wrapText="1"/>
    </xf>
    <xf numFmtId="0" fontId="40" fillId="19" borderId="19" xfId="0" applyFont="1" applyFill="1" applyBorder="1" applyAlignment="1">
      <alignment horizontal="center" vertical="center" wrapText="1"/>
    </xf>
    <xf numFmtId="0" fontId="40" fillId="19" borderId="18" xfId="0" applyFont="1" applyFill="1" applyBorder="1" applyAlignment="1">
      <alignment horizontal="center" vertical="center" wrapText="1"/>
    </xf>
    <xf numFmtId="0" fontId="40" fillId="19" borderId="21" xfId="0" applyFont="1" applyFill="1" applyBorder="1" applyAlignment="1">
      <alignment horizontal="center" vertical="center" wrapText="1"/>
    </xf>
    <xf numFmtId="0" fontId="26" fillId="0" borderId="0" xfId="0" applyFont="1" applyAlignment="1">
      <alignment vertical="center" wrapText="1"/>
    </xf>
    <xf numFmtId="0" fontId="18" fillId="0" borderId="32" xfId="0" applyFont="1" applyBorder="1" applyAlignment="1">
      <alignment horizontal="left" vertical="center" indent="1"/>
    </xf>
    <xf numFmtId="0" fontId="18" fillId="0" borderId="33" xfId="0" applyFont="1" applyBorder="1" applyAlignment="1">
      <alignment horizontal="left" vertical="center" indent="1"/>
    </xf>
    <xf numFmtId="0" fontId="18" fillId="0" borderId="31" xfId="0" applyFont="1" applyBorder="1" applyAlignment="1">
      <alignment horizontal="left" vertical="center" indent="1"/>
    </xf>
    <xf numFmtId="0" fontId="26" fillId="0" borderId="0" xfId="0" applyFont="1" applyAlignment="1">
      <alignment wrapText="1"/>
    </xf>
    <xf numFmtId="0" fontId="25" fillId="0" borderId="32" xfId="0" applyFont="1" applyBorder="1" applyAlignment="1">
      <alignment horizontal="left" vertical="center" wrapText="1"/>
    </xf>
    <xf numFmtId="0" fontId="25" fillId="0" borderId="31" xfId="0" applyFont="1" applyBorder="1" applyAlignment="1">
      <alignment horizontal="left" vertical="center" wrapText="1"/>
    </xf>
    <xf numFmtId="0" fontId="25" fillId="0" borderId="19" xfId="0" applyFont="1" applyBorder="1" applyAlignment="1">
      <alignment horizontal="center" vertical="center"/>
    </xf>
    <xf numFmtId="0" fontId="25" fillId="0" borderId="21" xfId="0" applyFont="1" applyBorder="1" applyAlignment="1">
      <alignment horizontal="center" vertical="center"/>
    </xf>
    <xf numFmtId="0" fontId="18" fillId="0" borderId="89" xfId="0" applyFont="1" applyBorder="1" applyAlignment="1">
      <alignment horizontal="center" wrapText="1"/>
    </xf>
    <xf numFmtId="0" fontId="18" fillId="0" borderId="84" xfId="0" applyFont="1" applyBorder="1" applyAlignment="1">
      <alignment horizontal="center" wrapText="1"/>
    </xf>
    <xf numFmtId="0" fontId="18" fillId="0" borderId="90" xfId="0" applyFont="1" applyBorder="1" applyAlignment="1">
      <alignment horizontal="center" wrapText="1"/>
    </xf>
    <xf numFmtId="0" fontId="18" fillId="0" borderId="85" xfId="0" applyFont="1" applyBorder="1" applyAlignment="1">
      <alignment horizontal="center" wrapText="1"/>
    </xf>
    <xf numFmtId="0" fontId="18" fillId="0" borderId="47" xfId="0" applyFont="1" applyBorder="1" applyAlignment="1">
      <alignment horizontal="center" wrapText="1"/>
    </xf>
    <xf numFmtId="0" fontId="18" fillId="0" borderId="86" xfId="0" applyFont="1" applyBorder="1" applyAlignment="1">
      <alignment horizontal="center" wrapText="1"/>
    </xf>
    <xf numFmtId="0" fontId="25" fillId="0" borderId="19"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21" xfId="0" applyFont="1" applyBorder="1" applyAlignment="1">
      <alignment horizontal="center" vertical="center" wrapText="1"/>
    </xf>
    <xf numFmtId="0" fontId="17" fillId="0" borderId="0" xfId="0" applyFont="1" applyAlignment="1">
      <alignment horizontal="center" wrapText="1"/>
    </xf>
    <xf numFmtId="0" fontId="18" fillId="0" borderId="19" xfId="0" applyFont="1" applyBorder="1" applyAlignment="1">
      <alignment horizontal="center" wrapText="1"/>
    </xf>
    <xf numFmtId="0" fontId="18" fillId="0" borderId="18" xfId="0" applyFont="1" applyBorder="1" applyAlignment="1">
      <alignment horizontal="center" wrapText="1"/>
    </xf>
    <xf numFmtId="0" fontId="18" fillId="0" borderId="21" xfId="0" applyFont="1" applyBorder="1" applyAlignment="1">
      <alignment horizontal="center" wrapText="1"/>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26" xfId="0" applyFont="1" applyBorder="1" applyAlignment="1">
      <alignment horizontal="center" wrapText="1"/>
    </xf>
    <xf numFmtId="0" fontId="17" fillId="0" borderId="35" xfId="0" applyFont="1" applyBorder="1" applyAlignment="1">
      <alignment horizontal="center" wrapText="1"/>
    </xf>
    <xf numFmtId="0" fontId="17" fillId="0" borderId="17" xfId="0" applyFont="1" applyBorder="1" applyAlignment="1">
      <alignment horizontal="center" wrapText="1"/>
    </xf>
    <xf numFmtId="0" fontId="17" fillId="0" borderId="20" xfId="0" applyFont="1" applyBorder="1" applyAlignment="1">
      <alignment horizontal="center" wrapText="1"/>
    </xf>
    <xf numFmtId="0" fontId="17" fillId="0" borderId="19" xfId="0" applyFont="1" applyBorder="1" applyAlignment="1">
      <alignment horizontal="center" wrapText="1"/>
    </xf>
    <xf numFmtId="0" fontId="17" fillId="0" borderId="21" xfId="0" applyFont="1" applyBorder="1" applyAlignment="1">
      <alignment horizontal="center" wrapText="1"/>
    </xf>
    <xf numFmtId="0" fontId="18" fillId="0" borderId="107" xfId="0" applyFont="1" applyBorder="1" applyAlignment="1">
      <alignment horizontal="center" wrapText="1"/>
    </xf>
    <xf numFmtId="0" fontId="18" fillId="0" borderId="108" xfId="0" applyFont="1" applyBorder="1" applyAlignment="1">
      <alignment horizontal="center" wrapText="1"/>
    </xf>
    <xf numFmtId="0" fontId="18" fillId="0" borderId="138" xfId="0" applyFont="1" applyBorder="1" applyAlignment="1">
      <alignment horizontal="center" wrapText="1"/>
    </xf>
    <xf numFmtId="0" fontId="0" fillId="0" borderId="26"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17" xfId="0" applyBorder="1" applyAlignment="1">
      <alignment horizontal="center"/>
    </xf>
    <xf numFmtId="0" fontId="0" fillId="0" borderId="0" xfId="0"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0" fontId="0" fillId="0" borderId="21" xfId="0" applyBorder="1" applyAlignment="1">
      <alignment horizontal="center"/>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17" fillId="0" borderId="16" xfId="0" applyFont="1" applyBorder="1" applyAlignment="1">
      <alignment horizontal="left" vertical="center" wrapText="1"/>
    </xf>
    <xf numFmtId="0" fontId="17" fillId="0" borderId="2" xfId="0" applyFont="1" applyBorder="1" applyAlignment="1">
      <alignment horizontal="left" vertical="center" wrapText="1"/>
    </xf>
    <xf numFmtId="0" fontId="17" fillId="0" borderId="13"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117" fillId="0" borderId="70" xfId="0" applyFont="1" applyBorder="1" applyAlignment="1">
      <alignment horizontal="left" vertical="center" wrapText="1"/>
    </xf>
    <xf numFmtId="0" fontId="117" fillId="0" borderId="70" xfId="0" applyFont="1" applyBorder="1" applyAlignment="1">
      <alignment horizontal="right" vertical="center" wrapText="1"/>
    </xf>
    <xf numFmtId="0" fontId="117" fillId="0" borderId="16" xfId="0" applyFont="1" applyBorder="1" applyAlignment="1">
      <alignment horizontal="left" vertical="center" wrapText="1"/>
    </xf>
    <xf numFmtId="0" fontId="117" fillId="0" borderId="16" xfId="0" applyFont="1" applyBorder="1" applyAlignment="1">
      <alignment horizontal="right" vertical="center" wrapText="1"/>
    </xf>
    <xf numFmtId="0" fontId="117" fillId="0" borderId="72" xfId="0" applyFont="1" applyBorder="1" applyAlignment="1">
      <alignment horizontal="left" vertical="center" wrapText="1"/>
    </xf>
    <xf numFmtId="0" fontId="117" fillId="0" borderId="32" xfId="0" applyFont="1" applyBorder="1" applyAlignment="1">
      <alignment horizontal="center" vertical="center" wrapText="1"/>
    </xf>
    <xf numFmtId="0" fontId="117" fillId="0" borderId="33" xfId="0" applyFont="1" applyBorder="1" applyAlignment="1">
      <alignment horizontal="center" vertical="center" wrapText="1"/>
    </xf>
    <xf numFmtId="0" fontId="117" fillId="0" borderId="24" xfId="0" applyFont="1" applyBorder="1" applyAlignment="1">
      <alignment horizontal="left" vertical="center" wrapText="1"/>
    </xf>
    <xf numFmtId="0" fontId="17" fillId="0" borderId="24" xfId="0" applyFont="1" applyBorder="1" applyAlignment="1">
      <alignment horizontal="center" wrapText="1"/>
    </xf>
    <xf numFmtId="0" fontId="17" fillId="0" borderId="14" xfId="0" applyFont="1" applyBorder="1" applyAlignment="1">
      <alignment horizontal="left" wrapText="1"/>
    </xf>
    <xf numFmtId="0" fontId="17" fillId="0" borderId="72" xfId="0" applyFont="1" applyBorder="1" applyAlignment="1">
      <alignment horizontal="left" wrapText="1"/>
    </xf>
    <xf numFmtId="0" fontId="17" fillId="0" borderId="51" xfId="0" applyFont="1" applyBorder="1" applyAlignment="1">
      <alignment horizontal="left" wrapText="1"/>
    </xf>
    <xf numFmtId="0" fontId="17" fillId="0" borderId="50" xfId="0" applyFont="1" applyBorder="1" applyAlignment="1">
      <alignment horizontal="left" wrapText="1"/>
    </xf>
    <xf numFmtId="0" fontId="17" fillId="0" borderId="37" xfId="0" applyFont="1" applyBorder="1" applyAlignment="1">
      <alignment horizontal="left" wrapText="1"/>
    </xf>
    <xf numFmtId="0" fontId="17" fillId="0" borderId="2" xfId="0" applyFont="1" applyBorder="1" applyAlignment="1">
      <alignment horizontal="left" wrapText="1"/>
    </xf>
    <xf numFmtId="0" fontId="17" fillId="0" borderId="16" xfId="0" applyFont="1" applyBorder="1" applyAlignment="1">
      <alignment horizontal="left" wrapText="1"/>
    </xf>
    <xf numFmtId="0" fontId="17" fillId="0" borderId="38" xfId="0" applyFont="1" applyBorder="1" applyAlignment="1">
      <alignment horizontal="left" wrapText="1"/>
    </xf>
    <xf numFmtId="0" fontId="17" fillId="0" borderId="31" xfId="0" applyFont="1" applyBorder="1" applyAlignment="1">
      <alignment horizontal="left" wrapText="1"/>
    </xf>
    <xf numFmtId="0" fontId="17" fillId="0" borderId="32" xfId="0" applyFont="1" applyBorder="1" applyAlignment="1">
      <alignment horizontal="left" wrapText="1"/>
    </xf>
    <xf numFmtId="0" fontId="117" fillId="0" borderId="37" xfId="0" applyFont="1" applyBorder="1" applyAlignment="1">
      <alignment horizontal="center" vertical="center" wrapText="1"/>
    </xf>
    <xf numFmtId="0" fontId="117" fillId="0" borderId="39" xfId="0" applyFont="1" applyBorder="1" applyAlignment="1">
      <alignment horizontal="center" vertical="center" wrapText="1"/>
    </xf>
    <xf numFmtId="0" fontId="27" fillId="0" borderId="70" xfId="0" applyFont="1" applyBorder="1" applyAlignment="1">
      <alignment horizontal="left" wrapText="1"/>
    </xf>
    <xf numFmtId="0" fontId="27" fillId="0" borderId="71" xfId="0" applyFont="1" applyBorder="1" applyAlignment="1">
      <alignment horizontal="left" wrapText="1"/>
    </xf>
    <xf numFmtId="0" fontId="32" fillId="0" borderId="2" xfId="0" applyFont="1" applyBorder="1" applyAlignment="1">
      <alignment horizontal="center"/>
    </xf>
    <xf numFmtId="0" fontId="32" fillId="0" borderId="16" xfId="0" applyFont="1" applyBorder="1" applyAlignment="1">
      <alignment horizontal="center"/>
    </xf>
    <xf numFmtId="0" fontId="32" fillId="0" borderId="38" xfId="0" applyFont="1" applyBorder="1" applyAlignment="1">
      <alignment horizontal="center"/>
    </xf>
    <xf numFmtId="0" fontId="17" fillId="0" borderId="2" xfId="0" applyFont="1" applyBorder="1" applyAlignment="1">
      <alignment horizontal="center" wrapText="1"/>
    </xf>
    <xf numFmtId="0" fontId="17" fillId="0" borderId="16" xfId="0" applyFont="1" applyBorder="1" applyAlignment="1">
      <alignment horizontal="center" wrapText="1"/>
    </xf>
    <xf numFmtId="0" fontId="117" fillId="0" borderId="22" xfId="0" applyFont="1" applyBorder="1" applyAlignment="1">
      <alignment horizontal="left" vertical="center" wrapText="1"/>
    </xf>
    <xf numFmtId="0" fontId="117" fillId="0" borderId="24" xfId="0" applyFont="1" applyBorder="1" applyAlignment="1">
      <alignment horizontal="right" vertical="center" wrapText="1"/>
    </xf>
    <xf numFmtId="0" fontId="17" fillId="0" borderId="3" xfId="0" applyFont="1" applyBorder="1" applyAlignment="1">
      <alignment horizontal="center" wrapText="1"/>
    </xf>
    <xf numFmtId="0" fontId="17" fillId="0" borderId="33" xfId="0" applyFont="1" applyBorder="1" applyAlignment="1">
      <alignment horizontal="center" wrapText="1"/>
    </xf>
    <xf numFmtId="0" fontId="17" fillId="0" borderId="36" xfId="0" applyFont="1" applyBorder="1" applyAlignment="1">
      <alignment horizontal="center" wrapText="1"/>
    </xf>
    <xf numFmtId="0" fontId="41" fillId="0" borderId="72" xfId="0" applyFont="1" applyBorder="1" applyAlignment="1">
      <alignment horizontal="center" wrapText="1"/>
    </xf>
    <xf numFmtId="0" fontId="32" fillId="0" borderId="13" xfId="0" applyFont="1" applyBorder="1" applyAlignment="1">
      <alignment horizontal="center" vertical="center" wrapText="1"/>
    </xf>
    <xf numFmtId="0" fontId="32" fillId="0" borderId="69"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87" xfId="0" applyFont="1" applyBorder="1" applyAlignment="1">
      <alignment horizontal="center" vertical="center" wrapText="1"/>
    </xf>
    <xf numFmtId="0" fontId="29" fillId="0" borderId="26" xfId="0" applyFont="1" applyBorder="1" applyAlignment="1">
      <alignment horizontal="left" vertical="center" wrapText="1"/>
    </xf>
    <xf numFmtId="0" fontId="29" fillId="0" borderId="77" xfId="0" applyFont="1" applyBorder="1" applyAlignment="1">
      <alignment horizontal="left" vertical="center" wrapText="1"/>
    </xf>
    <xf numFmtId="0" fontId="117" fillId="0" borderId="37" xfId="0" applyFont="1" applyBorder="1" applyAlignment="1">
      <alignment horizontal="right" vertical="center" wrapText="1"/>
    </xf>
    <xf numFmtId="0" fontId="117" fillId="0" borderId="50" xfId="0" applyFont="1" applyBorder="1" applyAlignment="1">
      <alignment horizontal="right" vertical="center" wrapText="1"/>
    </xf>
    <xf numFmtId="0" fontId="27" fillId="0" borderId="16" xfId="0" applyFont="1" applyBorder="1" applyAlignment="1">
      <alignment horizontal="left" wrapText="1"/>
    </xf>
    <xf numFmtId="0" fontId="27" fillId="0" borderId="38" xfId="0" applyFont="1" applyBorder="1" applyAlignment="1">
      <alignment horizontal="left" wrapText="1"/>
    </xf>
    <xf numFmtId="0" fontId="29" fillId="0" borderId="37" xfId="0" applyFont="1" applyBorder="1" applyAlignment="1">
      <alignment horizontal="left" vertical="center" wrapText="1"/>
    </xf>
    <xf numFmtId="0" fontId="29" fillId="0" borderId="41" xfId="0" applyFont="1" applyBorder="1" applyAlignment="1">
      <alignment horizontal="left" vertical="center" wrapText="1"/>
    </xf>
    <xf numFmtId="0" fontId="27" fillId="0" borderId="24" xfId="0" applyFont="1" applyBorder="1" applyAlignment="1">
      <alignment horizontal="left" wrapText="1"/>
    </xf>
    <xf numFmtId="0" fontId="27" fillId="0" borderId="60" xfId="0" applyFont="1" applyBorder="1" applyAlignment="1">
      <alignment horizontal="left" wrapText="1"/>
    </xf>
    <xf numFmtId="0" fontId="17" fillId="0" borderId="38" xfId="0" applyFont="1" applyBorder="1" applyAlignment="1">
      <alignment horizontal="center" wrapText="1"/>
    </xf>
    <xf numFmtId="0" fontId="32" fillId="0" borderId="32" xfId="0" applyFont="1" applyBorder="1" applyAlignment="1">
      <alignment horizontal="center"/>
    </xf>
    <xf numFmtId="0" fontId="32" fillId="0" borderId="14" xfId="0" applyFont="1" applyBorder="1" applyAlignment="1">
      <alignment horizontal="center"/>
    </xf>
    <xf numFmtId="0" fontId="32" fillId="0" borderId="72" xfId="0" applyFont="1" applyBorder="1" applyAlignment="1">
      <alignment horizontal="center"/>
    </xf>
    <xf numFmtId="0" fontId="32" fillId="0" borderId="51" xfId="0" applyFont="1" applyBorder="1" applyAlignment="1">
      <alignment horizontal="center"/>
    </xf>
    <xf numFmtId="0" fontId="32" fillId="0" borderId="11" xfId="0" applyFont="1" applyBorder="1" applyAlignment="1">
      <alignment horizontal="center" vertical="center"/>
    </xf>
    <xf numFmtId="0" fontId="32" fillId="0" borderId="76" xfId="0" applyFont="1" applyBorder="1" applyAlignment="1">
      <alignment horizontal="center" vertical="center"/>
    </xf>
    <xf numFmtId="0" fontId="32" fillId="0" borderId="81" xfId="0" applyFont="1" applyBorder="1" applyAlignment="1">
      <alignment horizontal="center" vertical="center"/>
    </xf>
    <xf numFmtId="0" fontId="32" fillId="0" borderId="87" xfId="0" applyFont="1" applyBorder="1" applyAlignment="1">
      <alignment horizontal="center" vertical="center"/>
    </xf>
    <xf numFmtId="0" fontId="17" fillId="0" borderId="72" xfId="0" applyFont="1" applyBorder="1" applyAlignment="1">
      <alignment horizontal="center" wrapText="1"/>
    </xf>
    <xf numFmtId="0" fontId="17" fillId="0" borderId="51" xfId="0" applyFont="1" applyBorder="1" applyAlignment="1">
      <alignment horizontal="center" wrapText="1"/>
    </xf>
    <xf numFmtId="0" fontId="17" fillId="0" borderId="70" xfId="0" applyFont="1" applyBorder="1" applyAlignment="1">
      <alignment horizontal="center" wrapText="1"/>
    </xf>
    <xf numFmtId="0" fontId="17" fillId="0" borderId="14" xfId="0" applyFont="1" applyBorder="1" applyAlignment="1">
      <alignment horizontal="center" wrapText="1"/>
    </xf>
    <xf numFmtId="0" fontId="17" fillId="0" borderId="12" xfId="0" applyFont="1" applyBorder="1" applyAlignment="1">
      <alignment horizontal="center" wrapText="1"/>
    </xf>
    <xf numFmtId="0" fontId="17" fillId="0" borderId="71" xfId="0" applyFont="1" applyBorder="1" applyAlignment="1">
      <alignment horizontal="center" wrapText="1"/>
    </xf>
    <xf numFmtId="0" fontId="18" fillId="0" borderId="115" xfId="0" applyFont="1" applyBorder="1" applyAlignment="1">
      <alignment horizontal="center" vertical="center" wrapText="1"/>
    </xf>
    <xf numFmtId="0" fontId="41" fillId="0" borderId="16" xfId="0" applyFont="1" applyBorder="1" applyAlignment="1">
      <alignment horizontal="center" wrapText="1"/>
    </xf>
    <xf numFmtId="0" fontId="32" fillId="0" borderId="76" xfId="0" applyFont="1" applyBorder="1" applyAlignment="1">
      <alignment horizontal="left" vertical="center" wrapText="1"/>
    </xf>
    <xf numFmtId="0" fontId="18" fillId="0" borderId="75" xfId="0" applyFont="1" applyBorder="1" applyAlignment="1">
      <alignment horizontal="left" vertical="center" wrapText="1"/>
    </xf>
    <xf numFmtId="0" fontId="18" fillId="0" borderId="115" xfId="0" applyFont="1" applyBorder="1" applyAlignment="1">
      <alignment horizontal="left" vertical="center" wrapText="1"/>
    </xf>
    <xf numFmtId="167" fontId="17" fillId="0" borderId="82" xfId="0" applyNumberFormat="1" applyFont="1" applyBorder="1" applyAlignment="1">
      <alignment horizontal="left" vertical="center" wrapText="1" indent="1"/>
    </xf>
    <xf numFmtId="167" fontId="17" fillId="0" borderId="44" xfId="0" applyNumberFormat="1" applyFont="1" applyBorder="1" applyAlignment="1">
      <alignment horizontal="left" vertical="center" wrapText="1" indent="1"/>
    </xf>
    <xf numFmtId="167" fontId="17" fillId="0" borderId="116" xfId="0" applyNumberFormat="1" applyFont="1" applyBorder="1" applyAlignment="1">
      <alignment horizontal="left" vertical="center" wrapText="1" indent="1"/>
    </xf>
    <xf numFmtId="0" fontId="17" fillId="0" borderId="73" xfId="0" applyFont="1" applyBorder="1" applyAlignment="1">
      <alignment horizontal="left" wrapText="1"/>
    </xf>
    <xf numFmtId="0" fontId="17" fillId="0" borderId="80" xfId="0" applyFont="1" applyBorder="1" applyAlignment="1">
      <alignment horizontal="left" wrapText="1"/>
    </xf>
    <xf numFmtId="0" fontId="32" fillId="0" borderId="11" xfId="0" applyFont="1" applyBorder="1" applyAlignment="1">
      <alignment horizontal="left" vertical="center" wrapText="1"/>
    </xf>
    <xf numFmtId="0" fontId="17" fillId="0" borderId="25" xfId="0" applyFont="1" applyBorder="1" applyAlignment="1">
      <alignment horizontal="left" vertical="center" wrapText="1"/>
    </xf>
    <xf numFmtId="0" fontId="17" fillId="0" borderId="24" xfId="0" applyFont="1" applyBorder="1" applyAlignment="1">
      <alignment horizontal="left" vertical="center" wrapText="1"/>
    </xf>
    <xf numFmtId="0" fontId="17" fillId="0" borderId="60" xfId="0" applyFont="1" applyBorder="1" applyAlignment="1">
      <alignment horizontal="center" wrapText="1"/>
    </xf>
    <xf numFmtId="0" fontId="18" fillId="0" borderId="19" xfId="0" applyFont="1" applyBorder="1" applyAlignment="1">
      <alignment horizontal="left" vertical="center" wrapText="1" indent="1"/>
    </xf>
    <xf numFmtId="0" fontId="18" fillId="0" borderId="18" xfId="0" applyFont="1" applyBorder="1" applyAlignment="1">
      <alignment horizontal="left" vertical="center" wrapText="1" indent="1"/>
    </xf>
    <xf numFmtId="0" fontId="18" fillId="0" borderId="49" xfId="0" applyFont="1" applyBorder="1" applyAlignment="1">
      <alignment horizontal="left" vertical="center" wrapText="1" indent="1"/>
    </xf>
    <xf numFmtId="0" fontId="18" fillId="0" borderId="25" xfId="0" applyFont="1" applyBorder="1" applyAlignment="1">
      <alignment horizontal="left" vertical="center" wrapText="1"/>
    </xf>
    <xf numFmtId="167" fontId="18" fillId="0" borderId="72" xfId="0" applyNumberFormat="1" applyFont="1" applyBorder="1" applyAlignment="1">
      <alignment horizontal="left" vertical="center" wrapText="1" indent="1"/>
    </xf>
    <xf numFmtId="167" fontId="18" fillId="0" borderId="51" xfId="0" applyNumberFormat="1" applyFont="1" applyBorder="1" applyAlignment="1">
      <alignment horizontal="left" vertical="center" wrapText="1" indent="1"/>
    </xf>
    <xf numFmtId="0" fontId="18" fillId="0" borderId="72" xfId="0" applyFont="1" applyBorder="1" applyAlignment="1">
      <alignment horizontal="center" vertical="center" wrapText="1"/>
    </xf>
    <xf numFmtId="0" fontId="18" fillId="0" borderId="5" xfId="0" applyFont="1" applyBorder="1" applyAlignment="1">
      <alignment horizontal="left" vertical="center" wrapText="1"/>
    </xf>
    <xf numFmtId="0" fontId="18" fillId="0" borderId="39" xfId="0" applyFont="1" applyBorder="1" applyAlignment="1">
      <alignment horizontal="left" vertical="center" wrapText="1"/>
    </xf>
    <xf numFmtId="0" fontId="18" fillId="0" borderId="37" xfId="0" applyFont="1" applyBorder="1" applyAlignment="1">
      <alignment horizontal="left" vertical="center" indent="1"/>
    </xf>
    <xf numFmtId="0" fontId="18" fillId="0" borderId="39" xfId="0" applyFont="1" applyBorder="1" applyAlignment="1">
      <alignment horizontal="left" vertical="center" indent="1"/>
    </xf>
    <xf numFmtId="0" fontId="18" fillId="0" borderId="50" xfId="0" applyFont="1" applyBorder="1" applyAlignment="1">
      <alignment horizontal="left" vertical="center" indent="1"/>
    </xf>
    <xf numFmtId="0" fontId="40" fillId="19" borderId="13" xfId="0" applyFont="1" applyFill="1" applyBorder="1" applyAlignment="1">
      <alignment horizontal="center" vertical="center"/>
    </xf>
    <xf numFmtId="0" fontId="40" fillId="19" borderId="69" xfId="0" applyFont="1" applyFill="1" applyBorder="1" applyAlignment="1">
      <alignment horizontal="center" vertical="center"/>
    </xf>
    <xf numFmtId="0" fontId="40" fillId="19" borderId="7" xfId="0" applyFont="1" applyFill="1" applyBorder="1" applyAlignment="1">
      <alignment horizontal="center" vertical="center"/>
    </xf>
    <xf numFmtId="0" fontId="40" fillId="19" borderId="48" xfId="0" applyFont="1" applyFill="1" applyBorder="1" applyAlignment="1">
      <alignment horizontal="center" vertical="center"/>
    </xf>
    <xf numFmtId="0" fontId="40" fillId="19" borderId="18" xfId="0" applyFont="1" applyFill="1" applyBorder="1" applyAlignment="1">
      <alignment horizontal="center" vertical="center"/>
    </xf>
    <xf numFmtId="0" fontId="40" fillId="19" borderId="49" xfId="0" applyFont="1" applyFill="1" applyBorder="1" applyAlignment="1">
      <alignment horizontal="center" vertical="center"/>
    </xf>
    <xf numFmtId="0" fontId="47" fillId="0" borderId="0" xfId="0" applyFont="1" applyAlignment="1">
      <alignment horizontal="left"/>
    </xf>
    <xf numFmtId="0" fontId="32" fillId="0" borderId="37" xfId="0" applyFont="1" applyBorder="1" applyAlignment="1">
      <alignment horizontal="center"/>
    </xf>
    <xf numFmtId="0" fontId="32" fillId="0" borderId="25" xfId="0" applyFont="1" applyBorder="1" applyAlignment="1">
      <alignment horizontal="center"/>
    </xf>
    <xf numFmtId="0" fontId="32" fillId="0" borderId="24" xfId="0" applyFont="1" applyBorder="1" applyAlignment="1">
      <alignment horizontal="center"/>
    </xf>
    <xf numFmtId="0" fontId="32" fillId="0" borderId="19" xfId="0" applyFont="1" applyBorder="1" applyAlignment="1">
      <alignment horizontal="center"/>
    </xf>
    <xf numFmtId="0" fontId="17" fillId="0" borderId="14" xfId="0" applyFont="1" applyBorder="1" applyAlignment="1">
      <alignment horizontal="left" vertical="center" wrapText="1"/>
    </xf>
    <xf numFmtId="0" fontId="17" fillId="0" borderId="72" xfId="0" applyFont="1" applyBorder="1" applyAlignment="1">
      <alignment horizontal="left" vertical="center" wrapText="1"/>
    </xf>
    <xf numFmtId="0" fontId="32" fillId="0" borderId="11" xfId="0" applyFont="1" applyBorder="1" applyAlignment="1">
      <alignment horizontal="center" vertical="center" wrapText="1"/>
    </xf>
    <xf numFmtId="0" fontId="17" fillId="0" borderId="25" xfId="0" applyFont="1" applyBorder="1" applyAlignment="1">
      <alignment horizontal="center" wrapText="1"/>
    </xf>
    <xf numFmtId="0" fontId="47" fillId="0" borderId="44" xfId="0" applyFont="1" applyBorder="1" applyAlignment="1">
      <alignment horizontal="left" wrapText="1"/>
    </xf>
    <xf numFmtId="0" fontId="17" fillId="0" borderId="71" xfId="0" applyFont="1" applyBorder="1" applyAlignment="1">
      <alignment horizontal="left" wrapText="1"/>
    </xf>
    <xf numFmtId="0" fontId="17" fillId="0" borderId="12" xfId="0" applyFont="1" applyBorder="1" applyAlignment="1">
      <alignment horizontal="left" wrapText="1"/>
    </xf>
    <xf numFmtId="0" fontId="17" fillId="0" borderId="70" xfId="0" applyFont="1" applyBorder="1" applyAlignment="1">
      <alignment horizontal="left" wrapText="1"/>
    </xf>
    <xf numFmtId="0" fontId="32" fillId="0" borderId="60" xfId="0" applyFont="1" applyBorder="1" applyAlignment="1">
      <alignment horizontal="center"/>
    </xf>
    <xf numFmtId="0" fontId="0" fillId="0" borderId="16" xfId="0" applyBorder="1" applyAlignment="1">
      <alignment horizontal="center" wrapText="1"/>
    </xf>
    <xf numFmtId="0" fontId="0" fillId="0" borderId="72" xfId="0" applyBorder="1" applyAlignment="1">
      <alignment horizontal="center" wrapText="1"/>
    </xf>
    <xf numFmtId="0" fontId="110" fillId="0" borderId="0" xfId="0" applyFont="1" applyAlignment="1">
      <alignment horizontal="left" wrapText="1"/>
    </xf>
    <xf numFmtId="0" fontId="40" fillId="19" borderId="32" xfId="0" applyFont="1" applyFill="1" applyBorder="1" applyAlignment="1">
      <alignment horizontal="center" vertical="top" wrapText="1"/>
    </xf>
    <xf numFmtId="0" fontId="40" fillId="19" borderId="33" xfId="0" applyFont="1" applyFill="1" applyBorder="1" applyAlignment="1">
      <alignment horizontal="center" vertical="top" wrapText="1"/>
    </xf>
    <xf numFmtId="0" fontId="0" fillId="19" borderId="33" xfId="0" applyFill="1" applyBorder="1" applyAlignment="1">
      <alignment horizontal="center" vertical="top" wrapText="1"/>
    </xf>
    <xf numFmtId="0" fontId="0" fillId="19" borderId="31" xfId="0" applyFill="1" applyBorder="1" applyAlignment="1">
      <alignment horizontal="center" vertical="top" wrapText="1"/>
    </xf>
    <xf numFmtId="0" fontId="18" fillId="0" borderId="32" xfId="0" applyFont="1" applyBorder="1" applyAlignment="1">
      <alignment horizontal="left" wrapText="1" indent="1"/>
    </xf>
    <xf numFmtId="0" fontId="18" fillId="0" borderId="33" xfId="0" applyFont="1" applyBorder="1" applyAlignment="1">
      <alignment horizontal="left" wrapText="1" indent="1"/>
    </xf>
    <xf numFmtId="0" fontId="18" fillId="0" borderId="31" xfId="0" applyFont="1" applyBorder="1" applyAlignment="1">
      <alignment horizontal="left" wrapText="1" indent="1"/>
    </xf>
    <xf numFmtId="0" fontId="16" fillId="0" borderId="17" xfId="0" applyFont="1" applyBorder="1" applyAlignment="1">
      <alignment horizontal="justify" vertical="top" wrapText="1"/>
    </xf>
    <xf numFmtId="0" fontId="16" fillId="0" borderId="20" xfId="0" applyFont="1" applyBorder="1" applyAlignment="1">
      <alignment horizontal="justify" vertical="top" wrapText="1"/>
    </xf>
    <xf numFmtId="0" fontId="25" fillId="0" borderId="17" xfId="0" applyFont="1" applyBorder="1" applyAlignment="1">
      <alignment horizontal="center" vertical="top" wrapText="1"/>
    </xf>
    <xf numFmtId="0" fontId="25" fillId="0" borderId="0" xfId="0" applyFont="1" applyAlignment="1">
      <alignment horizontal="center" vertical="top" wrapText="1"/>
    </xf>
    <xf numFmtId="0" fontId="16" fillId="0" borderId="0" xfId="0" applyFont="1" applyAlignment="1">
      <alignment horizontal="center" vertical="top" wrapText="1"/>
    </xf>
    <xf numFmtId="0" fontId="16" fillId="0" borderId="20" xfId="0" applyFont="1" applyBorder="1" applyAlignment="1">
      <alignment horizontal="center" vertical="top" wrapText="1"/>
    </xf>
    <xf numFmtId="0" fontId="0" fillId="0" borderId="0" xfId="0" applyAlignment="1">
      <alignment horizontal="justify" vertical="top" wrapText="1"/>
    </xf>
    <xf numFmtId="0" fontId="0" fillId="0" borderId="20" xfId="0" applyBorder="1" applyAlignment="1">
      <alignment horizontal="justify" vertical="top" wrapText="1"/>
    </xf>
    <xf numFmtId="0" fontId="0" fillId="0" borderId="20" xfId="0" applyBorder="1" applyAlignment="1">
      <alignment horizontal="left" vertical="top" wrapText="1"/>
    </xf>
    <xf numFmtId="0" fontId="16" fillId="0" borderId="17" xfId="0" applyFont="1" applyBorder="1" applyAlignment="1">
      <alignment horizontal="left" vertical="center" wrapText="1"/>
    </xf>
    <xf numFmtId="0" fontId="16" fillId="0" borderId="43" xfId="0" applyFont="1" applyBorder="1" applyAlignment="1">
      <alignment horizontal="center" vertical="center" wrapText="1"/>
    </xf>
    <xf numFmtId="0" fontId="16" fillId="0" borderId="57" xfId="0" applyFont="1" applyBorder="1" applyAlignment="1">
      <alignment horizontal="center" vertical="center" wrapText="1"/>
    </xf>
    <xf numFmtId="0" fontId="52" fillId="0" borderId="17" xfId="0" applyFont="1" applyBorder="1" applyAlignment="1">
      <alignment horizontal="right" vertical="center" wrapText="1"/>
    </xf>
    <xf numFmtId="0" fontId="16" fillId="0" borderId="0" xfId="0" applyFont="1" applyAlignment="1">
      <alignment horizontal="right" vertical="center" wrapText="1"/>
    </xf>
    <xf numFmtId="0" fontId="16" fillId="0" borderId="20" xfId="0" applyFont="1" applyBorder="1" applyAlignment="1">
      <alignment horizontal="right" vertical="center" wrapText="1"/>
    </xf>
    <xf numFmtId="0" fontId="16" fillId="0" borderId="56" xfId="0" applyFont="1" applyBorder="1" applyAlignment="1">
      <alignment horizontal="left"/>
    </xf>
    <xf numFmtId="0" fontId="16" fillId="0" borderId="43" xfId="0" applyFont="1" applyBorder="1" applyAlignment="1">
      <alignment horizontal="left"/>
    </xf>
    <xf numFmtId="0" fontId="0" fillId="0" borderId="57" xfId="0" applyBorder="1" applyAlignment="1">
      <alignment horizontal="center"/>
    </xf>
    <xf numFmtId="0" fontId="302" fillId="0" borderId="0" xfId="0" applyFont="1" applyAlignment="1">
      <alignment horizontal="left"/>
    </xf>
    <xf numFmtId="0" fontId="17" fillId="0" borderId="128" xfId="0" applyFont="1" applyBorder="1" applyAlignment="1">
      <alignment horizontal="left" vertical="top"/>
    </xf>
    <xf numFmtId="0" fontId="17" fillId="0" borderId="129" xfId="0" applyFont="1" applyBorder="1" applyAlignment="1">
      <alignment horizontal="left" vertical="top"/>
    </xf>
    <xf numFmtId="0" fontId="17" fillId="0" borderId="130" xfId="0" applyFont="1" applyBorder="1" applyAlignment="1">
      <alignment horizontal="left" vertical="top"/>
    </xf>
    <xf numFmtId="0" fontId="41" fillId="0" borderId="218" xfId="0" applyFont="1" applyBorder="1" applyAlignment="1">
      <alignment horizontal="left" vertical="top"/>
    </xf>
    <xf numFmtId="0" fontId="41" fillId="0" borderId="0" xfId="0" applyFont="1" applyAlignment="1">
      <alignment horizontal="left" vertical="top"/>
    </xf>
    <xf numFmtId="0" fontId="41" fillId="0" borderId="219" xfId="0" applyFont="1" applyBorder="1" applyAlignment="1">
      <alignment horizontal="left" vertical="top"/>
    </xf>
    <xf numFmtId="0" fontId="41" fillId="0" borderId="218" xfId="0" applyFont="1" applyBorder="1" applyAlignment="1">
      <alignment horizontal="left" vertical="top" wrapText="1"/>
    </xf>
    <xf numFmtId="0" fontId="41" fillId="0" borderId="219" xfId="0" applyFont="1" applyBorder="1" applyAlignment="1">
      <alignment horizontal="left" vertical="top" wrapText="1"/>
    </xf>
    <xf numFmtId="0" fontId="0" fillId="0" borderId="218" xfId="0" applyBorder="1" applyAlignment="1">
      <alignment horizontal="left" vertical="top"/>
    </xf>
    <xf numFmtId="0" fontId="0" fillId="0" borderId="219" xfId="0" applyBorder="1" applyAlignment="1">
      <alignment horizontal="left" vertical="top"/>
    </xf>
    <xf numFmtId="0" fontId="0" fillId="0" borderId="218" xfId="0" applyBorder="1" applyAlignment="1">
      <alignment horizontal="left" vertical="top" wrapText="1"/>
    </xf>
    <xf numFmtId="0" fontId="0" fillId="0" borderId="219" xfId="0" applyBorder="1" applyAlignment="1">
      <alignment horizontal="left" vertical="top" wrapText="1"/>
    </xf>
    <xf numFmtId="0" fontId="25" fillId="43" borderId="16" xfId="0" applyFont="1" applyFill="1" applyBorder="1" applyAlignment="1">
      <alignment horizontal="left" vertical="top" wrapText="1"/>
    </xf>
    <xf numFmtId="0" fontId="32" fillId="0" borderId="218" xfId="0" applyFont="1" applyBorder="1" applyAlignment="1">
      <alignment horizontal="center" vertical="top"/>
    </xf>
    <xf numFmtId="0" fontId="32" fillId="0" borderId="0" xfId="0" applyFont="1" applyAlignment="1">
      <alignment horizontal="center" vertical="top"/>
    </xf>
    <xf numFmtId="0" fontId="32" fillId="0" borderId="219" xfId="0" applyFont="1" applyBorder="1" applyAlignment="1">
      <alignment horizontal="center" vertical="top"/>
    </xf>
    <xf numFmtId="0" fontId="32" fillId="0" borderId="218" xfId="0" applyFont="1" applyBorder="1" applyAlignment="1">
      <alignment horizontal="left" vertical="top" wrapText="1"/>
    </xf>
    <xf numFmtId="0" fontId="32" fillId="0" borderId="219" xfId="0" applyFont="1" applyBorder="1" applyAlignment="1">
      <alignment horizontal="left" vertical="top" wrapText="1"/>
    </xf>
    <xf numFmtId="0" fontId="32" fillId="0" borderId="218" xfId="0" applyFont="1" applyBorder="1" applyAlignment="1">
      <alignment horizontal="left" vertical="top"/>
    </xf>
    <xf numFmtId="0" fontId="32" fillId="0" borderId="0" xfId="0" applyFont="1" applyAlignment="1">
      <alignment horizontal="left" vertical="top"/>
    </xf>
    <xf numFmtId="0" fontId="32" fillId="0" borderId="219" xfId="0" applyFont="1" applyBorder="1" applyAlignment="1">
      <alignment horizontal="left" vertical="top"/>
    </xf>
    <xf numFmtId="0" fontId="32" fillId="0" borderId="218" xfId="0" applyFont="1" applyBorder="1" applyAlignment="1">
      <alignment horizontal="center" vertical="top" wrapText="1"/>
    </xf>
    <xf numFmtId="0" fontId="32" fillId="0" borderId="0" xfId="0" applyFont="1" applyAlignment="1">
      <alignment horizontal="center" vertical="top" wrapText="1"/>
    </xf>
    <xf numFmtId="0" fontId="32" fillId="0" borderId="219" xfId="0" applyFont="1" applyBorder="1" applyAlignment="1">
      <alignment horizontal="center" vertical="top" wrapText="1"/>
    </xf>
    <xf numFmtId="0" fontId="32" fillId="0" borderId="22" xfId="0" applyFont="1" applyBorder="1" applyAlignment="1">
      <alignment horizontal="left" vertical="top" wrapText="1"/>
    </xf>
    <xf numFmtId="176" fontId="295" fillId="42" borderId="22" xfId="0" applyNumberFormat="1" applyFont="1" applyFill="1" applyBorder="1" applyAlignment="1">
      <alignment horizontal="left" vertical="top" wrapText="1"/>
    </xf>
    <xf numFmtId="0" fontId="0" fillId="42" borderId="16" xfId="0" applyFill="1" applyBorder="1" applyAlignment="1">
      <alignment horizontal="left" vertical="top" wrapText="1"/>
    </xf>
    <xf numFmtId="0" fontId="32" fillId="42" borderId="16" xfId="0" applyFont="1" applyFill="1" applyBorder="1" applyAlignment="1">
      <alignment horizontal="left" vertical="top" wrapText="1"/>
    </xf>
    <xf numFmtId="0" fontId="32" fillId="0" borderId="16" xfId="0" applyFont="1" applyBorder="1" applyAlignment="1">
      <alignment horizontal="left" vertical="top" wrapText="1"/>
    </xf>
    <xf numFmtId="1" fontId="25" fillId="43" borderId="16" xfId="0" applyNumberFormat="1" applyFont="1" applyFill="1" applyBorder="1" applyAlignment="1">
      <alignment horizontal="left" vertical="top" wrapText="1"/>
    </xf>
    <xf numFmtId="0" fontId="293" fillId="0" borderId="218" xfId="0" applyFont="1" applyBorder="1" applyAlignment="1">
      <alignment horizontal="left" vertical="top"/>
    </xf>
    <xf numFmtId="0" fontId="293" fillId="0" borderId="0" xfId="0" applyFont="1" applyAlignment="1">
      <alignment horizontal="left" vertical="top"/>
    </xf>
    <xf numFmtId="0" fontId="293" fillId="0" borderId="219" xfId="0" applyFont="1" applyBorder="1" applyAlignment="1">
      <alignment horizontal="left" vertical="top"/>
    </xf>
    <xf numFmtId="0" fontId="297" fillId="0" borderId="222" xfId="0" applyFont="1" applyBorder="1" applyAlignment="1">
      <alignment vertical="top"/>
    </xf>
    <xf numFmtId="0" fontId="297" fillId="0" borderId="223" xfId="0" applyFont="1" applyBorder="1" applyAlignment="1">
      <alignment vertical="top"/>
    </xf>
    <xf numFmtId="0" fontId="297" fillId="0" borderId="224" xfId="0" applyFont="1" applyBorder="1" applyAlignment="1">
      <alignment vertical="top"/>
    </xf>
    <xf numFmtId="0" fontId="296" fillId="0" borderId="218" xfId="0" applyFont="1" applyBorder="1" applyAlignment="1">
      <alignment horizontal="left" vertical="top"/>
    </xf>
    <xf numFmtId="0" fontId="296" fillId="0" borderId="0" xfId="0" applyFont="1" applyAlignment="1">
      <alignment horizontal="left" vertical="top"/>
    </xf>
    <xf numFmtId="0" fontId="296" fillId="0" borderId="219" xfId="0" applyFont="1" applyBorder="1" applyAlignment="1">
      <alignment horizontal="left" vertical="top"/>
    </xf>
    <xf numFmtId="0" fontId="297" fillId="0" borderId="222" xfId="0" applyFont="1" applyBorder="1" applyAlignment="1">
      <alignment horizontal="left" vertical="top"/>
    </xf>
    <xf numFmtId="0" fontId="297" fillId="0" borderId="223" xfId="0" applyFont="1" applyBorder="1" applyAlignment="1">
      <alignment horizontal="left" vertical="top"/>
    </xf>
    <xf numFmtId="0" fontId="297" fillId="0" borderId="224" xfId="0" applyFont="1" applyBorder="1" applyAlignment="1">
      <alignment horizontal="left" vertical="top"/>
    </xf>
    <xf numFmtId="0" fontId="32" fillId="0" borderId="220" xfId="0" applyFont="1" applyBorder="1" applyAlignment="1">
      <alignment horizontal="left" vertical="top"/>
    </xf>
    <xf numFmtId="0" fontId="32" fillId="0" borderId="83" xfId="0" applyFont="1" applyBorder="1" applyAlignment="1">
      <alignment horizontal="left" vertical="top"/>
    </xf>
    <xf numFmtId="0" fontId="32" fillId="0" borderId="221" xfId="0" applyFont="1" applyBorder="1" applyAlignment="1">
      <alignment horizontal="left" vertical="top"/>
    </xf>
    <xf numFmtId="0" fontId="70" fillId="0" borderId="218" xfId="0" applyFont="1" applyBorder="1" applyAlignment="1">
      <alignment horizontal="left" vertical="top" wrapText="1"/>
    </xf>
    <xf numFmtId="0" fontId="70" fillId="0" borderId="0" xfId="0" applyFont="1" applyAlignment="1">
      <alignment horizontal="left" vertical="top" wrapText="1"/>
    </xf>
    <xf numFmtId="0" fontId="70" fillId="0" borderId="219" xfId="0" applyFont="1" applyBorder="1" applyAlignment="1">
      <alignment horizontal="left" vertical="top" wrapText="1"/>
    </xf>
    <xf numFmtId="0" fontId="197" fillId="0" borderId="220" xfId="0" applyFont="1" applyBorder="1" applyAlignment="1">
      <alignment horizontal="left" vertical="top" wrapText="1"/>
    </xf>
    <xf numFmtId="0" fontId="197" fillId="0" borderId="83" xfId="0" applyFont="1" applyBorder="1" applyAlignment="1">
      <alignment horizontal="left" vertical="top" wrapText="1"/>
    </xf>
    <xf numFmtId="0" fontId="197" fillId="0" borderId="221" xfId="0" applyFont="1" applyBorder="1" applyAlignment="1">
      <alignment horizontal="left" vertical="top" wrapText="1"/>
    </xf>
    <xf numFmtId="0" fontId="41" fillId="0" borderId="222" xfId="0" applyFont="1" applyBorder="1" applyAlignment="1">
      <alignment horizontal="left" vertical="top"/>
    </xf>
    <xf numFmtId="0" fontId="41" fillId="0" borderId="223" xfId="0" applyFont="1" applyBorder="1" applyAlignment="1">
      <alignment horizontal="left" vertical="top"/>
    </xf>
    <xf numFmtId="0" fontId="41" fillId="0" borderId="224" xfId="0" applyFont="1" applyBorder="1" applyAlignment="1">
      <alignment horizontal="left" vertical="top"/>
    </xf>
    <xf numFmtId="0" fontId="0" fillId="0" borderId="32" xfId="0" applyBorder="1" applyAlignment="1">
      <alignment horizontal="center" vertical="top" wrapText="1"/>
    </xf>
    <xf numFmtId="0" fontId="0" fillId="0" borderId="225" xfId="0" applyBorder="1" applyAlignment="1">
      <alignment horizontal="center" vertical="top" wrapText="1"/>
    </xf>
    <xf numFmtId="0" fontId="16" fillId="0" borderId="32" xfId="0" applyFont="1" applyBorder="1" applyAlignment="1">
      <alignment horizontal="center" vertical="top" wrapText="1"/>
    </xf>
    <xf numFmtId="0" fontId="0" fillId="42" borderId="16" xfId="0" applyFill="1" applyBorder="1" applyAlignment="1">
      <alignment horizontal="center" vertical="top" wrapText="1"/>
    </xf>
    <xf numFmtId="0" fontId="0" fillId="45" borderId="16" xfId="0" applyFill="1" applyBorder="1" applyAlignment="1">
      <alignment horizontal="center" vertical="top" wrapText="1"/>
    </xf>
    <xf numFmtId="0" fontId="0" fillId="45" borderId="228" xfId="0" applyFill="1" applyBorder="1" applyAlignment="1">
      <alignment horizontal="center" vertical="top" wrapText="1"/>
    </xf>
    <xf numFmtId="0" fontId="0" fillId="0" borderId="16" xfId="0" applyBorder="1" applyAlignment="1">
      <alignment wrapText="1"/>
    </xf>
    <xf numFmtId="0" fontId="0" fillId="0" borderId="16" xfId="0" applyBorder="1" applyAlignment="1">
      <alignment horizontal="center" vertical="top" wrapText="1"/>
    </xf>
    <xf numFmtId="0" fontId="0" fillId="0" borderId="228" xfId="0" applyBorder="1" applyAlignment="1">
      <alignment horizontal="center" vertical="top" wrapText="1"/>
    </xf>
    <xf numFmtId="0" fontId="26" fillId="0" borderId="220" xfId="0" applyFont="1" applyBorder="1" applyAlignment="1">
      <alignment horizontal="left" vertical="top" wrapText="1"/>
    </xf>
    <xf numFmtId="0" fontId="0" fillId="0" borderId="83" xfId="0" applyBorder="1" applyAlignment="1">
      <alignment horizontal="left" vertical="top" wrapText="1"/>
    </xf>
    <xf numFmtId="0" fontId="0" fillId="0" borderId="221" xfId="0" applyBorder="1" applyAlignment="1">
      <alignment horizontal="left" vertical="top" wrapText="1"/>
    </xf>
    <xf numFmtId="0" fontId="159" fillId="0" borderId="218" xfId="0" applyFont="1" applyBorder="1" applyAlignment="1">
      <alignment horizontal="left" vertical="top"/>
    </xf>
    <xf numFmtId="0" fontId="159" fillId="0" borderId="0" xfId="0" applyFont="1" applyAlignment="1">
      <alignment horizontal="left" vertical="top"/>
    </xf>
    <xf numFmtId="0" fontId="159" fillId="0" borderId="219" xfId="0" applyFont="1" applyBorder="1" applyAlignment="1">
      <alignment horizontal="left" vertical="top"/>
    </xf>
    <xf numFmtId="0" fontId="0" fillId="0" borderId="32" xfId="0" applyBorder="1" applyAlignment="1">
      <alignment horizontal="center" vertical="top"/>
    </xf>
    <xf numFmtId="0" fontId="0" fillId="0" borderId="33" xfId="0" applyBorder="1" applyAlignment="1">
      <alignment horizontal="center" vertical="top"/>
    </xf>
    <xf numFmtId="0" fontId="0" fillId="0" borderId="225" xfId="0" applyBorder="1" applyAlignment="1">
      <alignment horizontal="center" vertical="top"/>
    </xf>
    <xf numFmtId="0" fontId="40" fillId="19" borderId="226" xfId="0" applyFont="1" applyFill="1" applyBorder="1" applyAlignment="1">
      <alignment horizontal="center" vertical="top" wrapText="1"/>
    </xf>
    <xf numFmtId="0" fontId="0" fillId="0" borderId="31" xfId="0" applyBorder="1" applyAlignment="1">
      <alignment horizontal="center" vertical="top" wrapText="1"/>
    </xf>
    <xf numFmtId="0" fontId="16" fillId="0" borderId="16" xfId="0" applyFont="1" applyBorder="1" applyAlignment="1">
      <alignment horizontal="center" vertical="top" wrapText="1"/>
    </xf>
    <xf numFmtId="0" fontId="41" fillId="2" borderId="16" xfId="0" applyFont="1" applyFill="1" applyBorder="1" applyAlignment="1">
      <alignment horizontal="center" vertical="center" wrapText="1"/>
    </xf>
    <xf numFmtId="0" fontId="80" fillId="0" borderId="16" xfId="0" applyFont="1" applyBorder="1" applyAlignment="1">
      <alignment horizontal="center" wrapText="1"/>
    </xf>
    <xf numFmtId="0" fontId="40" fillId="19" borderId="26" xfId="0" applyFont="1" applyFill="1" applyBorder="1" applyAlignment="1">
      <alignment horizontal="center" vertical="center"/>
    </xf>
    <xf numFmtId="0" fontId="40" fillId="19" borderId="34" xfId="0" applyFont="1" applyFill="1" applyBorder="1" applyAlignment="1">
      <alignment horizontal="center" vertical="center"/>
    </xf>
    <xf numFmtId="0" fontId="40" fillId="19" borderId="35" xfId="0" applyFont="1" applyFill="1" applyBorder="1" applyAlignment="1">
      <alignment horizontal="center" vertical="center"/>
    </xf>
    <xf numFmtId="0" fontId="40" fillId="19" borderId="19" xfId="0" applyFont="1" applyFill="1" applyBorder="1" applyAlignment="1">
      <alignment horizontal="center" vertical="center"/>
    </xf>
    <xf numFmtId="0" fontId="40" fillId="19" borderId="21" xfId="0" applyFont="1" applyFill="1" applyBorder="1" applyAlignment="1">
      <alignment horizontal="center" vertical="center"/>
    </xf>
    <xf numFmtId="0" fontId="17" fillId="0" borderId="43" xfId="0" applyFont="1" applyBorder="1" applyAlignment="1">
      <alignment horizontal="center"/>
    </xf>
    <xf numFmtId="0" fontId="111" fillId="0" borderId="0" xfId="0" applyFont="1" applyAlignment="1">
      <alignment horizontal="right"/>
    </xf>
    <xf numFmtId="0" fontId="18" fillId="0" borderId="32" xfId="0" applyFont="1" applyBorder="1" applyAlignment="1">
      <alignment horizontal="left" vertical="center" indent="2"/>
    </xf>
    <xf numFmtId="0" fontId="18" fillId="0" borderId="33" xfId="0" applyFont="1" applyBorder="1" applyAlignment="1">
      <alignment horizontal="left" vertical="center" indent="2"/>
    </xf>
    <xf numFmtId="0" fontId="18" fillId="0" borderId="31" xfId="0" applyFont="1" applyBorder="1" applyAlignment="1">
      <alignment horizontal="left" vertical="center" indent="2"/>
    </xf>
    <xf numFmtId="0" fontId="18" fillId="0" borderId="32" xfId="0" applyFont="1" applyBorder="1" applyAlignment="1">
      <alignment horizontal="left" vertical="center" wrapText="1" indent="2"/>
    </xf>
    <xf numFmtId="0" fontId="18" fillId="0" borderId="33" xfId="0" applyFont="1" applyBorder="1" applyAlignment="1">
      <alignment horizontal="left" vertical="center" wrapText="1" indent="2"/>
    </xf>
    <xf numFmtId="0" fontId="18" fillId="0" borderId="31" xfId="0" applyFont="1" applyBorder="1" applyAlignment="1">
      <alignment horizontal="left" vertical="center" wrapText="1" indent="2"/>
    </xf>
    <xf numFmtId="0" fontId="18" fillId="0" borderId="16" xfId="0" applyFont="1" applyBorder="1" applyAlignment="1">
      <alignment horizontal="left" vertical="center" wrapText="1" indent="1"/>
    </xf>
    <xf numFmtId="0" fontId="161" fillId="0" borderId="32" xfId="0" applyFont="1" applyBorder="1" applyAlignment="1">
      <alignment horizontal="right" vertical="center" wrapText="1" indent="4"/>
    </xf>
    <xf numFmtId="0" fontId="161" fillId="0" borderId="33" xfId="0" applyFont="1" applyBorder="1" applyAlignment="1">
      <alignment horizontal="right" vertical="center" wrapText="1" indent="4"/>
    </xf>
    <xf numFmtId="0" fontId="161" fillId="0" borderId="31" xfId="0" applyFont="1" applyBorder="1" applyAlignment="1">
      <alignment horizontal="right" vertical="center" wrapText="1" indent="4"/>
    </xf>
    <xf numFmtId="0" fontId="17" fillId="0" borderId="0" xfId="0" applyFont="1" applyAlignment="1">
      <alignment horizontal="justify" vertical="top" wrapText="1"/>
    </xf>
    <xf numFmtId="0" fontId="17" fillId="0" borderId="43" xfId="0" applyFont="1" applyBorder="1" applyAlignment="1">
      <alignment horizontal="center" vertical="top" wrapText="1"/>
    </xf>
    <xf numFmtId="0" fontId="160" fillId="0" borderId="0" xfId="0" applyFont="1" applyAlignment="1">
      <alignment horizontal="justify" vertical="top" wrapText="1"/>
    </xf>
    <xf numFmtId="0" fontId="163" fillId="19" borderId="26" xfId="0" applyFont="1" applyFill="1" applyBorder="1" applyAlignment="1">
      <alignment horizontal="center" vertical="center"/>
    </xf>
    <xf numFmtId="0" fontId="163" fillId="19" borderId="34" xfId="0" applyFont="1" applyFill="1" applyBorder="1" applyAlignment="1">
      <alignment horizontal="center" vertical="center"/>
    </xf>
    <xf numFmtId="0" fontId="163" fillId="19" borderId="35" xfId="0" applyFont="1" applyFill="1" applyBorder="1" applyAlignment="1">
      <alignment horizontal="center" vertical="center"/>
    </xf>
    <xf numFmtId="0" fontId="163" fillId="19" borderId="19" xfId="0" applyFont="1" applyFill="1" applyBorder="1" applyAlignment="1">
      <alignment horizontal="center" vertical="center"/>
    </xf>
    <xf numFmtId="0" fontId="163" fillId="19" borderId="18" xfId="0" applyFont="1" applyFill="1" applyBorder="1" applyAlignment="1">
      <alignment horizontal="center" vertical="center"/>
    </xf>
    <xf numFmtId="0" fontId="163" fillId="19" borderId="21" xfId="0" applyFont="1" applyFill="1" applyBorder="1" applyAlignment="1">
      <alignment horizontal="center" vertical="center"/>
    </xf>
    <xf numFmtId="0" fontId="282" fillId="0" borderId="204" xfId="0" applyFont="1" applyBorder="1" applyAlignment="1">
      <alignment horizontal="left" vertical="top" wrapText="1"/>
    </xf>
    <xf numFmtId="0" fontId="282" fillId="0" borderId="205" xfId="0" applyFont="1" applyBorder="1" applyAlignment="1">
      <alignment horizontal="left" vertical="top" wrapText="1"/>
    </xf>
    <xf numFmtId="0" fontId="282" fillId="0" borderId="206" xfId="0" applyFont="1" applyBorder="1" applyAlignment="1">
      <alignment horizontal="left" vertical="top" wrapText="1"/>
    </xf>
    <xf numFmtId="0" fontId="282" fillId="0" borderId="131" xfId="0" applyFont="1" applyBorder="1" applyAlignment="1">
      <alignment horizontal="left" vertical="top" wrapText="1"/>
    </xf>
    <xf numFmtId="0" fontId="282" fillId="0" borderId="45" xfId="0" applyFont="1" applyBorder="1" applyAlignment="1">
      <alignment horizontal="left" vertical="top" wrapText="1"/>
    </xf>
    <xf numFmtId="0" fontId="282" fillId="0" borderId="132" xfId="0" applyFont="1" applyBorder="1" applyAlignment="1">
      <alignment horizontal="left" vertical="top" wrapText="1"/>
    </xf>
    <xf numFmtId="0" fontId="33" fillId="0" borderId="32" xfId="0" applyFont="1" applyBorder="1" applyAlignment="1">
      <alignment horizontal="left" wrapText="1"/>
    </xf>
    <xf numFmtId="0" fontId="33" fillId="0" borderId="33" xfId="0" applyFont="1" applyBorder="1" applyAlignment="1">
      <alignment horizontal="left" wrapText="1"/>
    </xf>
    <xf numFmtId="0" fontId="280" fillId="0" borderId="34" xfId="0" applyFont="1" applyBorder="1" applyAlignment="1">
      <alignment horizontal="left" vertical="top" wrapText="1"/>
    </xf>
    <xf numFmtId="0" fontId="280" fillId="0" borderId="0" xfId="0" applyFont="1" applyAlignment="1">
      <alignment horizontal="left" vertical="top" wrapText="1"/>
    </xf>
    <xf numFmtId="0" fontId="29" fillId="0" borderId="0" xfId="0" applyFont="1" applyAlignment="1">
      <alignment horizontal="center" vertical="center" wrapText="1"/>
    </xf>
    <xf numFmtId="0" fontId="274" fillId="0" borderId="204" xfId="0" quotePrefix="1" applyFont="1" applyBorder="1" applyAlignment="1">
      <alignment horizontal="left" vertical="center"/>
    </xf>
    <xf numFmtId="0" fontId="274" fillId="0" borderId="206" xfId="0" quotePrefix="1" applyFont="1" applyBorder="1" applyAlignment="1">
      <alignment horizontal="left" vertical="center"/>
    </xf>
    <xf numFmtId="0" fontId="274" fillId="0" borderId="131" xfId="0" quotePrefix="1" applyFont="1" applyBorder="1" applyAlignment="1">
      <alignment horizontal="left" vertical="center"/>
    </xf>
    <xf numFmtId="0" fontId="274" fillId="0" borderId="132" xfId="0" quotePrefix="1" applyFont="1" applyBorder="1" applyAlignment="1">
      <alignment horizontal="left" vertical="center"/>
    </xf>
    <xf numFmtId="0" fontId="274" fillId="0" borderId="204" xfId="0" applyFont="1" applyBorder="1" applyAlignment="1">
      <alignment horizontal="left" vertical="top" wrapText="1"/>
    </xf>
    <xf numFmtId="0" fontId="274" fillId="0" borderId="205" xfId="0" applyFont="1" applyBorder="1" applyAlignment="1">
      <alignment horizontal="left" vertical="top" wrapText="1"/>
    </xf>
    <xf numFmtId="0" fontId="274" fillId="0" borderId="206" xfId="0" applyFont="1" applyBorder="1" applyAlignment="1">
      <alignment horizontal="left" vertical="top" wrapText="1"/>
    </xf>
    <xf numFmtId="0" fontId="274" fillId="0" borderId="131" xfId="0" applyFont="1" applyBorder="1" applyAlignment="1">
      <alignment horizontal="left" vertical="top" wrapText="1"/>
    </xf>
    <xf numFmtId="0" fontId="274" fillId="0" borderId="45" xfId="0" applyFont="1" applyBorder="1" applyAlignment="1">
      <alignment horizontal="left" vertical="top" wrapText="1"/>
    </xf>
    <xf numFmtId="0" fontId="274" fillId="0" borderId="132" xfId="0" applyFont="1" applyBorder="1" applyAlignment="1">
      <alignment horizontal="left" vertical="top" wrapText="1"/>
    </xf>
    <xf numFmtId="0" fontId="274" fillId="0" borderId="204" xfId="0" applyFont="1" applyBorder="1" applyAlignment="1">
      <alignment horizontal="left" vertical="center" wrapText="1"/>
    </xf>
    <xf numFmtId="0" fontId="274" fillId="0" borderId="206" xfId="0" applyFont="1" applyBorder="1" applyAlignment="1">
      <alignment horizontal="left" vertical="center" wrapText="1"/>
    </xf>
    <xf numFmtId="0" fontId="274" fillId="0" borderId="131" xfId="0" applyFont="1" applyBorder="1" applyAlignment="1">
      <alignment horizontal="left" vertical="center" wrapText="1"/>
    </xf>
    <xf numFmtId="0" fontId="274" fillId="0" borderId="132" xfId="0" applyFont="1" applyBorder="1" applyAlignment="1">
      <alignment horizontal="left" vertical="center" wrapText="1"/>
    </xf>
    <xf numFmtId="0" fontId="274" fillId="0" borderId="205" xfId="0" applyFont="1" applyBorder="1" applyAlignment="1">
      <alignment horizontal="left" vertical="center" wrapText="1"/>
    </xf>
    <xf numFmtId="0" fontId="274" fillId="0" borderId="45" xfId="0" applyFont="1" applyBorder="1" applyAlignment="1">
      <alignment horizontal="left" vertical="center" wrapText="1"/>
    </xf>
    <xf numFmtId="0" fontId="274" fillId="0" borderId="204" xfId="0" applyFont="1" applyBorder="1" applyAlignment="1">
      <alignment horizontal="center" wrapText="1"/>
    </xf>
    <xf numFmtId="0" fontId="274" fillId="0" borderId="205" xfId="0" applyFont="1" applyBorder="1" applyAlignment="1">
      <alignment horizontal="center" wrapText="1"/>
    </xf>
    <xf numFmtId="0" fontId="274" fillId="0" borderId="206" xfId="0" applyFont="1" applyBorder="1" applyAlignment="1">
      <alignment horizontal="center" wrapText="1"/>
    </xf>
    <xf numFmtId="0" fontId="274" fillId="0" borderId="131" xfId="0" applyFont="1" applyBorder="1" applyAlignment="1">
      <alignment horizontal="center" wrapText="1"/>
    </xf>
    <xf numFmtId="0" fontId="274" fillId="0" borderId="45" xfId="0" applyFont="1" applyBorder="1" applyAlignment="1">
      <alignment horizontal="center" wrapText="1"/>
    </xf>
    <xf numFmtId="0" fontId="274" fillId="0" borderId="132" xfId="0" applyFont="1" applyBorder="1" applyAlignment="1">
      <alignment horizontal="center" wrapText="1"/>
    </xf>
    <xf numFmtId="0" fontId="274" fillId="0" borderId="207" xfId="0" applyFont="1" applyBorder="1" applyAlignment="1">
      <alignment horizontal="center" vertical="top" wrapText="1"/>
    </xf>
    <xf numFmtId="0" fontId="274" fillId="0" borderId="208" xfId="0" applyFont="1" applyBorder="1" applyAlignment="1">
      <alignment horizontal="center" vertical="top" wrapText="1"/>
    </xf>
    <xf numFmtId="0" fontId="0" fillId="0" borderId="32" xfId="0" applyBorder="1" applyAlignment="1">
      <alignment horizontal="left"/>
    </xf>
    <xf numFmtId="0" fontId="0" fillId="0" borderId="33" xfId="0" applyBorder="1" applyAlignment="1">
      <alignment horizontal="left"/>
    </xf>
    <xf numFmtId="0" fontId="0" fillId="0" borderId="31" xfId="0" applyBorder="1" applyAlignment="1">
      <alignment horizontal="left"/>
    </xf>
    <xf numFmtId="0" fontId="274" fillId="0" borderId="135" xfId="0" applyFont="1" applyBorder="1" applyAlignment="1">
      <alignment horizontal="left" vertical="center" wrapText="1"/>
    </xf>
    <xf numFmtId="0" fontId="274" fillId="0" borderId="127" xfId="0" applyFont="1" applyBorder="1" applyAlignment="1">
      <alignment horizontal="left" vertical="center" wrapText="1"/>
    </xf>
    <xf numFmtId="0" fontId="274" fillId="0" borderId="135" xfId="0" applyFont="1" applyBorder="1" applyAlignment="1">
      <alignment horizontal="left" wrapText="1"/>
    </xf>
    <xf numFmtId="0" fontId="274" fillId="0" borderId="0" xfId="0" applyFont="1" applyAlignment="1">
      <alignment horizontal="left" wrapText="1"/>
    </xf>
    <xf numFmtId="0" fontId="274" fillId="0" borderId="127" xfId="0" applyFont="1" applyBorder="1" applyAlignment="1">
      <alignment horizontal="left" wrapText="1"/>
    </xf>
    <xf numFmtId="0" fontId="274" fillId="0" borderId="131" xfId="0" applyFont="1" applyBorder="1" applyAlignment="1">
      <alignment horizontal="left" wrapText="1"/>
    </xf>
    <xf numFmtId="0" fontId="274" fillId="0" borderId="45" xfId="0" applyFont="1" applyBorder="1" applyAlignment="1">
      <alignment horizontal="left" wrapText="1"/>
    </xf>
    <xf numFmtId="0" fontId="274" fillId="0" borderId="132" xfId="0" applyFont="1" applyBorder="1" applyAlignment="1">
      <alignment horizontal="left" wrapText="1"/>
    </xf>
    <xf numFmtId="0" fontId="274" fillId="0" borderId="135" xfId="0" applyFont="1" applyBorder="1" applyAlignment="1">
      <alignment horizontal="left" vertical="center"/>
    </xf>
    <xf numFmtId="0" fontId="274" fillId="0" borderId="0" xfId="0" applyFont="1" applyAlignment="1">
      <alignment horizontal="left" vertical="center"/>
    </xf>
    <xf numFmtId="0" fontId="274" fillId="0" borderId="127" xfId="0" applyFont="1" applyBorder="1" applyAlignment="1">
      <alignment horizontal="left" vertical="center"/>
    </xf>
    <xf numFmtId="0" fontId="274" fillId="0" borderId="131" xfId="0" applyFont="1" applyBorder="1" applyAlignment="1">
      <alignment horizontal="left" vertical="center"/>
    </xf>
    <xf numFmtId="0" fontId="274" fillId="0" borderId="45" xfId="0" applyFont="1" applyBorder="1" applyAlignment="1">
      <alignment horizontal="left" vertical="center"/>
    </xf>
    <xf numFmtId="0" fontId="274" fillId="0" borderId="132" xfId="0" applyFont="1" applyBorder="1" applyAlignment="1">
      <alignment horizontal="left" vertical="center"/>
    </xf>
    <xf numFmtId="0" fontId="274" fillId="0" borderId="182" xfId="0" applyFont="1" applyBorder="1" applyAlignment="1">
      <alignment horizontal="center"/>
    </xf>
    <xf numFmtId="0" fontId="274" fillId="0" borderId="208" xfId="0" applyFont="1" applyBorder="1" applyAlignment="1">
      <alignment horizontal="center"/>
    </xf>
    <xf numFmtId="0" fontId="25" fillId="0" borderId="32" xfId="0" applyFont="1" applyBorder="1" applyAlignment="1">
      <alignment horizontal="left"/>
    </xf>
    <xf numFmtId="0" fontId="25" fillId="0" borderId="33" xfId="0" applyFont="1" applyBorder="1" applyAlignment="1">
      <alignment horizontal="left"/>
    </xf>
    <xf numFmtId="0" fontId="25" fillId="0" borderId="31" xfId="0" applyFont="1" applyBorder="1" applyAlignment="1">
      <alignment horizontal="left"/>
    </xf>
    <xf numFmtId="0" fontId="33" fillId="0" borderId="16" xfId="0" applyFont="1" applyBorder="1" applyAlignment="1">
      <alignment horizontal="center" vertical="center" wrapText="1"/>
    </xf>
    <xf numFmtId="0" fontId="18" fillId="0" borderId="43" xfId="0" applyFont="1" applyBorder="1" applyAlignment="1">
      <alignment horizontal="center" wrapText="1"/>
    </xf>
    <xf numFmtId="0" fontId="52" fillId="0" borderId="88" xfId="0" applyFont="1" applyBorder="1" applyAlignment="1">
      <alignment horizontal="left" wrapText="1"/>
    </xf>
    <xf numFmtId="0" fontId="61" fillId="0" borderId="88" xfId="0" applyFont="1" applyBorder="1" applyAlignment="1">
      <alignment horizontal="left"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31" xfId="0" applyFont="1" applyBorder="1" applyAlignment="1">
      <alignment horizontal="center" vertical="center" wrapText="1"/>
    </xf>
    <xf numFmtId="0" fontId="17" fillId="0" borderId="32" xfId="0" applyFont="1" applyBorder="1" applyAlignment="1">
      <alignment horizontal="center" wrapText="1"/>
    </xf>
    <xf numFmtId="0" fontId="17" fillId="0" borderId="31" xfId="0" applyFont="1" applyBorder="1" applyAlignment="1">
      <alignment horizontal="center" wrapText="1"/>
    </xf>
    <xf numFmtId="0" fontId="18" fillId="0" borderId="16" xfId="0" applyFont="1" applyBorder="1" applyAlignment="1">
      <alignment horizontal="left" vertical="center" indent="1"/>
    </xf>
    <xf numFmtId="0" fontId="25" fillId="0" borderId="16" xfId="0" applyFont="1" applyBorder="1" applyAlignment="1">
      <alignment horizontal="left" wrapText="1"/>
    </xf>
    <xf numFmtId="0" fontId="22" fillId="0" borderId="16" xfId="0" applyFont="1" applyBorder="1" applyAlignment="1">
      <alignment horizontal="center" wrapText="1"/>
    </xf>
    <xf numFmtId="0" fontId="22" fillId="0" borderId="34" xfId="0" applyFont="1" applyBorder="1" applyAlignment="1">
      <alignment horizontal="center" wrapText="1"/>
    </xf>
    <xf numFmtId="0" fontId="22" fillId="0" borderId="35" xfId="0" applyFont="1" applyBorder="1" applyAlignment="1">
      <alignment horizontal="center" wrapText="1"/>
    </xf>
    <xf numFmtId="0" fontId="144" fillId="0" borderId="0" xfId="0" applyFont="1" applyAlignment="1">
      <alignment horizontal="justify" vertical="top" wrapText="1"/>
    </xf>
    <xf numFmtId="0" fontId="41" fillId="0" borderId="0" xfId="0" applyFont="1" applyAlignment="1">
      <alignment horizontal="left" wrapText="1"/>
    </xf>
    <xf numFmtId="0" fontId="25" fillId="0" borderId="22" xfId="0" applyFont="1" applyBorder="1" applyAlignment="1">
      <alignment horizontal="center" vertical="center" wrapText="1"/>
    </xf>
    <xf numFmtId="0" fontId="52" fillId="0" borderId="0" xfId="0" applyFont="1" applyAlignment="1">
      <alignment horizontal="left" vertical="top" wrapText="1"/>
    </xf>
    <xf numFmtId="0" fontId="22" fillId="0" borderId="16" xfId="0" applyFont="1" applyBorder="1" applyAlignment="1">
      <alignment horizontal="center" vertical="center" wrapText="1"/>
    </xf>
    <xf numFmtId="0" fontId="32" fillId="0" borderId="0" xfId="0" applyFont="1" applyAlignment="1">
      <alignment horizontal="left" wrapText="1"/>
    </xf>
    <xf numFmtId="0" fontId="52" fillId="24" borderId="0" xfId="0" applyFont="1" applyFill="1" applyAlignment="1">
      <alignment horizontal="left" vertical="center" wrapText="1"/>
    </xf>
    <xf numFmtId="0" fontId="22" fillId="0" borderId="0" xfId="7" applyAlignment="1">
      <alignment horizontal="left" vertical="center" wrapText="1"/>
    </xf>
    <xf numFmtId="0" fontId="22" fillId="0" borderId="0" xfId="7" applyAlignment="1">
      <alignment horizontal="left" vertical="center"/>
    </xf>
    <xf numFmtId="0" fontId="22" fillId="0" borderId="0" xfId="7" applyAlignment="1">
      <alignment horizontal="left" vertical="top" wrapText="1"/>
    </xf>
    <xf numFmtId="0" fontId="22" fillId="0" borderId="20" xfId="7" applyBorder="1" applyAlignment="1">
      <alignment horizontal="left" vertical="top" wrapText="1"/>
    </xf>
    <xf numFmtId="0" fontId="163" fillId="19" borderId="32" xfId="7" applyFont="1" applyFill="1" applyBorder="1" applyAlignment="1">
      <alignment horizontal="center" vertical="center" wrapText="1"/>
    </xf>
    <xf numFmtId="0" fontId="163" fillId="19" borderId="33" xfId="7" applyFont="1" applyFill="1" applyBorder="1" applyAlignment="1">
      <alignment horizontal="center" vertical="center" wrapText="1"/>
    </xf>
    <xf numFmtId="0" fontId="143" fillId="19" borderId="33" xfId="7" applyFont="1" applyFill="1" applyBorder="1" applyAlignment="1">
      <alignment horizontal="center" vertical="center" wrapText="1"/>
    </xf>
    <xf numFmtId="0" fontId="143" fillId="19" borderId="31" xfId="7" applyFont="1" applyFill="1" applyBorder="1" applyAlignment="1">
      <alignment horizontal="center" vertical="center" wrapText="1"/>
    </xf>
    <xf numFmtId="0" fontId="18" fillId="0" borderId="32" xfId="7" applyFont="1" applyBorder="1" applyAlignment="1">
      <alignment horizontal="left" vertical="center" wrapText="1"/>
    </xf>
    <xf numFmtId="0" fontId="18" fillId="0" borderId="33" xfId="7" applyFont="1" applyBorder="1" applyAlignment="1">
      <alignment horizontal="left" vertical="center" wrapText="1"/>
    </xf>
    <xf numFmtId="0" fontId="18" fillId="0" borderId="31" xfId="7" applyFont="1" applyBorder="1" applyAlignment="1">
      <alignment horizontal="left" vertical="center" wrapText="1"/>
    </xf>
    <xf numFmtId="0" fontId="18" fillId="0" borderId="32" xfId="7" applyFont="1" applyBorder="1" applyAlignment="1">
      <alignment horizontal="left" vertical="center" wrapText="1" indent="1"/>
    </xf>
    <xf numFmtId="0" fontId="18" fillId="0" borderId="33" xfId="7" applyFont="1" applyBorder="1" applyAlignment="1">
      <alignment horizontal="left" vertical="center" wrapText="1" indent="1"/>
    </xf>
    <xf numFmtId="0" fontId="18" fillId="0" borderId="31" xfId="7" applyFont="1" applyBorder="1" applyAlignment="1">
      <alignment horizontal="left" vertical="center" wrapText="1" indent="1"/>
    </xf>
    <xf numFmtId="0" fontId="18" fillId="0" borderId="32" xfId="7" applyFont="1" applyBorder="1" applyAlignment="1">
      <alignment horizontal="left" wrapText="1"/>
    </xf>
    <xf numFmtId="0" fontId="18" fillId="0" borderId="33" xfId="7" applyFont="1" applyBorder="1" applyAlignment="1">
      <alignment horizontal="left" wrapText="1"/>
    </xf>
    <xf numFmtId="0" fontId="18" fillId="0" borderId="32" xfId="7" applyFont="1" applyBorder="1" applyAlignment="1">
      <alignment horizontal="left" wrapText="1" indent="1"/>
    </xf>
    <xf numFmtId="0" fontId="18" fillId="0" borderId="33" xfId="7" applyFont="1" applyBorder="1" applyAlignment="1">
      <alignment horizontal="left" wrapText="1" indent="1"/>
    </xf>
    <xf numFmtId="0" fontId="18" fillId="0" borderId="31" xfId="7" applyFont="1" applyBorder="1" applyAlignment="1">
      <alignment horizontal="left" wrapText="1" indent="1"/>
    </xf>
    <xf numFmtId="0" fontId="18" fillId="0" borderId="31" xfId="7" applyFont="1" applyBorder="1" applyAlignment="1">
      <alignment horizontal="left" wrapText="1"/>
    </xf>
    <xf numFmtId="0" fontId="98" fillId="0" borderId="17" xfId="7" applyFont="1" applyBorder="1" applyAlignment="1">
      <alignment horizontal="center" vertical="center" wrapText="1"/>
    </xf>
    <xf numFmtId="0" fontId="98" fillId="0" borderId="0" xfId="7" applyFont="1" applyAlignment="1">
      <alignment horizontal="center" vertical="center" wrapText="1"/>
    </xf>
    <xf numFmtId="0" fontId="98" fillId="0" borderId="20" xfId="7" applyFont="1" applyBorder="1" applyAlignment="1">
      <alignment horizontal="center" vertical="center" wrapText="1"/>
    </xf>
    <xf numFmtId="0" fontId="19" fillId="0" borderId="17" xfId="7" applyFont="1" applyBorder="1" applyAlignment="1">
      <alignment horizontal="center" vertical="center"/>
    </xf>
    <xf numFmtId="0" fontId="19" fillId="0" borderId="0" xfId="7" applyFont="1" applyAlignment="1">
      <alignment horizontal="center" vertical="center"/>
    </xf>
    <xf numFmtId="0" fontId="19" fillId="0" borderId="20" xfId="7" applyFont="1" applyBorder="1" applyAlignment="1">
      <alignment horizontal="center" vertical="center"/>
    </xf>
    <xf numFmtId="0" fontId="41" fillId="0" borderId="17" xfId="7" applyFont="1" applyBorder="1" applyAlignment="1">
      <alignment horizontal="center" vertical="top" wrapText="1"/>
    </xf>
    <xf numFmtId="0" fontId="41" fillId="0" borderId="0" xfId="7" applyFont="1" applyAlignment="1">
      <alignment horizontal="center" vertical="top" wrapText="1"/>
    </xf>
    <xf numFmtId="0" fontId="41" fillId="0" borderId="20" xfId="7" applyFont="1" applyBorder="1" applyAlignment="1">
      <alignment horizontal="center" vertical="top" wrapText="1"/>
    </xf>
    <xf numFmtId="0" fontId="22" fillId="0" borderId="17" xfId="7" applyBorder="1" applyAlignment="1">
      <alignment horizontal="left" vertical="top" wrapText="1"/>
    </xf>
    <xf numFmtId="0" fontId="22" fillId="0" borderId="0" xfId="7" applyAlignment="1">
      <alignment horizontal="left"/>
    </xf>
    <xf numFmtId="0" fontId="22" fillId="0" borderId="0" xfId="7" applyAlignment="1">
      <alignment horizontal="center"/>
    </xf>
    <xf numFmtId="0" fontId="22" fillId="0" borderId="0" xfId="7" applyAlignment="1">
      <alignment horizontal="justify" vertical="top" wrapText="1"/>
    </xf>
    <xf numFmtId="0" fontId="22" fillId="0" borderId="20" xfId="7" applyBorder="1" applyAlignment="1">
      <alignment horizontal="justify" vertical="top" wrapText="1"/>
    </xf>
    <xf numFmtId="0" fontId="25" fillId="0" borderId="17" xfId="7" applyFont="1" applyBorder="1" applyAlignment="1">
      <alignment horizontal="center" vertical="center" wrapText="1"/>
    </xf>
    <xf numFmtId="0" fontId="25" fillId="0" borderId="0" xfId="7" applyFont="1" applyAlignment="1">
      <alignment horizontal="center" vertical="center" wrapText="1"/>
    </xf>
    <xf numFmtId="0" fontId="22" fillId="0" borderId="0" xfId="7" applyAlignment="1">
      <alignment horizontal="center" vertical="center" wrapText="1"/>
    </xf>
    <xf numFmtId="0" fontId="22" fillId="0" borderId="20" xfId="7" applyBorder="1" applyAlignment="1">
      <alignment horizontal="center" vertical="center" wrapText="1"/>
    </xf>
    <xf numFmtId="0" fontId="22" fillId="0" borderId="17" xfId="7" applyBorder="1" applyAlignment="1">
      <alignment horizontal="left" vertical="center" wrapText="1"/>
    </xf>
    <xf numFmtId="0" fontId="52" fillId="0" borderId="17" xfId="7" applyFont="1" applyBorder="1" applyAlignment="1">
      <alignment horizontal="right" vertical="center" wrapText="1"/>
    </xf>
    <xf numFmtId="0" fontId="22" fillId="0" borderId="0" xfId="7" applyAlignment="1">
      <alignment horizontal="right" vertical="center" wrapText="1"/>
    </xf>
    <xf numFmtId="0" fontId="22" fillId="0" borderId="20" xfId="7" applyBorder="1" applyAlignment="1">
      <alignment horizontal="right" vertical="center" wrapText="1"/>
    </xf>
    <xf numFmtId="0" fontId="22" fillId="0" borderId="17" xfId="7" applyBorder="1" applyAlignment="1">
      <alignment horizontal="justify" vertical="top" wrapText="1"/>
    </xf>
    <xf numFmtId="0" fontId="22" fillId="0" borderId="12" xfId="0" applyFont="1" applyBorder="1" applyAlignment="1">
      <alignment horizontal="left" vertical="center" wrapText="1"/>
    </xf>
    <xf numFmtId="0" fontId="22" fillId="0" borderId="70" xfId="0" applyFont="1" applyBorder="1" applyAlignment="1">
      <alignment horizontal="left" vertical="center" wrapText="1"/>
    </xf>
    <xf numFmtId="0" fontId="22" fillId="0" borderId="71" xfId="0" applyFont="1" applyBorder="1" applyAlignment="1">
      <alignment horizontal="left" vertical="center" wrapText="1"/>
    </xf>
    <xf numFmtId="0" fontId="22" fillId="0" borderId="31" xfId="0" applyFont="1" applyBorder="1" applyAlignment="1">
      <alignment horizontal="left" wrapText="1"/>
    </xf>
    <xf numFmtId="0" fontId="22" fillId="0" borderId="16" xfId="0" applyFont="1" applyBorder="1" applyAlignment="1">
      <alignment horizontal="left" wrapText="1"/>
    </xf>
    <xf numFmtId="0" fontId="22" fillId="0" borderId="13" xfId="0" applyFont="1" applyBorder="1" applyAlignment="1">
      <alignment horizontal="left" vertical="center" wrapText="1"/>
    </xf>
    <xf numFmtId="0" fontId="22" fillId="0" borderId="69" xfId="0" applyFont="1" applyBorder="1" applyAlignment="1">
      <alignment horizontal="left" vertical="center" wrapText="1"/>
    </xf>
    <xf numFmtId="0" fontId="22" fillId="0" borderId="7" xfId="0" applyFont="1" applyBorder="1" applyAlignment="1">
      <alignment horizontal="left" vertical="center" wrapText="1"/>
    </xf>
    <xf numFmtId="0" fontId="22" fillId="0" borderId="6" xfId="0" applyFont="1" applyBorder="1" applyAlignment="1">
      <alignment horizontal="left" vertical="center" wrapText="1"/>
    </xf>
    <xf numFmtId="0" fontId="22" fillId="0" borderId="10" xfId="0" applyFont="1" applyBorder="1" applyAlignment="1">
      <alignment horizontal="left" vertical="center" wrapText="1"/>
    </xf>
    <xf numFmtId="0" fontId="22" fillId="0" borderId="8" xfId="0" applyFont="1" applyBorder="1" applyAlignment="1">
      <alignment horizontal="left" vertical="center" wrapText="1"/>
    </xf>
    <xf numFmtId="0" fontId="22" fillId="0" borderId="44" xfId="0" applyFont="1" applyBorder="1" applyAlignment="1">
      <alignment horizontal="left" vertical="center" wrapText="1"/>
    </xf>
    <xf numFmtId="0" fontId="22" fillId="0" borderId="9" xfId="0" applyFont="1" applyBorder="1" applyAlignment="1">
      <alignment horizontal="left" vertical="center" wrapText="1"/>
    </xf>
    <xf numFmtId="0" fontId="16" fillId="0" borderId="15" xfId="0" applyFont="1" applyBorder="1" applyAlignment="1">
      <alignment horizontal="center" vertical="center" wrapText="1"/>
    </xf>
    <xf numFmtId="0" fontId="22" fillId="0" borderId="53"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left" vertical="center" wrapText="1"/>
    </xf>
    <xf numFmtId="0" fontId="22" fillId="0" borderId="16" xfId="0" applyFont="1" applyBorder="1" applyAlignment="1">
      <alignment horizontal="left" vertical="center" wrapText="1"/>
    </xf>
    <xf numFmtId="0" fontId="25" fillId="0" borderId="0" xfId="0" applyFont="1" applyAlignment="1">
      <alignment horizontal="left" vertical="center"/>
    </xf>
    <xf numFmtId="0" fontId="30" fillId="19" borderId="32" xfId="0" applyFont="1" applyFill="1" applyBorder="1" applyAlignment="1">
      <alignment horizontal="center"/>
    </xf>
    <xf numFmtId="0" fontId="30" fillId="19" borderId="33" xfId="0" applyFont="1" applyFill="1" applyBorder="1" applyAlignment="1">
      <alignment horizontal="center"/>
    </xf>
    <xf numFmtId="0" fontId="30" fillId="19" borderId="31" xfId="0" applyFont="1" applyFill="1" applyBorder="1" applyAlignment="1">
      <alignment horizontal="center"/>
    </xf>
    <xf numFmtId="0" fontId="18" fillId="0" borderId="0" xfId="0" applyFont="1" applyAlignment="1">
      <alignment horizontal="left" vertical="center" wrapText="1"/>
    </xf>
    <xf numFmtId="0" fontId="22" fillId="0" borderId="15" xfId="0" applyFont="1" applyBorder="1" applyAlignment="1">
      <alignment horizontal="center" vertical="center" wrapText="1"/>
    </xf>
    <xf numFmtId="0" fontId="22" fillId="0" borderId="11" xfId="0" applyFont="1" applyBorder="1" applyAlignment="1">
      <alignment horizontal="left" vertical="center" wrapText="1"/>
    </xf>
    <xf numFmtId="0" fontId="22" fillId="0" borderId="76" xfId="0" applyFont="1" applyBorder="1" applyAlignment="1">
      <alignment horizontal="left" vertical="center" wrapText="1"/>
    </xf>
    <xf numFmtId="0" fontId="22" fillId="0" borderId="87" xfId="0" applyFont="1" applyBorder="1" applyAlignment="1">
      <alignment horizontal="left" vertical="center" wrapText="1"/>
    </xf>
    <xf numFmtId="0" fontId="22" fillId="0" borderId="3" xfId="0" applyFont="1" applyBorder="1" applyAlignment="1">
      <alignment horizontal="left" vertical="center" wrapText="1"/>
    </xf>
    <xf numFmtId="0" fontId="22" fillId="0" borderId="33" xfId="0" applyFont="1" applyBorder="1" applyAlignment="1">
      <alignment horizontal="left" vertical="center" wrapText="1"/>
    </xf>
    <xf numFmtId="0" fontId="22" fillId="0" borderId="36" xfId="0" applyFont="1" applyBorder="1" applyAlignment="1">
      <alignment horizontal="left" vertical="center" wrapText="1"/>
    </xf>
    <xf numFmtId="0" fontId="22" fillId="0" borderId="48" xfId="0" applyFont="1" applyBorder="1" applyAlignment="1">
      <alignment horizontal="left" vertical="center" wrapText="1"/>
    </xf>
    <xf numFmtId="0" fontId="22" fillId="0" borderId="18" xfId="0" applyFont="1" applyBorder="1" applyAlignment="1">
      <alignment horizontal="left" vertical="center" wrapText="1"/>
    </xf>
    <xf numFmtId="0" fontId="22" fillId="0" borderId="49" xfId="0" applyFont="1" applyBorder="1" applyAlignment="1">
      <alignment horizontal="left" vertical="center" wrapText="1"/>
    </xf>
    <xf numFmtId="0" fontId="22" fillId="0" borderId="55" xfId="0" applyFont="1" applyBorder="1" applyAlignment="1">
      <alignment horizontal="center" vertical="center" wrapText="1"/>
    </xf>
    <xf numFmtId="0" fontId="22" fillId="0" borderId="100" xfId="0" applyFont="1" applyBorder="1" applyAlignment="1">
      <alignment horizontal="center" vertical="center" wrapText="1"/>
    </xf>
    <xf numFmtId="0" fontId="22" fillId="0" borderId="101" xfId="0" applyFont="1" applyBorder="1" applyAlignment="1">
      <alignment horizontal="center" vertical="center" wrapText="1"/>
    </xf>
    <xf numFmtId="0" fontId="22" fillId="0" borderId="54" xfId="0" applyFont="1" applyBorder="1" applyAlignment="1">
      <alignment horizontal="center" vertical="center" wrapText="1"/>
    </xf>
    <xf numFmtId="0" fontId="22" fillId="0" borderId="84" xfId="0" applyFont="1" applyBorder="1" applyAlignment="1">
      <alignment horizontal="center" vertical="center" wrapText="1"/>
    </xf>
    <xf numFmtId="0" fontId="22" fillId="0" borderId="102" xfId="0" applyFont="1" applyBorder="1" applyAlignment="1">
      <alignment horizontal="center" vertical="center" wrapText="1"/>
    </xf>
    <xf numFmtId="0" fontId="22" fillId="0" borderId="5" xfId="0" applyFont="1" applyBorder="1" applyAlignment="1">
      <alignment horizontal="left" vertical="center" wrapText="1"/>
    </xf>
    <xf numFmtId="0" fontId="22" fillId="0" borderId="39" xfId="0" applyFont="1" applyBorder="1" applyAlignment="1">
      <alignment horizontal="left" vertical="center" wrapText="1"/>
    </xf>
    <xf numFmtId="0" fontId="22" fillId="0" borderId="2" xfId="0" applyFont="1" applyBorder="1" applyAlignment="1">
      <alignment horizontal="left" vertical="top" wrapText="1"/>
    </xf>
    <xf numFmtId="0" fontId="22" fillId="0" borderId="16" xfId="0" applyFont="1" applyBorder="1" applyAlignment="1">
      <alignment horizontal="left" vertical="top" wrapText="1"/>
    </xf>
    <xf numFmtId="0" fontId="22" fillId="0" borderId="38" xfId="0" applyFont="1" applyBorder="1" applyAlignment="1">
      <alignment horizontal="left" vertical="top" wrapText="1"/>
    </xf>
    <xf numFmtId="0" fontId="22" fillId="0" borderId="15" xfId="0" applyFont="1" applyBorder="1" applyAlignment="1">
      <alignment horizontal="left" vertical="center" wrapText="1"/>
    </xf>
    <xf numFmtId="0" fontId="22" fillId="0" borderId="29" xfId="0" applyFont="1" applyBorder="1" applyAlignment="1">
      <alignment horizontal="left" vertical="center" wrapText="1"/>
    </xf>
    <xf numFmtId="0" fontId="22" fillId="0" borderId="14" xfId="0" applyFont="1" applyBorder="1" applyAlignment="1">
      <alignment horizontal="left" vertical="top" wrapText="1"/>
    </xf>
    <xf numFmtId="0" fontId="22" fillId="0" borderId="72" xfId="0" applyFont="1" applyBorder="1" applyAlignment="1">
      <alignment horizontal="left" vertical="top" wrapText="1"/>
    </xf>
    <xf numFmtId="0" fontId="22" fillId="0" borderId="51" xfId="0" applyFont="1" applyBorder="1" applyAlignment="1">
      <alignment horizontal="left" vertical="top" wrapText="1"/>
    </xf>
    <xf numFmtId="0" fontId="22" fillId="0" borderId="199" xfId="0" applyFont="1" applyBorder="1" applyAlignment="1">
      <alignment horizontal="left" vertical="center" wrapText="1"/>
    </xf>
    <xf numFmtId="0" fontId="22" fillId="0" borderId="88" xfId="0" applyFont="1" applyBorder="1" applyAlignment="1">
      <alignment horizontal="left" vertical="center" wrapText="1"/>
    </xf>
    <xf numFmtId="0" fontId="22" fillId="0" borderId="200" xfId="0" applyFont="1" applyBorder="1" applyAlignment="1">
      <alignment horizontal="left" vertical="center" wrapText="1"/>
    </xf>
    <xf numFmtId="0" fontId="22" fillId="0" borderId="12" xfId="0" applyFont="1" applyBorder="1" applyAlignment="1">
      <alignment horizontal="left" vertical="top" wrapText="1"/>
    </xf>
    <xf numFmtId="0" fontId="22" fillId="0" borderId="70" xfId="0" applyFont="1" applyBorder="1" applyAlignment="1">
      <alignment horizontal="left" vertical="top" wrapText="1"/>
    </xf>
    <xf numFmtId="0" fontId="22" fillId="0" borderId="71" xfId="0" applyFont="1" applyBorder="1" applyAlignment="1">
      <alignment horizontal="left" vertical="top" wrapText="1"/>
    </xf>
    <xf numFmtId="0" fontId="22" fillId="0" borderId="91" xfId="0" applyFont="1" applyBorder="1" applyAlignment="1">
      <alignment horizontal="center" vertical="center" wrapText="1"/>
    </xf>
    <xf numFmtId="0" fontId="22" fillId="0" borderId="92" xfId="0" applyFont="1" applyBorder="1" applyAlignment="1">
      <alignment horizontal="center" vertical="center" wrapText="1"/>
    </xf>
    <xf numFmtId="0" fontId="22" fillId="0" borderId="93" xfId="0" applyFont="1" applyBorder="1" applyAlignment="1">
      <alignment horizontal="center" vertical="center" wrapText="1"/>
    </xf>
    <xf numFmtId="0" fontId="22" fillId="0" borderId="97" xfId="0" applyFont="1" applyBorder="1" applyAlignment="1">
      <alignment horizontal="left" vertical="top" wrapText="1"/>
    </xf>
    <xf numFmtId="0" fontId="22" fillId="0" borderId="98" xfId="0" applyFont="1" applyBorder="1" applyAlignment="1">
      <alignment horizontal="left" vertical="top" wrapText="1"/>
    </xf>
    <xf numFmtId="0" fontId="22" fillId="0" borderId="99" xfId="0" applyFont="1" applyBorder="1" applyAlignment="1">
      <alignment horizontal="left" vertical="top" wrapText="1"/>
    </xf>
    <xf numFmtId="0" fontId="22" fillId="0" borderId="41" xfId="0" applyFont="1" applyBorder="1" applyAlignment="1">
      <alignment horizontal="left" vertical="center" wrapText="1"/>
    </xf>
    <xf numFmtId="0" fontId="22" fillId="0" borderId="94" xfId="0" applyFont="1" applyBorder="1" applyAlignment="1">
      <alignment horizontal="center" vertical="center" wrapText="1"/>
    </xf>
    <xf numFmtId="0" fontId="22" fillId="0" borderId="95" xfId="0" applyFont="1" applyBorder="1" applyAlignment="1">
      <alignment horizontal="center" vertical="center" wrapText="1"/>
    </xf>
    <xf numFmtId="0" fontId="22" fillId="0" borderId="96" xfId="0" applyFont="1" applyBorder="1" applyAlignment="1">
      <alignment horizontal="center" vertical="center" wrapText="1"/>
    </xf>
    <xf numFmtId="0" fontId="0" fillId="24" borderId="0" xfId="0" applyFill="1" applyAlignment="1">
      <alignment horizontal="left" vertical="top" wrapText="1"/>
    </xf>
    <xf numFmtId="0" fontId="16" fillId="24" borderId="0" xfId="0" applyFont="1" applyFill="1" applyAlignment="1">
      <alignment horizontal="left" vertical="top" wrapText="1"/>
    </xf>
    <xf numFmtId="0" fontId="33" fillId="0" borderId="32" xfId="0" applyFont="1" applyBorder="1" applyAlignment="1">
      <alignment horizontal="left" vertical="center"/>
    </xf>
    <xf numFmtId="0" fontId="33" fillId="0" borderId="33" xfId="0" applyFont="1" applyBorder="1" applyAlignment="1">
      <alignment horizontal="left" vertical="center"/>
    </xf>
    <xf numFmtId="0" fontId="33" fillId="0" borderId="31" xfId="0" applyFont="1" applyBorder="1" applyAlignment="1">
      <alignment horizontal="left" vertical="center"/>
    </xf>
    <xf numFmtId="0" fontId="0" fillId="0" borderId="33" xfId="0" applyBorder="1" applyAlignment="1">
      <alignment horizontal="center"/>
    </xf>
    <xf numFmtId="0" fontId="0" fillId="0" borderId="18" xfId="0" applyBorder="1" applyAlignment="1">
      <alignment horizontal="left"/>
    </xf>
    <xf numFmtId="0" fontId="0" fillId="0" borderId="21" xfId="0" applyBorder="1" applyAlignment="1">
      <alignment horizontal="left"/>
    </xf>
    <xf numFmtId="0" fontId="33" fillId="0" borderId="16" xfId="0" applyFont="1" applyBorder="1" applyAlignment="1">
      <alignment horizontal="left" vertical="center"/>
    </xf>
    <xf numFmtId="0" fontId="0" fillId="0" borderId="32" xfId="0" applyBorder="1" applyAlignment="1">
      <alignment horizontal="center"/>
    </xf>
    <xf numFmtId="0" fontId="0" fillId="0" borderId="31" xfId="0" applyBorder="1" applyAlignment="1">
      <alignment horizontal="center"/>
    </xf>
    <xf numFmtId="0" fontId="33" fillId="0" borderId="16" xfId="0" applyFont="1" applyBorder="1" applyAlignment="1">
      <alignment horizontal="left" vertical="center" wrapText="1"/>
    </xf>
    <xf numFmtId="0" fontId="26" fillId="0" borderId="32" xfId="0" applyFont="1" applyBorder="1" applyAlignment="1">
      <alignment horizontal="left" vertical="center" wrapText="1" indent="1"/>
    </xf>
    <xf numFmtId="0" fontId="26" fillId="0" borderId="33" xfId="0" applyFont="1" applyBorder="1" applyAlignment="1">
      <alignment horizontal="left" vertical="center" wrapText="1" indent="1"/>
    </xf>
    <xf numFmtId="0" fontId="26" fillId="0" borderId="31" xfId="0" applyFont="1" applyBorder="1" applyAlignment="1">
      <alignment horizontal="left" vertical="center" wrapText="1" indent="1"/>
    </xf>
    <xf numFmtId="0" fontId="33" fillId="0" borderId="0" xfId="0" applyFont="1" applyAlignment="1">
      <alignment vertical="center" wrapText="1"/>
    </xf>
    <xf numFmtId="0" fontId="33" fillId="0" borderId="20" xfId="0" applyFont="1" applyBorder="1" applyAlignment="1">
      <alignment vertical="center" wrapText="1"/>
    </xf>
    <xf numFmtId="0" fontId="33" fillId="0" borderId="0" xfId="0" applyFont="1" applyAlignment="1">
      <alignment horizontal="left" vertical="center" wrapText="1"/>
    </xf>
    <xf numFmtId="0" fontId="0" fillId="0" borderId="32" xfId="0" applyBorder="1" applyAlignment="1">
      <alignment horizontal="left" vertical="top" wrapText="1"/>
    </xf>
    <xf numFmtId="0" fontId="33" fillId="0" borderId="18" xfId="0" applyFont="1" applyBorder="1" applyAlignment="1">
      <alignment horizontal="left" vertical="top" wrapText="1"/>
    </xf>
    <xf numFmtId="0" fontId="40" fillId="19" borderId="32" xfId="0" applyFont="1" applyFill="1" applyBorder="1" applyAlignment="1">
      <alignment horizontal="center"/>
    </xf>
    <xf numFmtId="0" fontId="40" fillId="19" borderId="33" xfId="0" applyFont="1" applyFill="1" applyBorder="1" applyAlignment="1">
      <alignment horizontal="center"/>
    </xf>
    <xf numFmtId="0" fontId="40" fillId="19" borderId="31" xfId="0" applyFont="1" applyFill="1" applyBorder="1" applyAlignment="1">
      <alignment horizontal="center"/>
    </xf>
    <xf numFmtId="0" fontId="18" fillId="0" borderId="34" xfId="0" applyFont="1" applyBorder="1" applyAlignment="1">
      <alignment horizontal="left" vertical="center" wrapText="1" indent="1"/>
    </xf>
    <xf numFmtId="0" fontId="18" fillId="0" borderId="35" xfId="0" applyFont="1" applyBorder="1" applyAlignment="1">
      <alignment horizontal="left" vertical="center" wrapText="1" indent="1"/>
    </xf>
    <xf numFmtId="0" fontId="40" fillId="19" borderId="32" xfId="10" applyFont="1" applyFill="1" applyBorder="1" applyAlignment="1">
      <alignment horizontal="center" vertical="center" wrapText="1"/>
    </xf>
    <xf numFmtId="0" fontId="40" fillId="19" borderId="33" xfId="10" applyFont="1" applyFill="1" applyBorder="1" applyAlignment="1">
      <alignment horizontal="center" vertical="center" wrapText="1"/>
    </xf>
    <xf numFmtId="0" fontId="40" fillId="19" borderId="31" xfId="10" applyFont="1" applyFill="1" applyBorder="1" applyAlignment="1">
      <alignment horizontal="center" vertical="center" wrapText="1"/>
    </xf>
    <xf numFmtId="0" fontId="141" fillId="0" borderId="0" xfId="13" applyFont="1" applyAlignment="1">
      <alignment horizontal="left" vertical="top" wrapText="1"/>
    </xf>
    <xf numFmtId="0" fontId="161" fillId="0" borderId="0" xfId="13" applyFont="1" applyAlignment="1">
      <alignment horizontal="center" vertical="top" wrapText="1"/>
    </xf>
    <xf numFmtId="0" fontId="18" fillId="0" borderId="26" xfId="0" applyFont="1" applyBorder="1" applyAlignment="1">
      <alignment horizontal="left" vertical="center" wrapText="1"/>
    </xf>
    <xf numFmtId="0" fontId="18" fillId="0" borderId="34" xfId="0" applyFont="1" applyBorder="1" applyAlignment="1">
      <alignment horizontal="left" vertical="center" wrapText="1"/>
    </xf>
    <xf numFmtId="0" fontId="18" fillId="0" borderId="17" xfId="0" applyFont="1" applyBorder="1" applyAlignment="1">
      <alignment horizontal="left" vertical="center" wrapText="1"/>
    </xf>
    <xf numFmtId="0" fontId="18" fillId="0" borderId="19" xfId="0" applyFont="1" applyBorder="1" applyAlignment="1">
      <alignment horizontal="left" vertical="center" wrapText="1"/>
    </xf>
    <xf numFmtId="0" fontId="18" fillId="0" borderId="18" xfId="0" applyFont="1" applyBorder="1" applyAlignment="1">
      <alignment horizontal="left" vertical="center" wrapText="1"/>
    </xf>
    <xf numFmtId="0" fontId="18" fillId="0" borderId="26" xfId="0" applyFont="1" applyBorder="1" applyAlignment="1">
      <alignment horizontal="left" vertical="center" wrapText="1" indent="1"/>
    </xf>
    <xf numFmtId="0" fontId="18" fillId="0" borderId="17" xfId="0" applyFont="1" applyBorder="1" applyAlignment="1">
      <alignment horizontal="left" vertical="center" wrapText="1" indent="1"/>
    </xf>
    <xf numFmtId="0" fontId="18" fillId="0" borderId="0" xfId="0" applyFont="1" applyAlignment="1">
      <alignment horizontal="left" vertical="center" wrapText="1" indent="1"/>
    </xf>
    <xf numFmtId="0" fontId="18" fillId="0" borderId="20" xfId="0" applyFont="1" applyBorder="1" applyAlignment="1">
      <alignment horizontal="left" vertical="center" wrapText="1" indent="1"/>
    </xf>
    <xf numFmtId="0" fontId="18" fillId="0" borderId="21" xfId="0" applyFont="1" applyBorder="1" applyAlignment="1">
      <alignment horizontal="left" vertical="center" wrapText="1" indent="1"/>
    </xf>
    <xf numFmtId="0" fontId="172" fillId="0" borderId="0" xfId="13" applyFont="1" applyAlignment="1">
      <alignment horizontal="center" vertical="top" wrapText="1"/>
    </xf>
    <xf numFmtId="0" fontId="141" fillId="0" borderId="0" xfId="13" applyFont="1" applyAlignment="1">
      <alignment horizontal="center" vertical="top" wrapText="1"/>
    </xf>
    <xf numFmtId="0" fontId="161" fillId="0" borderId="0" xfId="10" applyFont="1" applyAlignment="1">
      <alignment vertical="center"/>
    </xf>
    <xf numFmtId="0" fontId="25" fillId="0" borderId="0" xfId="0" applyFont="1" applyAlignment="1">
      <alignment vertical="center"/>
    </xf>
    <xf numFmtId="0" fontId="18" fillId="0" borderId="0" xfId="10" applyFont="1" applyAlignment="1">
      <alignment vertical="center"/>
    </xf>
    <xf numFmtId="0" fontId="18" fillId="0" borderId="0" xfId="10" applyFont="1" applyAlignment="1">
      <alignment horizontal="left" vertical="center"/>
    </xf>
    <xf numFmtId="0" fontId="21" fillId="0" borderId="0" xfId="10" applyFont="1" applyAlignment="1">
      <alignment horizontal="center" vertical="center" wrapText="1"/>
    </xf>
    <xf numFmtId="0" fontId="86" fillId="0" borderId="0" xfId="10" applyAlignment="1">
      <alignment horizontal="center" vertical="center" wrapText="1"/>
    </xf>
    <xf numFmtId="0" fontId="144" fillId="0" borderId="0" xfId="13" applyFont="1" applyAlignment="1">
      <alignment horizontal="left" vertical="top" wrapText="1"/>
    </xf>
    <xf numFmtId="0" fontId="144" fillId="0" borderId="32" xfId="13" applyFont="1" applyBorder="1" applyAlignment="1">
      <alignment horizontal="left" vertical="center" wrapText="1"/>
    </xf>
    <xf numFmtId="0" fontId="25" fillId="0" borderId="33" xfId="0" applyFont="1" applyBorder="1" applyAlignment="1">
      <alignment horizontal="left" vertical="center" wrapText="1"/>
    </xf>
    <xf numFmtId="0" fontId="0" fillId="0" borderId="32" xfId="0" applyBorder="1" applyAlignment="1">
      <alignment horizontal="left" vertical="center" wrapText="1"/>
    </xf>
    <xf numFmtId="0" fontId="0" fillId="0" borderId="33" xfId="0" applyBorder="1" applyAlignment="1">
      <alignment horizontal="left" wrapText="1"/>
    </xf>
    <xf numFmtId="0" fontId="0" fillId="0" borderId="31" xfId="0" applyBorder="1" applyAlignment="1">
      <alignment horizontal="left" wrapText="1"/>
    </xf>
    <xf numFmtId="0" fontId="86" fillId="0" borderId="0" xfId="10" applyAlignment="1">
      <alignment horizontal="left" vertical="center"/>
    </xf>
    <xf numFmtId="0" fontId="19" fillId="0" borderId="0" xfId="10" applyFont="1" applyAlignment="1">
      <alignment horizontal="center" vertical="center"/>
    </xf>
    <xf numFmtId="0" fontId="41" fillId="0" borderId="0" xfId="10" applyFont="1" applyAlignment="1">
      <alignment horizontal="justify" vertical="top" wrapText="1"/>
    </xf>
    <xf numFmtId="0" fontId="22" fillId="0" borderId="0" xfId="10" applyFont="1" applyAlignment="1">
      <alignment horizontal="left" vertical="center" wrapText="1"/>
    </xf>
    <xf numFmtId="0" fontId="22" fillId="0" borderId="0" xfId="10" applyFont="1" applyAlignment="1">
      <alignment horizontal="left" vertical="center"/>
    </xf>
    <xf numFmtId="0" fontId="98" fillId="0" borderId="0" xfId="10" applyFont="1" applyAlignment="1">
      <alignment horizontal="center" vertical="center" wrapText="1"/>
    </xf>
    <xf numFmtId="0" fontId="98" fillId="0" borderId="0" xfId="0" applyFont="1" applyAlignment="1">
      <alignment horizontal="center" vertical="center" wrapText="1"/>
    </xf>
    <xf numFmtId="0" fontId="40" fillId="19" borderId="32" xfId="10" applyFont="1" applyFill="1" applyBorder="1" applyAlignment="1">
      <alignment horizontal="center" vertical="top" wrapText="1"/>
    </xf>
    <xf numFmtId="0" fontId="40" fillId="19" borderId="33" xfId="10" applyFont="1" applyFill="1" applyBorder="1" applyAlignment="1">
      <alignment horizontal="center" vertical="top" wrapText="1"/>
    </xf>
    <xf numFmtId="0" fontId="40" fillId="19" borderId="31" xfId="10" applyFont="1" applyFill="1" applyBorder="1" applyAlignment="1">
      <alignment horizontal="center" vertical="top" wrapText="1"/>
    </xf>
    <xf numFmtId="0" fontId="144" fillId="0" borderId="32" xfId="0" applyFont="1" applyBorder="1" applyAlignment="1">
      <alignment horizontal="left" vertical="top" wrapText="1"/>
    </xf>
    <xf numFmtId="0" fontId="144" fillId="0" borderId="33" xfId="0" applyFont="1" applyBorder="1" applyAlignment="1">
      <alignment horizontal="left" vertical="top" wrapText="1"/>
    </xf>
    <xf numFmtId="0" fontId="144" fillId="0" borderId="31" xfId="0" applyFont="1" applyBorder="1" applyAlignment="1">
      <alignment horizontal="left" vertical="top" wrapText="1"/>
    </xf>
    <xf numFmtId="0" fontId="141" fillId="0" borderId="32" xfId="0" applyFont="1" applyBorder="1" applyAlignment="1">
      <alignment horizontal="left" vertical="top" wrapText="1"/>
    </xf>
    <xf numFmtId="0" fontId="141" fillId="0" borderId="33" xfId="0" applyFont="1" applyBorder="1" applyAlignment="1">
      <alignment horizontal="left" vertical="top" wrapText="1"/>
    </xf>
    <xf numFmtId="0" fontId="141" fillId="0" borderId="31" xfId="0" applyFont="1" applyBorder="1" applyAlignment="1">
      <alignment horizontal="left" vertical="top" wrapText="1"/>
    </xf>
    <xf numFmtId="0" fontId="144" fillId="0" borderId="16" xfId="0" applyFont="1" applyBorder="1" applyAlignment="1">
      <alignment horizontal="left" vertical="top" wrapText="1"/>
    </xf>
    <xf numFmtId="0" fontId="141" fillId="0" borderId="16" xfId="0" applyFont="1" applyBorder="1" applyAlignment="1">
      <alignment horizontal="left" vertical="top" wrapText="1"/>
    </xf>
    <xf numFmtId="0" fontId="141" fillId="0" borderId="16" xfId="0" applyFont="1" applyBorder="1" applyAlignment="1">
      <alignment horizontal="center" vertical="top" wrapText="1"/>
    </xf>
    <xf numFmtId="0" fontId="144" fillId="0" borderId="0" xfId="0" applyFont="1" applyAlignment="1">
      <alignment horizontal="left" wrapText="1"/>
    </xf>
    <xf numFmtId="0" fontId="141" fillId="0" borderId="0" xfId="0" applyFont="1" applyAlignment="1">
      <alignment horizontal="left" wrapText="1"/>
    </xf>
    <xf numFmtId="0" fontId="194" fillId="0" borderId="18" xfId="0" applyFont="1" applyBorder="1" applyAlignment="1">
      <alignment horizontal="left" wrapText="1"/>
    </xf>
    <xf numFmtId="0" fontId="141" fillId="0" borderId="0" xfId="0" applyFont="1" applyAlignment="1">
      <alignment horizontal="left" vertical="top" wrapText="1"/>
    </xf>
    <xf numFmtId="0" fontId="144" fillId="0" borderId="32" xfId="0" applyFont="1" applyBorder="1" applyAlignment="1">
      <alignment horizontal="left" vertical="center" wrapText="1"/>
    </xf>
    <xf numFmtId="0" fontId="144" fillId="0" borderId="33" xfId="0" applyFont="1" applyBorder="1" applyAlignment="1">
      <alignment horizontal="left" vertical="center" wrapText="1"/>
    </xf>
    <xf numFmtId="0" fontId="144" fillId="0" borderId="31" xfId="0" applyFont="1" applyBorder="1" applyAlignment="1">
      <alignment horizontal="left" vertical="center" wrapText="1"/>
    </xf>
    <xf numFmtId="0" fontId="144" fillId="0" borderId="19" xfId="0" applyFont="1" applyBorder="1" applyAlignment="1">
      <alignment horizontal="center" vertical="center" wrapText="1"/>
    </xf>
    <xf numFmtId="0" fontId="144" fillId="0" borderId="18" xfId="0" applyFont="1" applyBorder="1" applyAlignment="1">
      <alignment horizontal="center" vertical="center" wrapText="1"/>
    </xf>
    <xf numFmtId="0" fontId="144" fillId="0" borderId="21" xfId="0" applyFont="1" applyBorder="1" applyAlignment="1">
      <alignment horizontal="center" vertical="center" wrapText="1"/>
    </xf>
    <xf numFmtId="0" fontId="144" fillId="0" borderId="0" xfId="0" applyFont="1" applyAlignment="1">
      <alignment horizontal="left" vertical="justify" wrapText="1"/>
    </xf>
    <xf numFmtId="0" fontId="141" fillId="0" borderId="0" xfId="0" applyFont="1" applyAlignment="1">
      <alignment horizontal="justify" vertical="center" wrapText="1"/>
    </xf>
    <xf numFmtId="0" fontId="144" fillId="0" borderId="16" xfId="0" applyFont="1" applyBorder="1" applyAlignment="1">
      <alignment horizontal="left" vertical="center" wrapText="1"/>
    </xf>
    <xf numFmtId="0" fontId="144" fillId="0" borderId="89" xfId="0" applyFont="1" applyBorder="1" applyAlignment="1">
      <alignment horizontal="center" vertical="center" wrapText="1"/>
    </xf>
    <xf numFmtId="0" fontId="144" fillId="0" borderId="84" xfId="0" applyFont="1" applyBorder="1" applyAlignment="1">
      <alignment horizontal="center" vertical="center" wrapText="1"/>
    </xf>
    <xf numFmtId="0" fontId="144" fillId="0" borderId="90" xfId="0" applyFont="1" applyBorder="1" applyAlignment="1">
      <alignment horizontal="center" vertical="center" wrapText="1"/>
    </xf>
    <xf numFmtId="0" fontId="144" fillId="0" borderId="22" xfId="0" applyFont="1" applyBorder="1" applyAlignment="1">
      <alignment horizontal="left" vertical="center" wrapText="1" indent="1"/>
    </xf>
    <xf numFmtId="0" fontId="144" fillId="0" borderId="23" xfId="0" applyFont="1" applyBorder="1" applyAlignment="1">
      <alignment horizontal="left" vertical="center" wrapText="1" indent="1"/>
    </xf>
    <xf numFmtId="0" fontId="144" fillId="0" borderId="24" xfId="0" applyFont="1" applyBorder="1" applyAlignment="1">
      <alignment horizontal="left" vertical="center" wrapText="1" indent="1"/>
    </xf>
    <xf numFmtId="0" fontId="144" fillId="0" borderId="46" xfId="0" applyFont="1" applyBorder="1" applyAlignment="1">
      <alignment horizontal="left" vertical="center" wrapText="1"/>
    </xf>
    <xf numFmtId="0" fontId="144" fillId="0" borderId="0" xfId="0" applyFont="1" applyAlignment="1">
      <alignment horizontal="justify" vertical="center" wrapText="1"/>
    </xf>
    <xf numFmtId="0" fontId="141" fillId="0" borderId="0" xfId="0" applyFont="1" applyAlignment="1">
      <alignment horizontal="justify" vertical="top" wrapText="1"/>
    </xf>
    <xf numFmtId="0" fontId="141" fillId="0" borderId="0" xfId="0" applyFont="1" applyAlignment="1">
      <alignment horizontal="center" wrapText="1"/>
    </xf>
    <xf numFmtId="0" fontId="141" fillId="0" borderId="0" xfId="0" applyFont="1" applyAlignment="1">
      <alignment horizontal="center" vertical="center" wrapText="1"/>
    </xf>
    <xf numFmtId="0" fontId="144" fillId="0" borderId="0" xfId="0" applyFont="1" applyAlignment="1">
      <alignment horizontal="center" vertical="center" wrapText="1"/>
    </xf>
    <xf numFmtId="0" fontId="170" fillId="0" borderId="32" xfId="0" applyFont="1" applyBorder="1" applyAlignment="1">
      <alignment horizontal="left" vertical="top" wrapText="1"/>
    </xf>
    <xf numFmtId="0" fontId="170" fillId="0" borderId="33" xfId="0" applyFont="1" applyBorder="1" applyAlignment="1">
      <alignment horizontal="left" vertical="top" wrapText="1"/>
    </xf>
    <xf numFmtId="0" fontId="170" fillId="0" borderId="31" xfId="0" applyFont="1" applyBorder="1" applyAlignment="1">
      <alignment horizontal="left" vertical="top" wrapText="1"/>
    </xf>
    <xf numFmtId="0" fontId="141" fillId="0" borderId="0" xfId="0" applyFont="1" applyAlignment="1">
      <alignment horizontal="center" vertical="top" wrapText="1"/>
    </xf>
    <xf numFmtId="0" fontId="144" fillId="0" borderId="22" xfId="0" applyFont="1" applyBorder="1" applyAlignment="1">
      <alignment horizontal="left" vertical="top" wrapText="1"/>
    </xf>
    <xf numFmtId="0" fontId="144" fillId="0" borderId="24" xfId="0" applyFont="1" applyBorder="1" applyAlignment="1">
      <alignment horizontal="left" vertical="top" wrapText="1"/>
    </xf>
    <xf numFmtId="0" fontId="141" fillId="0" borderId="26" xfId="0" applyFont="1" applyBorder="1" applyAlignment="1">
      <alignment horizontal="left" vertical="top" wrapText="1"/>
    </xf>
    <xf numFmtId="0" fontId="141" fillId="0" borderId="35" xfId="0" applyFont="1" applyBorder="1" applyAlignment="1">
      <alignment horizontal="left" vertical="top" wrapText="1"/>
    </xf>
    <xf numFmtId="0" fontId="141" fillId="0" borderId="19" xfId="0" applyFont="1" applyBorder="1" applyAlignment="1">
      <alignment horizontal="left" vertical="top" wrapText="1"/>
    </xf>
    <xf numFmtId="0" fontId="141" fillId="0" borderId="21" xfId="0" applyFont="1" applyBorder="1" applyAlignment="1">
      <alignment horizontal="left" vertical="top" wrapText="1"/>
    </xf>
    <xf numFmtId="0" fontId="162" fillId="0" borderId="16" xfId="0" applyFont="1" applyBorder="1" applyAlignment="1">
      <alignment wrapText="1"/>
    </xf>
    <xf numFmtId="0" fontId="160" fillId="0" borderId="0" xfId="0" applyFont="1" applyAlignment="1">
      <alignment horizontal="left" vertical="top" wrapText="1"/>
    </xf>
    <xf numFmtId="0" fontId="167" fillId="0" borderId="0" xfId="0" applyFont="1" applyAlignment="1">
      <alignment horizontal="center" wrapText="1"/>
    </xf>
    <xf numFmtId="0" fontId="143" fillId="0" borderId="0" xfId="0" applyFont="1" applyAlignment="1">
      <alignment horizontal="center" wrapText="1"/>
    </xf>
    <xf numFmtId="0" fontId="30" fillId="19" borderId="32" xfId="0" applyFont="1" applyFill="1" applyBorder="1" applyAlignment="1">
      <alignment horizontal="center" vertical="center" wrapText="1"/>
    </xf>
    <xf numFmtId="0" fontId="30" fillId="19" borderId="33" xfId="0" applyFont="1" applyFill="1" applyBorder="1" applyAlignment="1">
      <alignment horizontal="center" vertical="center" wrapText="1"/>
    </xf>
    <xf numFmtId="0" fontId="30" fillId="19" borderId="31" xfId="0" applyFont="1" applyFill="1" applyBorder="1" applyAlignment="1">
      <alignment horizontal="center" vertical="center" wrapText="1"/>
    </xf>
    <xf numFmtId="0" fontId="54" fillId="0" borderId="32" xfId="0" applyFont="1" applyBorder="1" applyAlignment="1">
      <alignment horizontal="left" vertical="center" wrapText="1"/>
    </xf>
    <xf numFmtId="0" fontId="54" fillId="0" borderId="33" xfId="0" applyFont="1" applyBorder="1" applyAlignment="1">
      <alignment horizontal="left" vertical="center" wrapText="1"/>
    </xf>
    <xf numFmtId="0" fontId="54" fillId="0" borderId="31" xfId="0" applyFont="1" applyBorder="1" applyAlignment="1">
      <alignment horizontal="left" vertical="center" wrapText="1"/>
    </xf>
    <xf numFmtId="0" fontId="25" fillId="0" borderId="26" xfId="0" applyFont="1" applyBorder="1" applyAlignment="1">
      <alignment horizontal="left" vertical="center" wrapText="1" indent="1"/>
    </xf>
    <xf numFmtId="0" fontId="25" fillId="0" borderId="34" xfId="0" applyFont="1" applyBorder="1" applyAlignment="1">
      <alignment horizontal="left" vertical="center" wrapText="1" indent="1"/>
    </xf>
    <xf numFmtId="0" fontId="25" fillId="0" borderId="35" xfId="0" applyFont="1" applyBorder="1" applyAlignment="1">
      <alignment horizontal="left" vertical="center" wrapText="1" indent="1"/>
    </xf>
    <xf numFmtId="0" fontId="25" fillId="0" borderId="17" xfId="0" applyFont="1" applyBorder="1" applyAlignment="1">
      <alignment horizontal="left" vertical="center" wrapText="1" indent="1"/>
    </xf>
    <xf numFmtId="0" fontId="25" fillId="0" borderId="0" xfId="0" applyFont="1" applyAlignment="1">
      <alignment horizontal="left" vertical="center" wrapText="1" indent="1"/>
    </xf>
    <xf numFmtId="0" fontId="25" fillId="0" borderId="20" xfId="0" applyFont="1" applyBorder="1" applyAlignment="1">
      <alignment horizontal="left" vertical="center" wrapText="1" indent="1"/>
    </xf>
    <xf numFmtId="0" fontId="25" fillId="0" borderId="19" xfId="0" applyFont="1" applyBorder="1" applyAlignment="1">
      <alignment horizontal="left" vertical="center" wrapText="1" indent="1"/>
    </xf>
    <xf numFmtId="0" fontId="25" fillId="0" borderId="18" xfId="0" applyFont="1" applyBorder="1" applyAlignment="1">
      <alignment horizontal="left" vertical="center" wrapText="1" indent="1"/>
    </xf>
    <xf numFmtId="0" fontId="25" fillId="0" borderId="21" xfId="0" applyFont="1" applyBorder="1" applyAlignment="1">
      <alignment horizontal="left" vertical="center" wrapText="1" indent="1"/>
    </xf>
    <xf numFmtId="0" fontId="22" fillId="0" borderId="0" xfId="10" applyFont="1" applyAlignment="1">
      <alignment horizontal="justify" vertical="top" wrapText="1"/>
    </xf>
    <xf numFmtId="0" fontId="40" fillId="19" borderId="32" xfId="7" applyFont="1" applyFill="1" applyBorder="1" applyAlignment="1">
      <alignment horizontal="center"/>
    </xf>
    <xf numFmtId="0" fontId="40" fillId="19" borderId="33" xfId="7" applyFont="1" applyFill="1" applyBorder="1" applyAlignment="1">
      <alignment horizontal="center"/>
    </xf>
    <xf numFmtId="0" fontId="40" fillId="19" borderId="31" xfId="7" applyFont="1" applyFill="1" applyBorder="1" applyAlignment="1">
      <alignment horizontal="center"/>
    </xf>
    <xf numFmtId="0" fontId="18" fillId="0" borderId="26" xfId="7" applyFont="1" applyBorder="1" applyAlignment="1">
      <alignment horizontal="left" vertical="center" wrapText="1"/>
    </xf>
    <xf numFmtId="0" fontId="18" fillId="0" borderId="34" xfId="7" applyFont="1" applyBorder="1" applyAlignment="1">
      <alignment horizontal="left" vertical="center" wrapText="1"/>
    </xf>
    <xf numFmtId="0" fontId="18" fillId="0" borderId="17" xfId="7" applyFont="1" applyBorder="1" applyAlignment="1">
      <alignment horizontal="left" vertical="center" wrapText="1"/>
    </xf>
    <xf numFmtId="0" fontId="18" fillId="0" borderId="0" xfId="7" applyFont="1" applyAlignment="1">
      <alignment horizontal="left" vertical="center" wrapText="1"/>
    </xf>
    <xf numFmtId="0" fontId="18" fillId="0" borderId="19" xfId="7" applyFont="1" applyBorder="1" applyAlignment="1">
      <alignment horizontal="left" vertical="center" wrapText="1"/>
    </xf>
    <xf numFmtId="0" fontId="18" fillId="0" borderId="18" xfId="7" applyFont="1" applyBorder="1" applyAlignment="1">
      <alignment horizontal="left" vertical="center" wrapText="1"/>
    </xf>
    <xf numFmtId="0" fontId="25" fillId="0" borderId="26" xfId="7" applyFont="1" applyBorder="1" applyAlignment="1">
      <alignment horizontal="left" vertical="center" wrapText="1" indent="1"/>
    </xf>
    <xf numFmtId="0" fontId="25" fillId="0" borderId="34" xfId="7" applyFont="1" applyBorder="1" applyAlignment="1">
      <alignment horizontal="left" vertical="center" wrapText="1" indent="1"/>
    </xf>
    <xf numFmtId="0" fontId="25" fillId="0" borderId="35" xfId="7" applyFont="1" applyBorder="1" applyAlignment="1">
      <alignment horizontal="left" vertical="center" wrapText="1" indent="1"/>
    </xf>
    <xf numFmtId="0" fontId="25" fillId="0" borderId="17" xfId="7" applyFont="1" applyBorder="1" applyAlignment="1">
      <alignment horizontal="left" vertical="center" wrapText="1" indent="1"/>
    </xf>
    <xf numFmtId="0" fontId="25" fillId="0" borderId="0" xfId="7" applyFont="1" applyAlignment="1">
      <alignment horizontal="left" vertical="center" wrapText="1" indent="1"/>
    </xf>
    <xf numFmtId="0" fontId="25" fillId="0" borderId="20" xfId="7" applyFont="1" applyBorder="1" applyAlignment="1">
      <alignment horizontal="left" vertical="center" wrapText="1" indent="1"/>
    </xf>
    <xf numFmtId="0" fontId="25" fillId="0" borderId="19" xfId="7" applyFont="1" applyBorder="1" applyAlignment="1">
      <alignment horizontal="left" vertical="center" wrapText="1" indent="1"/>
    </xf>
    <xf numFmtId="0" fontId="25" fillId="0" borderId="18" xfId="7" applyFont="1" applyBorder="1" applyAlignment="1">
      <alignment horizontal="left" vertical="center" wrapText="1" indent="1"/>
    </xf>
    <xf numFmtId="0" fontId="25" fillId="0" borderId="21" xfId="7" applyFont="1" applyBorder="1" applyAlignment="1">
      <alignment horizontal="left" vertical="center" wrapText="1" indent="1"/>
    </xf>
    <xf numFmtId="0" fontId="18" fillId="0" borderId="16" xfId="7" applyFont="1" applyBorder="1" applyAlignment="1">
      <alignment horizontal="left" vertical="center" wrapText="1"/>
    </xf>
    <xf numFmtId="0" fontId="18" fillId="0" borderId="32" xfId="7" applyFont="1" applyBorder="1" applyAlignment="1">
      <alignment horizontal="center" vertical="center" wrapText="1"/>
    </xf>
    <xf numFmtId="0" fontId="18" fillId="0" borderId="31" xfId="7" applyFont="1" applyBorder="1" applyAlignment="1">
      <alignment horizontal="center" vertical="center" wrapText="1"/>
    </xf>
    <xf numFmtId="0" fontId="41" fillId="0" borderId="0" xfId="7" applyFont="1" applyAlignment="1">
      <alignment horizontal="justify" vertical="top" wrapText="1"/>
    </xf>
    <xf numFmtId="0" fontId="40" fillId="19" borderId="32" xfId="7" applyFont="1" applyFill="1" applyBorder="1" applyAlignment="1">
      <alignment horizontal="center" vertical="center" wrapText="1"/>
    </xf>
    <xf numFmtId="0" fontId="40" fillId="19" borderId="33" xfId="7" applyFont="1" applyFill="1" applyBorder="1" applyAlignment="1">
      <alignment horizontal="center" vertical="center" wrapText="1"/>
    </xf>
    <xf numFmtId="0" fontId="40" fillId="19" borderId="31" xfId="7" applyFont="1" applyFill="1" applyBorder="1" applyAlignment="1">
      <alignment horizontal="center" vertical="center" wrapText="1"/>
    </xf>
    <xf numFmtId="0" fontId="163" fillId="19" borderId="32" xfId="0" applyFont="1" applyFill="1" applyBorder="1" applyAlignment="1">
      <alignment horizontal="center" vertical="center" wrapText="1"/>
    </xf>
    <xf numFmtId="0" fontId="163" fillId="19" borderId="33" xfId="0" applyFont="1" applyFill="1" applyBorder="1" applyAlignment="1">
      <alignment horizontal="center" vertical="center" wrapText="1"/>
    </xf>
    <xf numFmtId="0" fontId="163" fillId="19" borderId="31" xfId="0" applyFont="1" applyFill="1" applyBorder="1" applyAlignment="1">
      <alignment horizontal="center" vertical="center" wrapText="1"/>
    </xf>
    <xf numFmtId="0" fontId="49" fillId="0" borderId="32" xfId="0" applyFont="1" applyBorder="1" applyAlignment="1">
      <alignment horizontal="center"/>
    </xf>
    <xf numFmtId="0" fontId="49" fillId="0" borderId="33" xfId="0" applyFont="1" applyBorder="1" applyAlignment="1">
      <alignment horizontal="center"/>
    </xf>
    <xf numFmtId="0" fontId="49" fillId="0" borderId="31" xfId="0" applyFont="1" applyBorder="1" applyAlignment="1">
      <alignment horizontal="center"/>
    </xf>
    <xf numFmtId="0" fontId="31" fillId="0" borderId="34" xfId="0" applyFont="1" applyBorder="1" applyAlignment="1">
      <alignment horizontal="center"/>
    </xf>
    <xf numFmtId="0" fontId="32" fillId="0" borderId="26" xfId="7" applyFont="1" applyBorder="1" applyAlignment="1">
      <alignment horizontal="left" vertical="center" wrapText="1" indent="1"/>
    </xf>
    <xf numFmtId="0" fontId="32" fillId="0" borderId="34" xfId="7" applyFont="1" applyBorder="1" applyAlignment="1">
      <alignment horizontal="left" vertical="center" wrapText="1" indent="1"/>
    </xf>
    <xf numFmtId="0" fontId="32" fillId="0" borderId="35" xfId="7" applyFont="1" applyBorder="1" applyAlignment="1">
      <alignment horizontal="left" vertical="center" wrapText="1" indent="1"/>
    </xf>
    <xf numFmtId="0" fontId="32" fillId="0" borderId="17" xfId="7" applyFont="1" applyBorder="1" applyAlignment="1">
      <alignment horizontal="left" vertical="center" wrapText="1" indent="1"/>
    </xf>
    <xf numFmtId="0" fontId="32" fillId="0" borderId="0" xfId="7" applyFont="1" applyAlignment="1">
      <alignment horizontal="left" vertical="center" wrapText="1" indent="1"/>
    </xf>
    <xf numFmtId="0" fontId="32" fillId="0" borderId="20" xfId="7" applyFont="1" applyBorder="1" applyAlignment="1">
      <alignment horizontal="left" vertical="center" wrapText="1" indent="1"/>
    </xf>
    <xf numFmtId="0" fontId="32" fillId="0" borderId="19" xfId="7" applyFont="1" applyBorder="1" applyAlignment="1">
      <alignment horizontal="left" vertical="center" wrapText="1" indent="1"/>
    </xf>
    <xf numFmtId="0" fontId="32" fillId="0" borderId="18" xfId="7" applyFont="1" applyBorder="1" applyAlignment="1">
      <alignment horizontal="left" vertical="center" wrapText="1" indent="1"/>
    </xf>
    <xf numFmtId="0" fontId="32" fillId="0" borderId="21" xfId="7" applyFont="1" applyBorder="1" applyAlignment="1">
      <alignment horizontal="left" vertical="center" wrapText="1" indent="1"/>
    </xf>
    <xf numFmtId="0" fontId="43" fillId="0" borderId="26" xfId="0" applyFont="1" applyBorder="1" applyAlignment="1">
      <alignment horizontal="left" vertical="top" wrapText="1"/>
    </xf>
    <xf numFmtId="0" fontId="43" fillId="0" borderId="34" xfId="0" applyFont="1" applyBorder="1" applyAlignment="1">
      <alignment horizontal="left" vertical="top" wrapText="1"/>
    </xf>
    <xf numFmtId="0" fontId="22" fillId="0" borderId="19" xfId="0" applyFont="1" applyBorder="1" applyAlignment="1">
      <alignment horizontal="left" wrapText="1"/>
    </xf>
    <xf numFmtId="0" fontId="22" fillId="0" borderId="18" xfId="0" applyFont="1" applyBorder="1" applyAlignment="1">
      <alignment horizontal="left" wrapText="1"/>
    </xf>
    <xf numFmtId="0" fontId="22" fillId="0" borderId="34" xfId="0" applyFont="1" applyBorder="1" applyAlignment="1">
      <alignment horizontal="center"/>
    </xf>
    <xf numFmtId="0" fontId="0" fillId="0" borderId="0" xfId="0" applyAlignment="1">
      <alignment horizontal="left" wrapText="1"/>
    </xf>
    <xf numFmtId="0" fontId="272" fillId="0" borderId="204" xfId="0" quotePrefix="1" applyFont="1" applyBorder="1" applyAlignment="1">
      <alignment vertical="top" wrapText="1"/>
    </xf>
    <xf numFmtId="0" fontId="272" fillId="0" borderId="205" xfId="0" quotePrefix="1" applyFont="1" applyBorder="1" applyAlignment="1">
      <alignment vertical="top" wrapText="1"/>
    </xf>
    <xf numFmtId="0" fontId="272" fillId="0" borderId="206" xfId="0" quotePrefix="1" applyFont="1" applyBorder="1" applyAlignment="1">
      <alignment vertical="top" wrapText="1"/>
    </xf>
    <xf numFmtId="0" fontId="272" fillId="0" borderId="135" xfId="0" quotePrefix="1" applyFont="1" applyBorder="1" applyAlignment="1">
      <alignment vertical="top" wrapText="1"/>
    </xf>
    <xf numFmtId="0" fontId="272" fillId="0" borderId="0" xfId="0" quotePrefix="1" applyFont="1" applyAlignment="1">
      <alignment vertical="top" wrapText="1"/>
    </xf>
    <xf numFmtId="0" fontId="272" fillId="0" borderId="127" xfId="0" quotePrefix="1" applyFont="1" applyBorder="1" applyAlignment="1">
      <alignment vertical="top" wrapText="1"/>
    </xf>
    <xf numFmtId="0" fontId="272" fillId="0" borderId="131" xfId="0" quotePrefix="1" applyFont="1" applyBorder="1" applyAlignment="1">
      <alignment vertical="top" wrapText="1"/>
    </xf>
    <xf numFmtId="0" fontId="272" fillId="0" borderId="45" xfId="0" quotePrefix="1" applyFont="1" applyBorder="1" applyAlignment="1">
      <alignment vertical="top" wrapText="1"/>
    </xf>
    <xf numFmtId="0" fontId="272" fillId="0" borderId="132" xfId="0" quotePrefix="1" applyFont="1" applyBorder="1" applyAlignment="1">
      <alignment vertical="top" wrapText="1"/>
    </xf>
    <xf numFmtId="0" fontId="25" fillId="0" borderId="128" xfId="0" applyFont="1" applyBorder="1" applyAlignment="1">
      <alignment horizontal="center" vertical="center" wrapText="1"/>
    </xf>
    <xf numFmtId="0" fontId="25" fillId="0" borderId="129" xfId="0" applyFont="1" applyBorder="1" applyAlignment="1">
      <alignment horizontal="center" vertical="center" wrapText="1"/>
    </xf>
    <xf numFmtId="0" fontId="22" fillId="0" borderId="129" xfId="0" applyFont="1" applyBorder="1" applyAlignment="1">
      <alignment horizontal="center" vertical="center" wrapText="1"/>
    </xf>
    <xf numFmtId="0" fontId="22" fillId="0" borderId="130" xfId="0" applyFont="1" applyBorder="1" applyAlignment="1">
      <alignment horizontal="center" vertical="center" wrapText="1"/>
    </xf>
    <xf numFmtId="0" fontId="163" fillId="19" borderId="63" xfId="0" applyFont="1" applyFill="1" applyBorder="1" applyAlignment="1">
      <alignment horizontal="center" vertical="top" wrapText="1"/>
    </xf>
    <xf numFmtId="0" fontId="163" fillId="19" borderId="62" xfId="0" applyFont="1" applyFill="1" applyBorder="1" applyAlignment="1">
      <alignment horizontal="center" vertical="top" wrapText="1"/>
    </xf>
    <xf numFmtId="0" fontId="271" fillId="0" borderId="204" xfId="0" quotePrefix="1" applyFont="1" applyBorder="1" applyAlignment="1">
      <alignment horizontal="left" vertical="top" wrapText="1"/>
    </xf>
    <xf numFmtId="0" fontId="271" fillId="0" borderId="206" xfId="0" quotePrefix="1" applyFont="1" applyBorder="1" applyAlignment="1">
      <alignment horizontal="left" vertical="top" wrapText="1"/>
    </xf>
    <xf numFmtId="0" fontId="271" fillId="0" borderId="135" xfId="0" quotePrefix="1" applyFont="1" applyBorder="1" applyAlignment="1">
      <alignment horizontal="left" vertical="top" wrapText="1"/>
    </xf>
    <xf numFmtId="0" fontId="271" fillId="0" borderId="127" xfId="0" quotePrefix="1" applyFont="1" applyBorder="1" applyAlignment="1">
      <alignment horizontal="left" vertical="top" wrapText="1"/>
    </xf>
    <xf numFmtId="0" fontId="271" fillId="0" borderId="131" xfId="0" quotePrefix="1" applyFont="1" applyBorder="1" applyAlignment="1">
      <alignment horizontal="left" vertical="top" wrapText="1"/>
    </xf>
    <xf numFmtId="0" fontId="271" fillId="0" borderId="132" xfId="0" quotePrefix="1" applyFont="1" applyBorder="1" applyAlignment="1">
      <alignment horizontal="left" vertical="top" wrapText="1"/>
    </xf>
    <xf numFmtId="0" fontId="271" fillId="0" borderId="205" xfId="0" quotePrefix="1" applyFont="1" applyBorder="1" applyAlignment="1">
      <alignment horizontal="left" vertical="top" wrapText="1"/>
    </xf>
    <xf numFmtId="0" fontId="271" fillId="0" borderId="0" xfId="0" quotePrefix="1" applyFont="1" applyAlignment="1">
      <alignment horizontal="left" vertical="top" wrapText="1"/>
    </xf>
    <xf numFmtId="0" fontId="271" fillId="0" borderId="45" xfId="0" quotePrefix="1" applyFont="1" applyBorder="1" applyAlignment="1">
      <alignment horizontal="left" vertical="top" wrapText="1"/>
    </xf>
    <xf numFmtId="0" fontId="40" fillId="19" borderId="63" xfId="0" applyFont="1" applyFill="1" applyBorder="1" applyAlignment="1">
      <alignment horizontal="center" vertical="center" wrapText="1"/>
    </xf>
    <xf numFmtId="0" fontId="40" fillId="19" borderId="78" xfId="0" applyFont="1" applyFill="1" applyBorder="1" applyAlignment="1">
      <alignment horizontal="center" vertical="center" wrapText="1"/>
    </xf>
    <xf numFmtId="0" fontId="40" fillId="19" borderId="62" xfId="0" applyFont="1" applyFill="1" applyBorder="1" applyAlignment="1">
      <alignment horizontal="center" vertical="center" wrapText="1"/>
    </xf>
    <xf numFmtId="0" fontId="18" fillId="0" borderId="63" xfId="0" applyFont="1" applyBorder="1" applyAlignment="1">
      <alignment horizontal="center" vertical="center" wrapText="1"/>
    </xf>
    <xf numFmtId="0" fontId="18" fillId="0" borderId="78" xfId="0" applyFont="1" applyBorder="1" applyAlignment="1">
      <alignment horizontal="center" vertical="center" wrapText="1"/>
    </xf>
    <xf numFmtId="0" fontId="18" fillId="0" borderId="62" xfId="0" applyFont="1" applyBorder="1" applyAlignment="1">
      <alignment horizontal="center" vertical="center" wrapText="1"/>
    </xf>
    <xf numFmtId="0" fontId="181" fillId="0" borderId="0" xfId="7" applyFont="1" applyAlignment="1">
      <alignment horizontal="left" vertical="center" wrapText="1" readingOrder="1"/>
    </xf>
    <xf numFmtId="0" fontId="143" fillId="0" borderId="32" xfId="7" applyFont="1" applyBorder="1" applyAlignment="1">
      <alignment horizontal="center" vertical="center"/>
    </xf>
    <xf numFmtId="0" fontId="143" fillId="0" borderId="31" xfId="7" applyFont="1" applyBorder="1" applyAlignment="1">
      <alignment horizontal="center" vertical="center"/>
    </xf>
    <xf numFmtId="0" fontId="143" fillId="0" borderId="22" xfId="7" applyFont="1" applyBorder="1" applyAlignment="1">
      <alignment horizontal="left" vertical="top" wrapText="1"/>
    </xf>
    <xf numFmtId="0" fontId="143" fillId="0" borderId="23" xfId="7" applyFont="1" applyBorder="1" applyAlignment="1">
      <alignment horizontal="left" vertical="top" wrapText="1"/>
    </xf>
    <xf numFmtId="0" fontId="143" fillId="0" borderId="24" xfId="7" applyFont="1" applyBorder="1" applyAlignment="1">
      <alignment horizontal="left" vertical="top" wrapText="1"/>
    </xf>
    <xf numFmtId="0" fontId="143" fillId="0" borderId="17" xfId="7" applyFont="1" applyBorder="1" applyAlignment="1">
      <alignment horizontal="left" vertical="top"/>
    </xf>
    <xf numFmtId="0" fontId="143" fillId="0" borderId="20" xfId="7" applyFont="1" applyBorder="1" applyAlignment="1">
      <alignment horizontal="left" vertical="top"/>
    </xf>
    <xf numFmtId="0" fontId="143" fillId="0" borderId="19" xfId="7" applyFont="1" applyBorder="1" applyAlignment="1">
      <alignment horizontal="left" vertical="top"/>
    </xf>
    <xf numFmtId="0" fontId="143" fillId="0" borderId="21" xfId="7" applyFont="1" applyBorder="1" applyAlignment="1">
      <alignment horizontal="left" vertical="top"/>
    </xf>
    <xf numFmtId="0" fontId="143" fillId="0" borderId="22" xfId="7" quotePrefix="1" applyFont="1" applyBorder="1" applyAlignment="1">
      <alignment horizontal="left" vertical="top"/>
    </xf>
    <xf numFmtId="0" fontId="143" fillId="0" borderId="23" xfId="7" quotePrefix="1" applyFont="1" applyBorder="1" applyAlignment="1">
      <alignment horizontal="left" vertical="top"/>
    </xf>
    <xf numFmtId="0" fontId="143" fillId="0" borderId="24" xfId="7" quotePrefix="1" applyFont="1" applyBorder="1" applyAlignment="1">
      <alignment horizontal="left" vertical="top"/>
    </xf>
    <xf numFmtId="0" fontId="41" fillId="0" borderId="18" xfId="7" applyFont="1" applyBorder="1" applyAlignment="1">
      <alignment horizontal="center" vertical="center"/>
    </xf>
    <xf numFmtId="0" fontId="163" fillId="19" borderId="32" xfId="7" applyFont="1" applyFill="1" applyBorder="1" applyAlignment="1">
      <alignment horizontal="center" vertical="center"/>
    </xf>
    <xf numFmtId="0" fontId="163" fillId="19" borderId="33" xfId="7" applyFont="1" applyFill="1" applyBorder="1" applyAlignment="1">
      <alignment horizontal="center" vertical="center"/>
    </xf>
    <xf numFmtId="0" fontId="163" fillId="19" borderId="31" xfId="7" applyFont="1" applyFill="1" applyBorder="1" applyAlignment="1">
      <alignment horizontal="center" vertical="center"/>
    </xf>
    <xf numFmtId="0" fontId="143" fillId="0" borderId="0" xfId="7" applyFont="1" applyAlignment="1">
      <alignment horizontal="left" vertical="top" wrapText="1"/>
    </xf>
    <xf numFmtId="0" fontId="282" fillId="0" borderId="0" xfId="7" applyFont="1" applyAlignment="1">
      <alignment horizontal="left" vertical="top" wrapText="1"/>
    </xf>
    <xf numFmtId="0" fontId="162" fillId="35" borderId="26" xfId="7" applyFont="1" applyFill="1" applyBorder="1" applyAlignment="1">
      <alignment horizontal="center" vertical="center"/>
    </xf>
    <xf numFmtId="0" fontId="162" fillId="35" borderId="34" xfId="7" applyFont="1" applyFill="1" applyBorder="1" applyAlignment="1">
      <alignment horizontal="center" vertical="center"/>
    </xf>
    <xf numFmtId="0" fontId="162" fillId="35" borderId="35" xfId="7" applyFont="1" applyFill="1" applyBorder="1" applyAlignment="1">
      <alignment horizontal="center" vertical="center"/>
    </xf>
    <xf numFmtId="0" fontId="273" fillId="47" borderId="16" xfId="7" applyFont="1" applyFill="1" applyBorder="1" applyAlignment="1">
      <alignment horizontal="left" vertical="top" wrapText="1"/>
    </xf>
    <xf numFmtId="0" fontId="273" fillId="0" borderId="16" xfId="7" applyFont="1" applyBorder="1" applyAlignment="1">
      <alignment horizontal="left" vertical="top" wrapText="1"/>
    </xf>
    <xf numFmtId="0" fontId="143" fillId="19" borderId="32" xfId="7" applyFont="1" applyFill="1" applyBorder="1" applyAlignment="1">
      <alignment horizontal="center" vertical="center"/>
    </xf>
    <xf numFmtId="0" fontId="143" fillId="19" borderId="31" xfId="7" applyFont="1" applyFill="1" applyBorder="1" applyAlignment="1">
      <alignment horizontal="center" vertical="center"/>
    </xf>
    <xf numFmtId="0" fontId="143" fillId="0" borderId="26" xfId="7" applyFont="1" applyBorder="1" applyAlignment="1">
      <alignment horizontal="left" vertical="top" wrapText="1"/>
    </xf>
    <xf numFmtId="0" fontId="143" fillId="0" borderId="17" xfId="7" applyFont="1" applyBorder="1" applyAlignment="1">
      <alignment horizontal="left" vertical="top" wrapText="1"/>
    </xf>
    <xf numFmtId="0" fontId="143" fillId="0" borderId="19" xfId="7" applyFont="1" applyBorder="1" applyAlignment="1">
      <alignment horizontal="left" vertical="top" wrapText="1"/>
    </xf>
    <xf numFmtId="0" fontId="306" fillId="16" borderId="17" xfId="7" applyFont="1" applyFill="1" applyBorder="1" applyAlignment="1">
      <alignment horizontal="left" vertical="top" wrapText="1"/>
    </xf>
    <xf numFmtId="0" fontId="273" fillId="0" borderId="32" xfId="7" applyFont="1" applyBorder="1" applyAlignment="1">
      <alignment horizontal="left" vertical="top" wrapText="1"/>
    </xf>
    <xf numFmtId="0" fontId="273" fillId="0" borderId="33" xfId="7" applyFont="1" applyBorder="1" applyAlignment="1">
      <alignment horizontal="left" vertical="top" wrapText="1"/>
    </xf>
    <xf numFmtId="0" fontId="273" fillId="0" borderId="31" xfId="7" applyFont="1" applyBorder="1" applyAlignment="1">
      <alignment horizontal="left" vertical="top" wrapText="1"/>
    </xf>
    <xf numFmtId="0" fontId="274" fillId="37" borderId="181" xfId="0" applyFont="1" applyFill="1" applyBorder="1" applyAlignment="1">
      <alignment horizontal="justify" vertical="center" wrapText="1"/>
    </xf>
    <xf numFmtId="0" fontId="274" fillId="37" borderId="16" xfId="0" applyFont="1" applyFill="1" applyBorder="1" applyAlignment="1">
      <alignment horizontal="justify" vertical="center" wrapText="1"/>
    </xf>
    <xf numFmtId="0" fontId="274" fillId="37" borderId="213" xfId="0" applyFont="1" applyFill="1" applyBorder="1" applyAlignment="1">
      <alignment horizontal="justify" vertical="center" wrapText="1"/>
    </xf>
    <xf numFmtId="0" fontId="273" fillId="0" borderId="181" xfId="0" applyFont="1" applyBorder="1" applyAlignment="1">
      <alignment horizontal="justify" vertical="center" wrapText="1"/>
    </xf>
    <xf numFmtId="0" fontId="273" fillId="0" borderId="16" xfId="0" applyFont="1" applyBorder="1" applyAlignment="1">
      <alignment horizontal="justify" vertical="center" wrapText="1"/>
    </xf>
    <xf numFmtId="0" fontId="273" fillId="0" borderId="213" xfId="0" applyFont="1" applyBorder="1" applyAlignment="1">
      <alignment horizontal="justify" vertical="center" wrapText="1"/>
    </xf>
    <xf numFmtId="0" fontId="274" fillId="0" borderId="181" xfId="0" applyFont="1" applyBorder="1" applyAlignment="1">
      <alignment horizontal="justify" vertical="center" wrapText="1"/>
    </xf>
    <xf numFmtId="0" fontId="274" fillId="0" borderId="16" xfId="0" applyFont="1" applyBorder="1" applyAlignment="1">
      <alignment horizontal="justify" vertical="center" wrapText="1"/>
    </xf>
    <xf numFmtId="0" fontId="273" fillId="40" borderId="16" xfId="0" applyFont="1" applyFill="1" applyBorder="1" applyAlignment="1">
      <alignment horizontal="justify" vertical="center" wrapText="1"/>
    </xf>
    <xf numFmtId="0" fontId="273" fillId="40" borderId="213" xfId="0" applyFont="1" applyFill="1" applyBorder="1" applyAlignment="1">
      <alignment horizontal="justify" vertical="center" wrapText="1"/>
    </xf>
    <xf numFmtId="0" fontId="273" fillId="0" borderId="181" xfId="0" applyFont="1" applyBorder="1" applyAlignment="1">
      <alignment horizontal="left" vertical="center" wrapText="1"/>
    </xf>
    <xf numFmtId="0" fontId="273" fillId="0" borderId="16" xfId="0" applyFont="1" applyBorder="1" applyAlignment="1">
      <alignment horizontal="left" vertical="center" wrapText="1"/>
    </xf>
    <xf numFmtId="0" fontId="273" fillId="0" borderId="213" xfId="0" applyFont="1" applyBorder="1" applyAlignment="1">
      <alignment horizontal="left" vertical="center" wrapText="1"/>
    </xf>
    <xf numFmtId="0" fontId="274" fillId="16" borderId="210" xfId="0" applyFont="1" applyFill="1" applyBorder="1" applyAlignment="1">
      <alignment horizontal="justify" vertical="center" wrapText="1"/>
    </xf>
    <xf numFmtId="0" fontId="274" fillId="16" borderId="211" xfId="0" applyFont="1" applyFill="1" applyBorder="1" applyAlignment="1">
      <alignment horizontal="justify" vertical="center" wrapText="1"/>
    </xf>
    <xf numFmtId="0" fontId="274" fillId="16" borderId="212" xfId="0" applyFont="1" applyFill="1" applyBorder="1" applyAlignment="1">
      <alignment horizontal="justify" vertical="center" wrapText="1"/>
    </xf>
    <xf numFmtId="0" fontId="273" fillId="0" borderId="16" xfId="0" applyFont="1" applyBorder="1" applyAlignment="1">
      <alignment vertical="center" wrapText="1"/>
    </xf>
    <xf numFmtId="0" fontId="284" fillId="0" borderId="0" xfId="0" applyFont="1" applyAlignment="1">
      <alignment vertical="center" wrapText="1"/>
    </xf>
    <xf numFmtId="0" fontId="273" fillId="0" borderId="181" xfId="0" applyFont="1" applyBorder="1" applyAlignment="1">
      <alignment vertical="center" wrapText="1"/>
    </xf>
    <xf numFmtId="0" fontId="274" fillId="0" borderId="181" xfId="0" applyFont="1" applyBorder="1" applyAlignment="1">
      <alignment vertical="center" wrapText="1"/>
    </xf>
    <xf numFmtId="0" fontId="274" fillId="0" borderId="16" xfId="0" applyFont="1" applyBorder="1" applyAlignment="1">
      <alignment vertical="center" wrapText="1"/>
    </xf>
    <xf numFmtId="0" fontId="274" fillId="0" borderId="213" xfId="0" applyFont="1" applyBorder="1" applyAlignment="1">
      <alignment vertical="center" wrapText="1"/>
    </xf>
    <xf numFmtId="0" fontId="274" fillId="0" borderId="16" xfId="0" applyFont="1" applyBorder="1" applyAlignment="1">
      <alignment horizontal="left" vertical="center" wrapText="1"/>
    </xf>
    <xf numFmtId="0" fontId="274" fillId="0" borderId="213" xfId="0" applyFont="1" applyBorder="1" applyAlignment="1">
      <alignment horizontal="left" vertical="center" wrapText="1"/>
    </xf>
    <xf numFmtId="0" fontId="273" fillId="0" borderId="16" xfId="0" applyFont="1" applyBorder="1" applyAlignment="1">
      <alignment horizontal="center" vertical="center" wrapText="1"/>
    </xf>
    <xf numFmtId="0" fontId="283" fillId="0" borderId="181" xfId="0" applyFont="1" applyBorder="1" applyAlignment="1">
      <alignment horizontal="center" vertical="center"/>
    </xf>
    <xf numFmtId="0" fontId="283" fillId="0" borderId="16" xfId="0" applyFont="1" applyBorder="1" applyAlignment="1">
      <alignment horizontal="center" vertical="center"/>
    </xf>
    <xf numFmtId="0" fontId="283" fillId="0" borderId="213" xfId="0" applyFont="1" applyBorder="1" applyAlignment="1">
      <alignment horizontal="center" vertical="center"/>
    </xf>
    <xf numFmtId="0" fontId="289" fillId="0" borderId="181" xfId="0" applyFont="1" applyBorder="1" applyAlignment="1">
      <alignment horizontal="center" vertical="center"/>
    </xf>
    <xf numFmtId="0" fontId="289" fillId="0" borderId="16" xfId="0" applyFont="1" applyBorder="1" applyAlignment="1">
      <alignment horizontal="center" vertical="center"/>
    </xf>
    <xf numFmtId="0" fontId="289" fillId="0" borderId="213" xfId="0" applyFont="1" applyBorder="1" applyAlignment="1">
      <alignment horizontal="center" vertical="center"/>
    </xf>
    <xf numFmtId="0" fontId="286" fillId="37" borderId="181" xfId="0" applyFont="1" applyFill="1" applyBorder="1" applyAlignment="1">
      <alignment horizontal="left" vertical="center" wrapText="1"/>
    </xf>
    <xf numFmtId="0" fontId="286" fillId="37" borderId="16" xfId="0" applyFont="1" applyFill="1" applyBorder="1" applyAlignment="1">
      <alignment horizontal="left" vertical="center" wrapText="1"/>
    </xf>
    <xf numFmtId="0" fontId="286" fillId="37" borderId="213" xfId="0" applyFont="1" applyFill="1" applyBorder="1" applyAlignment="1">
      <alignment horizontal="left" vertical="center" wrapText="1"/>
    </xf>
    <xf numFmtId="0" fontId="273" fillId="0" borderId="213" xfId="0" applyFont="1" applyBorder="1" applyAlignment="1">
      <alignment vertical="center" wrapText="1"/>
    </xf>
    <xf numFmtId="0" fontId="283" fillId="0" borderId="204" xfId="0" applyFont="1" applyBorder="1" applyAlignment="1">
      <alignment horizontal="center" vertical="center"/>
    </xf>
    <xf numFmtId="0" fontId="283" fillId="0" borderId="205" xfId="0" applyFont="1" applyBorder="1" applyAlignment="1">
      <alignment horizontal="center" vertical="center"/>
    </xf>
    <xf numFmtId="0" fontId="289" fillId="0" borderId="135" xfId="0" applyFont="1" applyBorder="1" applyAlignment="1">
      <alignment horizontal="center" vertical="center"/>
    </xf>
    <xf numFmtId="0" fontId="289" fillId="0" borderId="0" xfId="0" applyFont="1" applyAlignment="1">
      <alignment horizontal="center" vertical="center"/>
    </xf>
    <xf numFmtId="0" fontId="274" fillId="0" borderId="16" xfId="0" applyFont="1" applyBorder="1" applyAlignment="1">
      <alignment horizontal="center" vertical="center" wrapText="1"/>
    </xf>
    <xf numFmtId="20" fontId="273" fillId="0" borderId="16" xfId="0" applyNumberFormat="1" applyFont="1" applyBorder="1" applyAlignment="1">
      <alignment horizontal="left" vertical="center"/>
    </xf>
    <xf numFmtId="0" fontId="273" fillId="0" borderId="213" xfId="0" applyFont="1" applyBorder="1" applyAlignment="1">
      <alignment horizontal="left" vertical="center"/>
    </xf>
    <xf numFmtId="0" fontId="273" fillId="0" borderId="213" xfId="0" applyFont="1" applyBorder="1" applyAlignment="1">
      <alignment horizontal="center" vertical="center" wrapText="1"/>
    </xf>
    <xf numFmtId="0" fontId="274" fillId="38" borderId="181" xfId="0" applyFont="1" applyFill="1" applyBorder="1" applyAlignment="1">
      <alignment horizontal="justify" vertical="center" wrapText="1"/>
    </xf>
    <xf numFmtId="0" fontId="274" fillId="38" borderId="16" xfId="0" applyFont="1" applyFill="1" applyBorder="1" applyAlignment="1">
      <alignment horizontal="justify" vertical="center" wrapText="1"/>
    </xf>
    <xf numFmtId="0" fontId="274" fillId="38" borderId="213" xfId="0" applyFont="1" applyFill="1" applyBorder="1" applyAlignment="1">
      <alignment horizontal="justify" vertical="center" wrapText="1"/>
    </xf>
    <xf numFmtId="0" fontId="273" fillId="39" borderId="181" xfId="0" applyFont="1" applyFill="1" applyBorder="1" applyAlignment="1">
      <alignment horizontal="left" vertical="center" wrapText="1"/>
    </xf>
    <xf numFmtId="0" fontId="273" fillId="39" borderId="16" xfId="0" applyFont="1" applyFill="1" applyBorder="1" applyAlignment="1">
      <alignment horizontal="left" vertical="center" wrapText="1"/>
    </xf>
    <xf numFmtId="0" fontId="273" fillId="39" borderId="213" xfId="0" applyFont="1" applyFill="1" applyBorder="1" applyAlignment="1">
      <alignment horizontal="left" vertical="center" wrapText="1"/>
    </xf>
    <xf numFmtId="0" fontId="288" fillId="39" borderId="181" xfId="5" applyFont="1" applyFill="1" applyBorder="1" applyAlignment="1" applyProtection="1">
      <alignment horizontal="left" vertical="center" wrapText="1"/>
    </xf>
    <xf numFmtId="0" fontId="288" fillId="39" borderId="16" xfId="5" applyFont="1" applyFill="1" applyBorder="1" applyAlignment="1" applyProtection="1">
      <alignment horizontal="left" vertical="center" wrapText="1"/>
    </xf>
    <xf numFmtId="0" fontId="288" fillId="39" borderId="213" xfId="5" applyFont="1" applyFill="1" applyBorder="1" applyAlignment="1" applyProtection="1">
      <alignment horizontal="left" vertical="center" wrapText="1"/>
    </xf>
    <xf numFmtId="0" fontId="273" fillId="39" borderId="16" xfId="0" applyFont="1" applyFill="1" applyBorder="1" applyAlignment="1">
      <alignment horizontal="center" vertical="center" wrapText="1"/>
    </xf>
    <xf numFmtId="0" fontId="273" fillId="39" borderId="217" xfId="0" applyFont="1" applyFill="1" applyBorder="1" applyAlignment="1">
      <alignment horizontal="left" vertical="center" wrapText="1"/>
    </xf>
    <xf numFmtId="0" fontId="273" fillId="39" borderId="33" xfId="0" applyFont="1" applyFill="1" applyBorder="1" applyAlignment="1">
      <alignment horizontal="left" vertical="center" wrapText="1"/>
    </xf>
    <xf numFmtId="0" fontId="273" fillId="39" borderId="201" xfId="0" applyFont="1" applyFill="1" applyBorder="1" applyAlignment="1">
      <alignment horizontal="left" vertical="center" wrapText="1"/>
    </xf>
    <xf numFmtId="0" fontId="274" fillId="0" borderId="214" xfId="0" applyFont="1" applyBorder="1" applyAlignment="1">
      <alignment vertical="center"/>
    </xf>
    <xf numFmtId="0" fontId="274" fillId="0" borderId="215" xfId="0" applyFont="1" applyBorder="1" applyAlignment="1">
      <alignment vertical="center"/>
    </xf>
    <xf numFmtId="0" fontId="274" fillId="0" borderId="216" xfId="0" applyFont="1" applyBorder="1" applyAlignment="1">
      <alignment vertical="center"/>
    </xf>
    <xf numFmtId="0" fontId="274" fillId="40" borderId="181" xfId="0" applyFont="1" applyFill="1" applyBorder="1" applyAlignment="1">
      <alignment horizontal="center" vertical="center" wrapText="1"/>
    </xf>
    <xf numFmtId="0" fontId="274" fillId="40" borderId="16" xfId="0" applyFont="1" applyFill="1" applyBorder="1" applyAlignment="1">
      <alignment horizontal="center" vertical="center" wrapText="1"/>
    </xf>
    <xf numFmtId="0" fontId="274" fillId="40" borderId="213" xfId="0" applyFont="1" applyFill="1" applyBorder="1" applyAlignment="1">
      <alignment horizontal="center" vertical="center" wrapText="1"/>
    </xf>
    <xf numFmtId="0" fontId="274" fillId="39" borderId="181" xfId="0" applyFont="1" applyFill="1" applyBorder="1" applyAlignment="1">
      <alignment vertical="center" wrapText="1"/>
    </xf>
    <xf numFmtId="0" fontId="274" fillId="39" borderId="16" xfId="0" applyFont="1" applyFill="1" applyBorder="1" applyAlignment="1">
      <alignment vertical="center" wrapText="1"/>
    </xf>
    <xf numFmtId="0" fontId="274" fillId="39" borderId="213" xfId="0" applyFont="1" applyFill="1" applyBorder="1" applyAlignment="1">
      <alignment vertical="center" wrapText="1"/>
    </xf>
    <xf numFmtId="0" fontId="273" fillId="39" borderId="213" xfId="0" applyFont="1" applyFill="1" applyBorder="1" applyAlignment="1">
      <alignment horizontal="center" vertical="center" wrapText="1"/>
    </xf>
    <xf numFmtId="0" fontId="273" fillId="40" borderId="16" xfId="0" applyFont="1" applyFill="1" applyBorder="1" applyAlignment="1">
      <alignment horizontal="center" vertical="center" wrapText="1"/>
    </xf>
    <xf numFmtId="0" fontId="273" fillId="40" borderId="213" xfId="0" applyFont="1" applyFill="1" applyBorder="1" applyAlignment="1">
      <alignment horizontal="center" vertical="center" wrapText="1"/>
    </xf>
    <xf numFmtId="0" fontId="290" fillId="0" borderId="0" xfId="0" applyFont="1" applyAlignment="1">
      <alignment horizontal="left" vertical="center" wrapText="1"/>
    </xf>
    <xf numFmtId="0" fontId="274" fillId="0" borderId="213" xfId="0" applyFont="1" applyBorder="1" applyAlignment="1">
      <alignment horizontal="center" vertical="center" wrapText="1"/>
    </xf>
    <xf numFmtId="0" fontId="160" fillId="0" borderId="0" xfId="0" applyFont="1" applyAlignment="1">
      <alignment horizontal="left"/>
    </xf>
    <xf numFmtId="49" fontId="160" fillId="0" borderId="0" xfId="0" applyNumberFormat="1" applyFont="1" applyAlignment="1">
      <alignment horizontal="left"/>
    </xf>
    <xf numFmtId="0" fontId="68" fillId="0" borderId="0" xfId="0" applyFont="1" applyAlignment="1">
      <alignment horizontal="center"/>
    </xf>
    <xf numFmtId="0" fontId="194" fillId="0" borderId="0" xfId="0" applyFont="1" applyAlignment="1">
      <alignment horizontal="center" vertical="center" wrapText="1"/>
    </xf>
    <xf numFmtId="0" fontId="160" fillId="0" borderId="0" xfId="0" applyFont="1" applyAlignment="1">
      <alignment horizontal="left" wrapText="1"/>
    </xf>
    <xf numFmtId="0" fontId="125" fillId="0" borderId="0" xfId="0" applyFont="1" applyAlignment="1">
      <alignment horizontal="left" wrapText="1" indent="2"/>
    </xf>
    <xf numFmtId="0" fontId="18" fillId="0" borderId="26" xfId="0" applyFont="1" applyBorder="1" applyAlignment="1">
      <alignment horizontal="left"/>
    </xf>
    <xf numFmtId="0" fontId="18" fillId="0" borderId="34" xfId="0" applyFont="1" applyBorder="1" applyAlignment="1">
      <alignment horizontal="left"/>
    </xf>
    <xf numFmtId="0" fontId="18" fillId="0" borderId="35" xfId="0" applyFont="1" applyBorder="1" applyAlignment="1">
      <alignment horizontal="left"/>
    </xf>
    <xf numFmtId="0" fontId="237" fillId="0" borderId="0" xfId="0" applyFont="1" applyAlignment="1">
      <alignment horizontal="left" wrapText="1"/>
    </xf>
    <xf numFmtId="0" fontId="194" fillId="0" borderId="83" xfId="0" applyFont="1" applyBorder="1" applyAlignment="1">
      <alignment horizontal="left" vertical="center" wrapText="1"/>
    </xf>
    <xf numFmtId="0" fontId="40" fillId="0" borderId="0" xfId="0" applyFont="1" applyAlignment="1">
      <alignment horizontal="center" wrapText="1"/>
    </xf>
    <xf numFmtId="0" fontId="41" fillId="0" borderId="0" xfId="0" applyFont="1" applyAlignment="1">
      <alignment horizontal="justify" vertical="top" wrapText="1"/>
    </xf>
    <xf numFmtId="0" fontId="41" fillId="0" borderId="0" xfId="0" applyFont="1" applyAlignment="1">
      <alignment horizontal="justify" vertical="center" wrapText="1"/>
    </xf>
    <xf numFmtId="0" fontId="73" fillId="0" borderId="30" xfId="0" applyFont="1" applyBorder="1" applyAlignment="1">
      <alignment horizontal="left" vertical="center" wrapText="1"/>
    </xf>
    <xf numFmtId="0" fontId="41" fillId="0" borderId="0" xfId="0" applyFont="1" applyAlignment="1">
      <alignment horizontal="center" vertical="top" wrapText="1"/>
    </xf>
    <xf numFmtId="0" fontId="32" fillId="0" borderId="0" xfId="0" applyFont="1" applyAlignment="1">
      <alignment horizontal="left" vertical="center" wrapText="1"/>
    </xf>
    <xf numFmtId="0" fontId="49" fillId="0" borderId="0" xfId="0" applyFont="1" applyAlignment="1">
      <alignment horizontal="center" vertical="center" wrapText="1"/>
    </xf>
    <xf numFmtId="0" fontId="30" fillId="0" borderId="0" xfId="0" applyFont="1" applyAlignment="1">
      <alignment horizontal="center" vertical="center" wrapText="1"/>
    </xf>
    <xf numFmtId="0" fontId="32" fillId="0" borderId="0" xfId="0" applyFont="1" applyAlignment="1">
      <alignment horizontal="center" vertical="center" wrapText="1"/>
    </xf>
    <xf numFmtId="0" fontId="206" fillId="0" borderId="0" xfId="0" applyFont="1" applyAlignment="1" applyProtection="1">
      <alignment vertical="center" wrapText="1"/>
      <protection locked="0"/>
    </xf>
    <xf numFmtId="0" fontId="141" fillId="0" borderId="0" xfId="0" applyFont="1" applyAlignment="1" applyProtection="1">
      <alignment horizontal="left" vertical="top" wrapText="1"/>
      <protection locked="0"/>
    </xf>
    <xf numFmtId="0" fontId="141" fillId="0" borderId="20" xfId="0" applyFont="1" applyBorder="1" applyAlignment="1" applyProtection="1">
      <alignment horizontal="left" vertical="top" wrapText="1"/>
      <protection locked="0"/>
    </xf>
    <xf numFmtId="0" fontId="142" fillId="0" borderId="0" xfId="0" applyFont="1" applyAlignment="1" applyProtection="1">
      <alignment horizontal="left" vertical="top" wrapText="1"/>
      <protection locked="0"/>
    </xf>
    <xf numFmtId="0" fontId="142" fillId="0" borderId="20" xfId="0" applyFont="1" applyBorder="1" applyAlignment="1" applyProtection="1">
      <alignment horizontal="left" vertical="top" wrapText="1"/>
      <protection locked="0"/>
    </xf>
    <xf numFmtId="0" fontId="144" fillId="0" borderId="26" xfId="0" applyFont="1" applyBorder="1" applyAlignment="1" applyProtection="1">
      <alignment horizontal="left" vertical="top" wrapText="1"/>
      <protection locked="0"/>
    </xf>
    <xf numFmtId="0" fontId="144" fillId="0" borderId="34" xfId="0" applyFont="1" applyBorder="1" applyAlignment="1" applyProtection="1">
      <alignment horizontal="left" vertical="top" wrapText="1"/>
      <protection locked="0"/>
    </xf>
    <xf numFmtId="0" fontId="144" fillId="0" borderId="35" xfId="0" applyFont="1" applyBorder="1" applyAlignment="1" applyProtection="1">
      <alignment horizontal="left" vertical="top" wrapText="1"/>
      <protection locked="0"/>
    </xf>
    <xf numFmtId="0" fontId="141" fillId="0" borderId="17" xfId="0" applyFont="1" applyBorder="1" applyAlignment="1" applyProtection="1">
      <alignment horizontal="left" vertical="top" wrapText="1"/>
      <protection locked="0"/>
    </xf>
    <xf numFmtId="10" fontId="171" fillId="0" borderId="32" xfId="0" applyNumberFormat="1" applyFont="1" applyBorder="1" applyAlignment="1" applyProtection="1">
      <alignment horizontal="left" vertical="top" wrapText="1"/>
      <protection locked="0"/>
    </xf>
    <xf numFmtId="10" fontId="171" fillId="0" borderId="31" xfId="0" applyNumberFormat="1" applyFont="1" applyBorder="1" applyAlignment="1" applyProtection="1">
      <alignment horizontal="left" vertical="top" wrapText="1"/>
      <protection locked="0"/>
    </xf>
    <xf numFmtId="164" fontId="171" fillId="16" borderId="16" xfId="0" applyNumberFormat="1" applyFont="1" applyFill="1" applyBorder="1" applyAlignment="1">
      <alignment horizontal="left" vertical="top" wrapText="1"/>
    </xf>
    <xf numFmtId="0" fontId="171" fillId="16" borderId="16" xfId="0" applyFont="1" applyFill="1" applyBorder="1" applyAlignment="1">
      <alignment horizontal="left" vertical="top" wrapText="1"/>
    </xf>
    <xf numFmtId="0" fontId="170" fillId="0" borderId="17" xfId="0" applyFont="1" applyBorder="1" applyAlignment="1" applyProtection="1">
      <alignment horizontal="left" vertical="top" wrapText="1"/>
      <protection locked="0"/>
    </xf>
    <xf numFmtId="0" fontId="170" fillId="0" borderId="0" xfId="0" applyFont="1" applyAlignment="1" applyProtection="1">
      <alignment horizontal="left" vertical="top" wrapText="1"/>
      <protection locked="0"/>
    </xf>
    <xf numFmtId="0" fontId="170" fillId="0" borderId="20" xfId="0" applyFont="1" applyBorder="1" applyAlignment="1" applyProtection="1">
      <alignment horizontal="left" vertical="top" wrapText="1"/>
      <protection locked="0"/>
    </xf>
    <xf numFmtId="0" fontId="141" fillId="0" borderId="18" xfId="0" applyFont="1" applyBorder="1" applyAlignment="1" applyProtection="1">
      <alignment horizontal="left" vertical="top" wrapText="1"/>
      <protection locked="0"/>
    </xf>
    <xf numFmtId="0" fontId="141" fillId="0" borderId="21" xfId="0" applyFont="1" applyBorder="1" applyAlignment="1" applyProtection="1">
      <alignment horizontal="left" vertical="top" wrapText="1"/>
      <protection locked="0"/>
    </xf>
    <xf numFmtId="0" fontId="155" fillId="0" borderId="0" xfId="0" applyFont="1" applyAlignment="1" applyProtection="1">
      <alignment horizontal="left" vertical="center" wrapText="1"/>
      <protection locked="0"/>
    </xf>
    <xf numFmtId="0" fontId="137" fillId="0" borderId="0" xfId="0" applyFont="1" applyAlignment="1" applyProtection="1">
      <alignment horizontal="left" vertical="center"/>
      <protection locked="0"/>
    </xf>
    <xf numFmtId="0" fontId="146" fillId="0" borderId="0" xfId="0" applyFont="1" applyAlignment="1" applyProtection="1">
      <alignment horizontal="left" vertical="center"/>
      <protection locked="0"/>
    </xf>
    <xf numFmtId="0" fontId="137" fillId="0" borderId="0" xfId="0" applyFont="1" applyAlignment="1" applyProtection="1">
      <alignment horizontal="left"/>
      <protection locked="0"/>
    </xf>
    <xf numFmtId="0" fontId="146" fillId="0" borderId="0" xfId="0" applyFont="1" applyAlignment="1" applyProtection="1">
      <alignment horizontal="left"/>
      <protection locked="0"/>
    </xf>
    <xf numFmtId="0" fontId="72" fillId="0" borderId="0" xfId="0" applyFont="1" applyAlignment="1" applyProtection="1">
      <alignment horizontal="left" vertical="top" wrapText="1"/>
      <protection locked="0"/>
    </xf>
    <xf numFmtId="0" fontId="141" fillId="0" borderId="18" xfId="0" applyFont="1" applyBorder="1" applyAlignment="1" applyProtection="1">
      <alignment horizontal="left" vertical="top" wrapText="1" indent="12"/>
      <protection locked="0"/>
    </xf>
    <xf numFmtId="15" fontId="171" fillId="0" borderId="0" xfId="0" applyNumberFormat="1" applyFont="1" applyAlignment="1" applyProtection="1">
      <alignment horizontal="left" vertical="top" wrapText="1"/>
      <protection locked="0"/>
    </xf>
    <xf numFmtId="0" fontId="32" fillId="0" borderId="32" xfId="0" applyFont="1" applyBorder="1" applyAlignment="1" applyProtection="1">
      <alignment horizontal="left" vertical="top" wrapText="1"/>
      <protection locked="0"/>
    </xf>
    <xf numFmtId="0" fontId="32" fillId="0" borderId="33" xfId="0" applyFont="1" applyBorder="1" applyAlignment="1" applyProtection="1">
      <alignment horizontal="left" vertical="top" wrapText="1"/>
      <protection locked="0"/>
    </xf>
    <xf numFmtId="0" fontId="32" fillId="0" borderId="31" xfId="0" applyFont="1" applyBorder="1" applyAlignment="1" applyProtection="1">
      <alignment horizontal="left" vertical="top" wrapText="1"/>
      <protection locked="0"/>
    </xf>
    <xf numFmtId="0" fontId="47" fillId="19" borderId="32" xfId="0" applyFont="1" applyFill="1" applyBorder="1" applyAlignment="1" applyProtection="1">
      <alignment horizontal="left" vertical="top" wrapText="1"/>
      <protection locked="0"/>
    </xf>
    <xf numFmtId="0" fontId="47" fillId="19" borderId="33" xfId="0" applyFont="1" applyFill="1" applyBorder="1" applyAlignment="1" applyProtection="1">
      <alignment horizontal="left" vertical="top" wrapText="1"/>
      <protection locked="0"/>
    </xf>
    <xf numFmtId="0" fontId="47" fillId="19" borderId="31" xfId="0" applyFont="1" applyFill="1" applyBorder="1" applyAlignment="1" applyProtection="1">
      <alignment horizontal="left" vertical="top" wrapText="1"/>
      <protection locked="0"/>
    </xf>
    <xf numFmtId="0" fontId="48" fillId="0" borderId="19" xfId="0" applyFont="1" applyBorder="1" applyAlignment="1" applyProtection="1">
      <alignment horizontal="left" vertical="top" wrapText="1"/>
      <protection locked="0"/>
    </xf>
    <xf numFmtId="0" fontId="48" fillId="0" borderId="18" xfId="0" applyFont="1" applyBorder="1" applyAlignment="1" applyProtection="1">
      <alignment horizontal="left" vertical="top" wrapText="1"/>
      <protection locked="0"/>
    </xf>
    <xf numFmtId="0" fontId="48" fillId="0" borderId="21" xfId="0" applyFont="1" applyBorder="1" applyAlignment="1" applyProtection="1">
      <alignment horizontal="left" vertical="top" wrapText="1"/>
      <protection locked="0"/>
    </xf>
    <xf numFmtId="0" fontId="32" fillId="0" borderId="26" xfId="0" applyFont="1" applyBorder="1" applyAlignment="1" applyProtection="1">
      <alignment horizontal="left" vertical="top" wrapText="1"/>
      <protection locked="0"/>
    </xf>
    <xf numFmtId="0" fontId="32" fillId="0" borderId="34" xfId="0" applyFont="1" applyBorder="1" applyAlignment="1" applyProtection="1">
      <alignment horizontal="left" vertical="top" wrapText="1"/>
      <protection locked="0"/>
    </xf>
    <xf numFmtId="0" fontId="32" fillId="0" borderId="35" xfId="0" applyFont="1" applyBorder="1" applyAlignment="1" applyProtection="1">
      <alignment horizontal="left" vertical="top" wrapText="1"/>
      <protection locked="0"/>
    </xf>
    <xf numFmtId="164" fontId="171" fillId="0" borderId="26" xfId="0" applyNumberFormat="1" applyFont="1" applyBorder="1" applyAlignment="1" applyProtection="1">
      <alignment horizontal="left" wrapText="1"/>
      <protection locked="0"/>
    </xf>
    <xf numFmtId="164" fontId="171" fillId="0" borderId="34" xfId="0" applyNumberFormat="1" applyFont="1" applyBorder="1" applyAlignment="1" applyProtection="1">
      <alignment horizontal="left" wrapText="1"/>
      <protection locked="0"/>
    </xf>
    <xf numFmtId="49" fontId="171" fillId="16" borderId="32" xfId="0" applyNumberFormat="1" applyFont="1" applyFill="1" applyBorder="1" applyAlignment="1">
      <alignment horizontal="left" vertical="top" wrapText="1"/>
    </xf>
    <xf numFmtId="49" fontId="171" fillId="16" borderId="33" xfId="0" applyNumberFormat="1" applyFont="1" applyFill="1" applyBorder="1" applyAlignment="1">
      <alignment horizontal="left" vertical="top" wrapText="1"/>
    </xf>
    <xf numFmtId="49" fontId="171" fillId="16" borderId="31" xfId="0" applyNumberFormat="1" applyFont="1" applyFill="1" applyBorder="1" applyAlignment="1">
      <alignment horizontal="left" vertical="top" wrapText="1"/>
    </xf>
    <xf numFmtId="164" fontId="171" fillId="0" borderId="0" xfId="0" applyNumberFormat="1" applyFont="1" applyAlignment="1" applyProtection="1">
      <alignment horizontal="center" vertical="top" wrapText="1"/>
      <protection locked="0"/>
    </xf>
    <xf numFmtId="0" fontId="141" fillId="0" borderId="26" xfId="0" applyFont="1" applyBorder="1" applyAlignment="1" applyProtection="1">
      <alignment horizontal="left"/>
      <protection locked="0"/>
    </xf>
    <xf numFmtId="0" fontId="141" fillId="0" borderId="34" xfId="0" applyFont="1" applyBorder="1" applyAlignment="1" applyProtection="1">
      <alignment horizontal="left"/>
      <protection locked="0"/>
    </xf>
    <xf numFmtId="0" fontId="48" fillId="0" borderId="0" xfId="0" applyFont="1" applyAlignment="1" applyProtection="1">
      <alignment horizontal="left" vertical="top" wrapText="1"/>
      <protection locked="0"/>
    </xf>
    <xf numFmtId="0" fontId="48" fillId="0" borderId="32" xfId="0" applyFont="1" applyBorder="1" applyAlignment="1" applyProtection="1">
      <alignment horizontal="center" vertical="top" wrapText="1"/>
      <protection locked="0"/>
    </xf>
    <xf numFmtId="0" fontId="48" fillId="0" borderId="31" xfId="0" applyFont="1" applyBorder="1" applyAlignment="1" applyProtection="1">
      <alignment horizontal="center" vertical="top" wrapText="1"/>
      <protection locked="0"/>
    </xf>
    <xf numFmtId="0" fontId="141" fillId="0" borderId="0" xfId="0" applyFont="1" applyAlignment="1" applyProtection="1">
      <alignment horizontal="left" vertical="top" wrapText="1" indent="12"/>
      <protection locked="0"/>
    </xf>
    <xf numFmtId="15" fontId="171" fillId="0" borderId="18" xfId="0" applyNumberFormat="1" applyFont="1" applyBorder="1" applyAlignment="1" applyProtection="1">
      <alignment horizontal="left" vertical="top" wrapText="1"/>
      <protection locked="0"/>
    </xf>
    <xf numFmtId="0" fontId="48" fillId="0" borderId="26" xfId="0" applyFont="1" applyBorder="1" applyAlignment="1" applyProtection="1">
      <alignment horizontal="left" vertical="top" wrapText="1"/>
      <protection locked="0"/>
    </xf>
    <xf numFmtId="0" fontId="48" fillId="0" borderId="34" xfId="0" applyFont="1" applyBorder="1" applyAlignment="1" applyProtection="1">
      <alignment horizontal="left" vertical="top" wrapText="1"/>
      <protection locked="0"/>
    </xf>
    <xf numFmtId="0" fontId="48" fillId="0" borderId="35" xfId="0" applyFont="1" applyBorder="1" applyAlignment="1" applyProtection="1">
      <alignment horizontal="left" vertical="top" wrapText="1"/>
      <protection locked="0"/>
    </xf>
    <xf numFmtId="0" fontId="41" fillId="0" borderId="19" xfId="0" applyFont="1" applyBorder="1" applyAlignment="1" applyProtection="1">
      <alignment horizontal="left" vertical="top" wrapText="1"/>
      <protection locked="0"/>
    </xf>
    <xf numFmtId="0" fontId="41" fillId="0" borderId="18" xfId="0" applyFont="1" applyBorder="1" applyAlignment="1" applyProtection="1">
      <alignment horizontal="left" vertical="top" wrapText="1"/>
      <protection locked="0"/>
    </xf>
    <xf numFmtId="0" fontId="41" fillId="0" borderId="21" xfId="0" applyFont="1" applyBorder="1" applyAlignment="1" applyProtection="1">
      <alignment horizontal="left" vertical="top" wrapText="1"/>
      <protection locked="0"/>
    </xf>
    <xf numFmtId="0" fontId="206" fillId="0" borderId="0" xfId="0" applyFont="1" applyAlignment="1" applyProtection="1">
      <alignment horizontal="right" vertical="center" wrapText="1"/>
      <protection locked="0"/>
    </xf>
    <xf numFmtId="0" fontId="142" fillId="0" borderId="26" xfId="0" applyFont="1" applyBorder="1" applyAlignment="1" applyProtection="1">
      <alignment horizontal="center" vertical="center"/>
      <protection locked="0"/>
    </xf>
    <xf numFmtId="0" fontId="142" fillId="0" borderId="35" xfId="0" applyFont="1" applyBorder="1" applyAlignment="1" applyProtection="1">
      <alignment horizontal="center" vertical="center"/>
      <protection locked="0"/>
    </xf>
    <xf numFmtId="0" fontId="142" fillId="0" borderId="17" xfId="0" applyFont="1" applyBorder="1" applyAlignment="1" applyProtection="1">
      <alignment horizontal="center" vertical="center"/>
      <protection locked="0"/>
    </xf>
    <xf numFmtId="0" fontId="142" fillId="0" borderId="20" xfId="0" applyFont="1" applyBorder="1" applyAlignment="1" applyProtection="1">
      <alignment horizontal="center" vertical="center"/>
      <protection locked="0"/>
    </xf>
    <xf numFmtId="0" fontId="142" fillId="0" borderId="19" xfId="0" applyFont="1" applyBorder="1" applyAlignment="1" applyProtection="1">
      <alignment horizontal="center" vertical="center"/>
      <protection locked="0"/>
    </xf>
    <xf numFmtId="0" fontId="142" fillId="0" borderId="21" xfId="0" applyFont="1" applyBorder="1" applyAlignment="1" applyProtection="1">
      <alignment horizontal="center" vertical="center"/>
      <protection locked="0"/>
    </xf>
    <xf numFmtId="0" fontId="16" fillId="0" borderId="0" xfId="0" applyFont="1" applyAlignment="1" applyProtection="1">
      <alignment horizontal="left" vertical="top" wrapText="1"/>
      <protection locked="0"/>
    </xf>
    <xf numFmtId="0" fontId="172" fillId="0" borderId="17" xfId="0" quotePrefix="1" applyFont="1" applyBorder="1" applyAlignment="1" applyProtection="1">
      <alignment horizontal="left" vertical="top" wrapText="1"/>
      <protection locked="0"/>
    </xf>
    <xf numFmtId="0" fontId="172" fillId="0" borderId="0" xfId="0" quotePrefix="1" applyFont="1" applyAlignment="1" applyProtection="1">
      <alignment horizontal="left" vertical="top" wrapText="1"/>
      <protection locked="0"/>
    </xf>
    <xf numFmtId="0" fontId="41" fillId="0" borderId="17" xfId="0" applyFont="1" applyBorder="1" applyAlignment="1" applyProtection="1">
      <alignment horizontal="left" vertical="top" wrapText="1"/>
      <protection locked="0"/>
    </xf>
    <xf numFmtId="0" fontId="41" fillId="0" borderId="0" xfId="0" applyFont="1" applyAlignment="1" applyProtection="1">
      <alignment horizontal="left" vertical="top" wrapText="1"/>
      <protection locked="0"/>
    </xf>
    <xf numFmtId="0" fontId="41" fillId="0" borderId="20" xfId="0" applyFont="1" applyBorder="1" applyAlignment="1" applyProtection="1">
      <alignment horizontal="left" vertical="top" wrapText="1"/>
      <protection locked="0"/>
    </xf>
    <xf numFmtId="0" fontId="142" fillId="0" borderId="18" xfId="0" applyFont="1" applyBorder="1" applyAlignment="1" applyProtection="1">
      <alignment horizontal="left" vertical="top" wrapText="1"/>
      <protection locked="0"/>
    </xf>
    <xf numFmtId="0" fontId="142" fillId="0" borderId="21"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41" fillId="0" borderId="34" xfId="0" applyFont="1" applyBorder="1" applyAlignment="1" applyProtection="1">
      <alignment horizontal="left" vertical="top" wrapText="1"/>
      <protection locked="0"/>
    </xf>
    <xf numFmtId="0" fontId="41" fillId="0" borderId="35" xfId="0" applyFont="1" applyBorder="1" applyAlignment="1" applyProtection="1">
      <alignment horizontal="left" vertical="top" wrapText="1"/>
      <protection locked="0"/>
    </xf>
    <xf numFmtId="0" fontId="48" fillId="0" borderId="104" xfId="0" applyFont="1" applyBorder="1" applyAlignment="1" applyProtection="1">
      <alignment horizontal="left" vertical="top" wrapText="1"/>
      <protection locked="0"/>
    </xf>
    <xf numFmtId="0" fontId="48" fillId="0" borderId="59" xfId="0" applyFont="1" applyBorder="1" applyAlignment="1" applyProtection="1">
      <alignment horizontal="left" vertical="top" wrapText="1"/>
      <protection locked="0"/>
    </xf>
    <xf numFmtId="0" fontId="48" fillId="0" borderId="105" xfId="0" applyFont="1" applyBorder="1" applyAlignment="1" applyProtection="1">
      <alignment horizontal="left" vertical="top" wrapText="1"/>
      <protection locked="0"/>
    </xf>
    <xf numFmtId="0" fontId="144" fillId="0" borderId="0" xfId="0" applyFont="1" applyAlignment="1" applyProtection="1">
      <alignment horizontal="justify" vertical="top" wrapText="1"/>
      <protection locked="0"/>
    </xf>
    <xf numFmtId="0" fontId="144" fillId="0" borderId="20" xfId="0" applyFont="1" applyBorder="1" applyAlignment="1" applyProtection="1">
      <alignment horizontal="justify" vertical="top" wrapText="1"/>
      <protection locked="0"/>
    </xf>
    <xf numFmtId="49" fontId="144" fillId="0" borderId="0" xfId="0" applyNumberFormat="1" applyFont="1" applyAlignment="1" applyProtection="1">
      <alignment horizontal="left" vertical="top" wrapText="1"/>
      <protection locked="0"/>
    </xf>
    <xf numFmtId="49" fontId="144" fillId="0" borderId="20" xfId="0" applyNumberFormat="1" applyFont="1" applyBorder="1" applyAlignment="1" applyProtection="1">
      <alignment horizontal="left" vertical="top" wrapText="1"/>
      <protection locked="0"/>
    </xf>
    <xf numFmtId="0" fontId="141" fillId="0" borderId="26" xfId="0" applyFont="1" applyBorder="1" applyAlignment="1" applyProtection="1">
      <alignment horizontal="left" vertical="top" wrapText="1"/>
      <protection locked="0"/>
    </xf>
    <xf numFmtId="0" fontId="141" fillId="0" borderId="34" xfId="0" applyFont="1" applyBorder="1" applyAlignment="1" applyProtection="1">
      <alignment horizontal="left" vertical="top" wrapText="1"/>
      <protection locked="0"/>
    </xf>
    <xf numFmtId="0" fontId="141" fillId="0" borderId="35" xfId="0" applyFont="1" applyBorder="1" applyAlignment="1" applyProtection="1">
      <alignment horizontal="left" vertical="top" wrapText="1"/>
      <protection locked="0"/>
    </xf>
    <xf numFmtId="9" fontId="141" fillId="16" borderId="32" xfId="0" applyNumberFormat="1" applyFont="1" applyFill="1" applyBorder="1" applyAlignment="1">
      <alignment horizontal="left" vertical="top" wrapText="1"/>
    </xf>
    <xf numFmtId="0" fontId="141" fillId="16" borderId="33" xfId="0" applyFont="1" applyFill="1" applyBorder="1" applyAlignment="1">
      <alignment horizontal="left" vertical="top" wrapText="1"/>
    </xf>
    <xf numFmtId="0" fontId="141" fillId="16" borderId="31" xfId="0" applyFont="1" applyFill="1" applyBorder="1" applyAlignment="1">
      <alignment horizontal="left" vertical="top" wrapText="1"/>
    </xf>
    <xf numFmtId="9" fontId="141" fillId="16" borderId="33" xfId="0" applyNumberFormat="1" applyFont="1" applyFill="1" applyBorder="1" applyAlignment="1">
      <alignment horizontal="left" vertical="top" wrapText="1"/>
    </xf>
    <xf numFmtId="9" fontId="141" fillId="16" borderId="31" xfId="0" applyNumberFormat="1" applyFont="1" applyFill="1" applyBorder="1" applyAlignment="1">
      <alignment horizontal="left" vertical="top" wrapText="1"/>
    </xf>
    <xf numFmtId="0" fontId="242" fillId="0" borderId="0" xfId="0" applyFont="1" applyAlignment="1" applyProtection="1">
      <alignment horizontal="left" vertical="top" wrapText="1"/>
      <protection locked="0"/>
    </xf>
    <xf numFmtId="0" fontId="242" fillId="0" borderId="20" xfId="0" applyFont="1" applyBorder="1" applyAlignment="1" applyProtection="1">
      <alignment horizontal="left" vertical="top" wrapText="1"/>
      <protection locked="0"/>
    </xf>
    <xf numFmtId="0" fontId="265" fillId="0" borderId="0" xfId="0" applyFont="1" applyAlignment="1" applyProtection="1">
      <alignment horizontal="left" vertical="top" wrapText="1"/>
      <protection locked="0"/>
    </xf>
    <xf numFmtId="0" fontId="265" fillId="0" borderId="20" xfId="0" applyFont="1" applyBorder="1" applyAlignment="1" applyProtection="1">
      <alignment horizontal="left" vertical="top" wrapText="1"/>
      <protection locked="0"/>
    </xf>
    <xf numFmtId="0" fontId="144" fillId="0" borderId="34" xfId="0" applyFont="1" applyBorder="1" applyAlignment="1" applyProtection="1">
      <alignment horizontal="left" vertical="center" wrapText="1"/>
      <protection locked="0"/>
    </xf>
    <xf numFmtId="0" fontId="144" fillId="0" borderId="35" xfId="0" applyFont="1" applyBorder="1" applyAlignment="1" applyProtection="1">
      <alignment horizontal="left" vertical="center" wrapText="1"/>
      <protection locked="0"/>
    </xf>
    <xf numFmtId="0" fontId="48" fillId="0" borderId="17" xfId="0" applyFont="1" applyBorder="1" applyAlignment="1" applyProtection="1">
      <alignment horizontal="left" vertical="top" wrapText="1"/>
      <protection locked="0"/>
    </xf>
    <xf numFmtId="0" fontId="48" fillId="0" borderId="20" xfId="0" applyFont="1" applyBorder="1" applyAlignment="1" applyProtection="1">
      <alignment horizontal="left" vertical="top" wrapText="1"/>
      <protection locked="0"/>
    </xf>
    <xf numFmtId="0" fontId="32" fillId="0" borderId="17" xfId="0" applyFont="1" applyBorder="1" applyAlignment="1" applyProtection="1">
      <alignment horizontal="left" vertical="top" wrapText="1"/>
      <protection locked="0"/>
    </xf>
    <xf numFmtId="0" fontId="32" fillId="0" borderId="0" xfId="0" applyFont="1" applyAlignment="1" applyProtection="1">
      <alignment horizontal="left" vertical="top" wrapText="1"/>
      <protection locked="0"/>
    </xf>
    <xf numFmtId="0" fontId="32" fillId="0" borderId="20" xfId="0" applyFont="1" applyBorder="1" applyAlignment="1" applyProtection="1">
      <alignment horizontal="left" vertical="top" wrapText="1"/>
      <protection locked="0"/>
    </xf>
    <xf numFmtId="49" fontId="48" fillId="0" borderId="18" xfId="0" applyNumberFormat="1" applyFont="1" applyBorder="1" applyAlignment="1" applyProtection="1">
      <alignment horizontal="left" vertical="center"/>
      <protection locked="0"/>
    </xf>
    <xf numFmtId="49" fontId="48" fillId="0" borderId="18" xfId="0" applyNumberFormat="1" applyFont="1" applyBorder="1" applyAlignment="1" applyProtection="1">
      <alignment horizontal="left"/>
      <protection locked="0"/>
    </xf>
    <xf numFmtId="0" fontId="48" fillId="0" borderId="18" xfId="0" applyFont="1" applyBorder="1" applyAlignment="1" applyProtection="1">
      <alignment horizontal="left" vertical="center"/>
      <protection locked="0"/>
    </xf>
    <xf numFmtId="1" fontId="48" fillId="0" borderId="0" xfId="0" applyNumberFormat="1" applyFont="1" applyAlignment="1" applyProtection="1">
      <alignment horizontal="left" vertical="top" wrapText="1"/>
      <protection locked="0"/>
    </xf>
    <xf numFmtId="0" fontId="48" fillId="0" borderId="17" xfId="0" applyFont="1" applyBorder="1" applyAlignment="1" applyProtection="1">
      <alignment horizontal="left"/>
      <protection locked="0"/>
    </xf>
    <xf numFmtId="0" fontId="48" fillId="0" borderId="0" xfId="0" applyFont="1" applyAlignment="1" applyProtection="1">
      <alignment horizontal="left"/>
      <protection locked="0"/>
    </xf>
    <xf numFmtId="0" fontId="48" fillId="0" borderId="20" xfId="0" applyFont="1" applyBorder="1" applyAlignment="1" applyProtection="1">
      <alignment horizontal="left"/>
      <protection locked="0"/>
    </xf>
    <xf numFmtId="49" fontId="48" fillId="0" borderId="0" xfId="0" applyNumberFormat="1" applyFont="1" applyAlignment="1" applyProtection="1">
      <alignment horizontal="left" vertical="top" wrapText="1"/>
      <protection locked="0"/>
    </xf>
    <xf numFmtId="0" fontId="48" fillId="0" borderId="18" xfId="0" applyFont="1" applyBorder="1" applyAlignment="1" applyProtection="1">
      <alignment horizontal="left"/>
      <protection locked="0"/>
    </xf>
    <xf numFmtId="0" fontId="172" fillId="0" borderId="26" xfId="0" applyFont="1" applyBorder="1" applyAlignment="1" applyProtection="1">
      <alignment horizontal="left" vertical="top" wrapText="1"/>
      <protection locked="0"/>
    </xf>
    <xf numFmtId="0" fontId="172" fillId="0" borderId="34" xfId="0" applyFont="1" applyBorder="1" applyAlignment="1" applyProtection="1">
      <alignment horizontal="left" vertical="top" wrapText="1"/>
      <protection locked="0"/>
    </xf>
    <xf numFmtId="0" fontId="172" fillId="0" borderId="35" xfId="0" applyFont="1" applyBorder="1" applyAlignment="1" applyProtection="1">
      <alignment horizontal="left" vertical="top" wrapText="1"/>
      <protection locked="0"/>
    </xf>
    <xf numFmtId="49" fontId="242" fillId="0" borderId="18" xfId="0" applyNumberFormat="1" applyFont="1" applyBorder="1" applyAlignment="1" applyProtection="1">
      <alignment horizontal="left"/>
      <protection locked="0"/>
    </xf>
    <xf numFmtId="0" fontId="242" fillId="0" borderId="18" xfId="0" applyFont="1" applyBorder="1" applyAlignment="1" applyProtection="1">
      <alignment horizontal="left"/>
      <protection locked="0"/>
    </xf>
    <xf numFmtId="10" fontId="141" fillId="16" borderId="32" xfId="0" applyNumberFormat="1" applyFont="1" applyFill="1" applyBorder="1" applyAlignment="1">
      <alignment horizontal="left" vertical="top" wrapText="1"/>
    </xf>
    <xf numFmtId="10" fontId="141" fillId="16" borderId="33" xfId="0" applyNumberFormat="1" applyFont="1" applyFill="1" applyBorder="1" applyAlignment="1">
      <alignment horizontal="left" vertical="top" wrapText="1"/>
    </xf>
    <xf numFmtId="10" fontId="141" fillId="16" borderId="31" xfId="0" applyNumberFormat="1" applyFont="1" applyFill="1" applyBorder="1" applyAlignment="1">
      <alignment horizontal="left" vertical="top" wrapText="1"/>
    </xf>
    <xf numFmtId="0" fontId="48" fillId="0" borderId="0" xfId="0" applyFont="1" applyAlignment="1" applyProtection="1">
      <alignment horizontal="left" vertical="top" wrapText="1" indent="4"/>
      <protection locked="0"/>
    </xf>
    <xf numFmtId="0" fontId="48" fillId="0" borderId="20" xfId="0" applyFont="1" applyBorder="1" applyAlignment="1" applyProtection="1">
      <alignment horizontal="left" vertical="top" wrapText="1" indent="4"/>
      <protection locked="0"/>
    </xf>
    <xf numFmtId="0" fontId="32" fillId="0" borderId="34" xfId="0" applyFont="1" applyBorder="1" applyAlignment="1" applyProtection="1">
      <alignment horizontal="left"/>
      <protection locked="0"/>
    </xf>
    <xf numFmtId="0" fontId="242" fillId="0" borderId="34" xfId="0" applyFont="1" applyBorder="1" applyAlignment="1" applyProtection="1">
      <alignment horizontal="left" vertical="top" wrapText="1"/>
      <protection locked="0"/>
    </xf>
    <xf numFmtId="0" fontId="242" fillId="0" borderId="35" xfId="0" applyFont="1" applyBorder="1" applyAlignment="1" applyProtection="1">
      <alignment horizontal="left" vertical="top" wrapText="1"/>
      <protection locked="0"/>
    </xf>
    <xf numFmtId="0" fontId="159" fillId="0" borderId="0" xfId="0" applyFont="1" applyAlignment="1" applyProtection="1">
      <alignment horizontal="left" vertical="top" wrapText="1"/>
      <protection locked="0"/>
    </xf>
    <xf numFmtId="0" fontId="159" fillId="0" borderId="20" xfId="0" applyFont="1" applyBorder="1" applyAlignment="1" applyProtection="1">
      <alignment horizontal="left" vertical="top" wrapText="1"/>
      <protection locked="0"/>
    </xf>
    <xf numFmtId="0" fontId="171" fillId="0" borderId="0" xfId="0" applyFont="1" applyAlignment="1" applyProtection="1">
      <alignment horizontal="left" vertical="top" wrapText="1"/>
      <protection locked="0"/>
    </xf>
    <xf numFmtId="0" fontId="171" fillId="0" borderId="20" xfId="0" applyFont="1" applyBorder="1" applyAlignment="1" applyProtection="1">
      <alignment horizontal="left" vertical="top" wrapText="1"/>
      <protection locked="0"/>
    </xf>
    <xf numFmtId="0" fontId="171" fillId="0" borderId="26" xfId="0" applyFont="1" applyBorder="1" applyAlignment="1" applyProtection="1">
      <alignment horizontal="left" vertical="top" wrapText="1"/>
      <protection locked="0"/>
    </xf>
    <xf numFmtId="0" fontId="171" fillId="0" borderId="34" xfId="0" applyFont="1" applyBorder="1" applyAlignment="1" applyProtection="1">
      <alignment horizontal="left" vertical="top" wrapText="1"/>
      <protection locked="0"/>
    </xf>
    <xf numFmtId="0" fontId="171" fillId="0" borderId="35" xfId="0" applyFont="1" applyBorder="1" applyAlignment="1" applyProtection="1">
      <alignment horizontal="left" vertical="top" wrapText="1"/>
      <protection locked="0"/>
    </xf>
    <xf numFmtId="0" fontId="141" fillId="0" borderId="19" xfId="0" applyFont="1" applyBorder="1" applyAlignment="1" applyProtection="1">
      <alignment horizontal="right" vertical="top" wrapText="1"/>
      <protection locked="0"/>
    </xf>
    <xf numFmtId="0" fontId="141" fillId="0" borderId="18" xfId="0" applyFont="1" applyBorder="1" applyAlignment="1" applyProtection="1">
      <alignment horizontal="right" vertical="top" wrapText="1"/>
      <protection locked="0"/>
    </xf>
    <xf numFmtId="0" fontId="144" fillId="0" borderId="17" xfId="0" applyFont="1" applyBorder="1" applyAlignment="1" applyProtection="1">
      <alignment horizontal="left" wrapText="1"/>
      <protection locked="0"/>
    </xf>
    <xf numFmtId="0" fontId="144" fillId="0" borderId="0" xfId="0" applyFont="1" applyAlignment="1" applyProtection="1">
      <alignment horizontal="left" wrapText="1"/>
      <protection locked="0"/>
    </xf>
    <xf numFmtId="0" fontId="144" fillId="0" borderId="20" xfId="0" applyFont="1" applyBorder="1" applyAlignment="1" applyProtection="1">
      <alignment horizontal="left" wrapText="1"/>
      <protection locked="0"/>
    </xf>
    <xf numFmtId="0" fontId="141" fillId="0" borderId="17" xfId="0" applyFont="1" applyBorder="1" applyAlignment="1" applyProtection="1">
      <alignment horizontal="left" wrapText="1"/>
      <protection locked="0"/>
    </xf>
    <xf numFmtId="0" fontId="141" fillId="0" borderId="0" xfId="0" applyFont="1" applyAlignment="1" applyProtection="1">
      <alignment horizontal="left" wrapText="1"/>
      <protection locked="0"/>
    </xf>
    <xf numFmtId="0" fontId="141" fillId="0" borderId="20" xfId="0" applyFont="1" applyBorder="1" applyAlignment="1" applyProtection="1">
      <alignment horizontal="left" wrapText="1"/>
      <protection locked="0"/>
    </xf>
    <xf numFmtId="0" fontId="144" fillId="0" borderId="0" xfId="0" applyFont="1" applyAlignment="1" applyProtection="1">
      <alignment horizontal="left" vertical="top" wrapText="1"/>
      <protection locked="0"/>
    </xf>
    <xf numFmtId="0" fontId="171" fillId="0" borderId="16" xfId="0" applyFont="1" applyBorder="1" applyAlignment="1" applyProtection="1">
      <alignment horizontal="left" vertical="top" wrapText="1"/>
      <protection locked="0"/>
    </xf>
    <xf numFmtId="0" fontId="141" fillId="0" borderId="26" xfId="0" applyFont="1" applyBorder="1" applyAlignment="1" applyProtection="1">
      <alignment horizontal="left" wrapText="1"/>
      <protection locked="0"/>
    </xf>
    <xf numFmtId="0" fontId="141" fillId="0" borderId="34" xfId="0" applyFont="1" applyBorder="1" applyAlignment="1" applyProtection="1">
      <alignment horizontal="left" wrapText="1"/>
      <protection locked="0"/>
    </xf>
    <xf numFmtId="0" fontId="141" fillId="0" borderId="35" xfId="0" applyFont="1" applyBorder="1" applyAlignment="1" applyProtection="1">
      <alignment horizontal="left" wrapText="1"/>
      <protection locked="0"/>
    </xf>
    <xf numFmtId="0" fontId="141" fillId="0" borderId="19" xfId="0" applyFont="1" applyBorder="1" applyAlignment="1" applyProtection="1">
      <alignment horizontal="left" wrapText="1"/>
      <protection locked="0"/>
    </xf>
    <xf numFmtId="0" fontId="141" fillId="0" borderId="18" xfId="0" applyFont="1" applyBorder="1" applyAlignment="1" applyProtection="1">
      <alignment horizontal="left" wrapText="1"/>
      <protection locked="0"/>
    </xf>
    <xf numFmtId="0" fontId="141" fillId="0" borderId="21" xfId="0" applyFont="1" applyBorder="1" applyAlignment="1" applyProtection="1">
      <alignment horizontal="left" wrapText="1"/>
      <protection locked="0"/>
    </xf>
    <xf numFmtId="49" fontId="144" fillId="0" borderId="18" xfId="0" applyNumberFormat="1" applyFont="1" applyBorder="1" applyAlignment="1" applyProtection="1">
      <alignment horizontal="left" vertical="top" wrapText="1"/>
      <protection locked="0"/>
    </xf>
    <xf numFmtId="0" fontId="144" fillId="0" borderId="18" xfId="0" applyFont="1" applyBorder="1" applyAlignment="1" applyProtection="1">
      <alignment horizontal="left" vertical="top" wrapText="1"/>
      <protection locked="0"/>
    </xf>
    <xf numFmtId="0" fontId="171" fillId="0" borderId="17" xfId="0" applyFont="1" applyBorder="1" applyAlignment="1" applyProtection="1">
      <alignment horizontal="left" vertical="top" wrapText="1"/>
      <protection locked="0"/>
    </xf>
    <xf numFmtId="0" fontId="141" fillId="16" borderId="17" xfId="0" applyFont="1" applyFill="1" applyBorder="1" applyAlignment="1" applyProtection="1">
      <alignment horizontal="left" wrapText="1"/>
      <protection locked="0"/>
    </xf>
    <xf numFmtId="0" fontId="141" fillId="16" borderId="0" xfId="0" applyFont="1" applyFill="1" applyAlignment="1" applyProtection="1">
      <alignment horizontal="left" wrapText="1"/>
      <protection locked="0"/>
    </xf>
    <xf numFmtId="0" fontId="141" fillId="16" borderId="20" xfId="0" applyFont="1" applyFill="1" applyBorder="1" applyAlignment="1" applyProtection="1">
      <alignment horizontal="left" wrapText="1"/>
      <protection locked="0"/>
    </xf>
    <xf numFmtId="0" fontId="40" fillId="19" borderId="26" xfId="0" applyFont="1" applyFill="1" applyBorder="1" applyAlignment="1" applyProtection="1">
      <alignment horizontal="center"/>
      <protection locked="0"/>
    </xf>
    <xf numFmtId="0" fontId="40" fillId="19" borderId="34" xfId="0" applyFont="1" applyFill="1" applyBorder="1" applyAlignment="1" applyProtection="1">
      <alignment horizontal="center"/>
      <protection locked="0"/>
    </xf>
    <xf numFmtId="0" fontId="40" fillId="19" borderId="35" xfId="0" applyFont="1" applyFill="1" applyBorder="1" applyAlignment="1" applyProtection="1">
      <alignment horizontal="center"/>
      <protection locked="0"/>
    </xf>
    <xf numFmtId="0" fontId="163" fillId="0" borderId="17" xfId="0" applyFont="1" applyBorder="1" applyAlignment="1" applyProtection="1">
      <alignment horizontal="center"/>
      <protection locked="0"/>
    </xf>
    <xf numFmtId="0" fontId="163" fillId="0" borderId="0" xfId="0" applyFont="1" applyAlignment="1" applyProtection="1">
      <alignment horizontal="center"/>
      <protection locked="0"/>
    </xf>
    <xf numFmtId="0" fontId="163" fillId="0" borderId="20" xfId="0" applyFont="1" applyBorder="1" applyAlignment="1" applyProtection="1">
      <alignment horizontal="center"/>
      <protection locked="0"/>
    </xf>
    <xf numFmtId="0" fontId="32" fillId="0" borderId="16" xfId="0" applyFont="1" applyBorder="1" applyAlignment="1" applyProtection="1">
      <alignment horizontal="left" vertical="center" wrapText="1"/>
      <protection locked="0"/>
    </xf>
    <xf numFmtId="0" fontId="41" fillId="0" borderId="32" xfId="0" applyFont="1" applyBorder="1" applyAlignment="1" applyProtection="1">
      <alignment horizontal="left" vertical="top" wrapText="1"/>
      <protection locked="0"/>
    </xf>
    <xf numFmtId="0" fontId="41" fillId="0" borderId="33" xfId="0" applyFont="1" applyBorder="1" applyAlignment="1" applyProtection="1">
      <alignment horizontal="left" vertical="top" wrapText="1"/>
      <protection locked="0"/>
    </xf>
    <xf numFmtId="0" fontId="41" fillId="0" borderId="31" xfId="0" applyFont="1" applyBorder="1" applyAlignment="1" applyProtection="1">
      <alignment horizontal="left" vertical="top" wrapText="1"/>
      <protection locked="0"/>
    </xf>
    <xf numFmtId="0" fontId="182" fillId="19" borderId="19" xfId="0" applyFont="1" applyFill="1" applyBorder="1" applyAlignment="1" applyProtection="1">
      <alignment horizontal="center"/>
      <protection locked="0"/>
    </xf>
    <xf numFmtId="0" fontId="182" fillId="19" borderId="18" xfId="0" applyFont="1" applyFill="1" applyBorder="1" applyAlignment="1" applyProtection="1">
      <alignment horizontal="center"/>
      <protection locked="0"/>
    </xf>
    <xf numFmtId="0" fontId="182" fillId="19" borderId="21" xfId="0" applyFont="1" applyFill="1" applyBorder="1" applyAlignment="1" applyProtection="1">
      <alignment horizontal="center"/>
      <protection locked="0"/>
    </xf>
    <xf numFmtId="0" fontId="144" fillId="0" borderId="0" xfId="0" applyFont="1" applyAlignment="1" applyProtection="1">
      <alignment horizontal="left"/>
      <protection locked="0"/>
    </xf>
    <xf numFmtId="0" fontId="141" fillId="0" borderId="32" xfId="0" applyFont="1" applyBorder="1" applyAlignment="1" applyProtection="1">
      <alignment horizontal="justify" vertical="top" wrapText="1"/>
      <protection locked="0"/>
    </xf>
    <xf numFmtId="0" fontId="141" fillId="0" borderId="33" xfId="0" applyFont="1" applyBorder="1" applyAlignment="1" applyProtection="1">
      <alignment horizontal="justify" vertical="top" wrapText="1"/>
      <protection locked="0"/>
    </xf>
    <xf numFmtId="0" fontId="141" fillId="0" borderId="31" xfId="0" applyFont="1" applyBorder="1" applyAlignment="1" applyProtection="1">
      <alignment horizontal="justify" vertical="top" wrapText="1"/>
      <protection locked="0"/>
    </xf>
    <xf numFmtId="0" fontId="144" fillId="0" borderId="32" xfId="0" applyFont="1" applyBorder="1" applyAlignment="1" applyProtection="1">
      <alignment horizontal="left" vertical="top" wrapText="1"/>
      <protection locked="0"/>
    </xf>
    <xf numFmtId="0" fontId="144" fillId="0" borderId="33" xfId="0" applyFont="1" applyBorder="1" applyAlignment="1" applyProtection="1">
      <alignment horizontal="left" vertical="top" wrapText="1"/>
      <protection locked="0"/>
    </xf>
    <xf numFmtId="0" fontId="144" fillId="0" borderId="31" xfId="0" applyFont="1" applyBorder="1" applyAlignment="1" applyProtection="1">
      <alignment horizontal="left" vertical="top" wrapText="1"/>
      <protection locked="0"/>
    </xf>
    <xf numFmtId="0" fontId="161" fillId="0" borderId="17" xfId="0" applyFont="1" applyBorder="1" applyAlignment="1" applyProtection="1">
      <alignment horizontal="center" vertical="center" wrapText="1"/>
      <protection locked="0"/>
    </xf>
    <xf numFmtId="0" fontId="161" fillId="0" borderId="0" xfId="0" applyFont="1" applyAlignment="1" applyProtection="1">
      <alignment horizontal="center" vertical="center" wrapText="1"/>
      <protection locked="0"/>
    </xf>
    <xf numFmtId="0" fontId="161" fillId="0" borderId="20" xfId="0" applyFont="1" applyBorder="1" applyAlignment="1" applyProtection="1">
      <alignment horizontal="center" vertical="center" wrapText="1"/>
      <protection locked="0"/>
    </xf>
    <xf numFmtId="0" fontId="32" fillId="0" borderId="32" xfId="0" applyFont="1" applyBorder="1" applyAlignment="1" applyProtection="1">
      <alignment horizontal="center" wrapText="1"/>
      <protection locked="0"/>
    </xf>
    <xf numFmtId="0" fontId="32" fillId="0" borderId="33" xfId="0" applyFont="1" applyBorder="1" applyAlignment="1" applyProtection="1">
      <alignment horizontal="center" wrapText="1"/>
      <protection locked="0"/>
    </xf>
    <xf numFmtId="0" fontId="32" fillId="0" borderId="31" xfId="0" applyFont="1" applyBorder="1" applyAlignment="1" applyProtection="1">
      <alignment horizontal="center" wrapText="1"/>
      <protection locked="0"/>
    </xf>
    <xf numFmtId="0" fontId="32" fillId="0" borderId="22" xfId="0" applyFont="1" applyBorder="1" applyAlignment="1" applyProtection="1">
      <alignment horizontal="left" vertical="center" wrapText="1"/>
      <protection locked="0"/>
    </xf>
    <xf numFmtId="0" fontId="144" fillId="0" borderId="20" xfId="0" applyFont="1" applyBorder="1" applyAlignment="1" applyProtection="1">
      <alignment horizontal="left" vertical="top" wrapText="1"/>
      <protection locked="0"/>
    </xf>
    <xf numFmtId="0" fontId="142" fillId="0" borderId="34" xfId="0" applyFont="1" applyBorder="1" applyAlignment="1" applyProtection="1">
      <alignment horizontal="left" vertical="top" wrapText="1"/>
      <protection locked="0"/>
    </xf>
    <xf numFmtId="0" fontId="142" fillId="0" borderId="35" xfId="0" applyFont="1" applyBorder="1" applyAlignment="1" applyProtection="1">
      <alignment horizontal="left" vertical="top" wrapText="1"/>
      <protection locked="0"/>
    </xf>
    <xf numFmtId="0" fontId="141" fillId="0" borderId="0" xfId="0" applyFont="1" applyAlignment="1" applyProtection="1">
      <alignment horizontal="left" vertical="top" wrapText="1" indent="1"/>
      <protection locked="0"/>
    </xf>
    <xf numFmtId="0" fontId="144" fillId="0" borderId="0" xfId="0" applyFont="1" applyAlignment="1" applyProtection="1">
      <alignment horizontal="left" vertical="top" wrapText="1" indent="1"/>
      <protection locked="0"/>
    </xf>
    <xf numFmtId="0" fontId="144" fillId="0" borderId="20" xfId="0" applyFont="1" applyBorder="1" applyAlignment="1" applyProtection="1">
      <alignment horizontal="left" vertical="top" wrapText="1" indent="1"/>
      <protection locked="0"/>
    </xf>
    <xf numFmtId="0" fontId="72" fillId="0" borderId="18" xfId="0" applyFont="1" applyBorder="1" applyAlignment="1" applyProtection="1">
      <alignment horizontal="left" vertical="top" wrapText="1"/>
      <protection locked="0"/>
    </xf>
    <xf numFmtId="0" fontId="144" fillId="0" borderId="17" xfId="0" applyFont="1" applyBorder="1" applyAlignment="1" applyProtection="1">
      <alignment horizontal="left" vertical="top" wrapText="1" indent="6"/>
      <protection locked="0"/>
    </xf>
    <xf numFmtId="0" fontId="144" fillId="0" borderId="0" xfId="0" applyFont="1" applyAlignment="1" applyProtection="1">
      <alignment horizontal="left" vertical="top" wrapText="1" indent="6"/>
      <protection locked="0"/>
    </xf>
    <xf numFmtId="0" fontId="144" fillId="0" borderId="20" xfId="0" applyFont="1" applyBorder="1" applyAlignment="1" applyProtection="1">
      <alignment horizontal="left" vertical="top" wrapText="1" indent="6"/>
      <protection locked="0"/>
    </xf>
    <xf numFmtId="0" fontId="141" fillId="0" borderId="17" xfId="0" applyFont="1" applyBorder="1" applyAlignment="1" applyProtection="1">
      <alignment horizontal="left" vertical="center" wrapText="1"/>
      <protection locked="0"/>
    </xf>
    <xf numFmtId="0" fontId="141" fillId="0" borderId="0" xfId="0" applyFont="1" applyAlignment="1" applyProtection="1">
      <alignment horizontal="left" vertical="center" wrapText="1"/>
      <protection locked="0"/>
    </xf>
    <xf numFmtId="0" fontId="170" fillId="0" borderId="0" xfId="0" applyFont="1" applyAlignment="1" applyProtection="1">
      <alignment horizontal="left" vertical="center" wrapText="1"/>
      <protection locked="0"/>
    </xf>
    <xf numFmtId="0" fontId="141" fillId="0" borderId="33" xfId="0" applyFont="1" applyBorder="1" applyAlignment="1" applyProtection="1">
      <alignment horizontal="left" vertical="top" wrapText="1"/>
      <protection locked="0"/>
    </xf>
    <xf numFmtId="0" fontId="141" fillId="0" borderId="31" xfId="0" applyFont="1" applyBorder="1" applyAlignment="1" applyProtection="1">
      <alignment horizontal="left" vertical="top" wrapText="1"/>
      <protection locked="0"/>
    </xf>
    <xf numFmtId="0" fontId="141" fillId="9" borderId="0" xfId="0" applyFont="1" applyFill="1" applyAlignment="1" applyProtection="1">
      <alignment horizontal="left" vertical="top" wrapText="1" indent="1"/>
      <protection locked="0"/>
    </xf>
    <xf numFmtId="0" fontId="171" fillId="9" borderId="0" xfId="0" applyFont="1" applyFill="1" applyAlignment="1" applyProtection="1">
      <alignment horizontal="left" vertical="top" wrapText="1" indent="1"/>
      <protection locked="0"/>
    </xf>
    <xf numFmtId="0" fontId="171" fillId="9" borderId="20" xfId="0" applyFont="1" applyFill="1" applyBorder="1" applyAlignment="1" applyProtection="1">
      <alignment horizontal="left" vertical="top" wrapText="1" indent="1"/>
      <protection locked="0"/>
    </xf>
    <xf numFmtId="0" fontId="141" fillId="0" borderId="17" xfId="0" applyFont="1" applyBorder="1" applyAlignment="1" applyProtection="1">
      <alignment horizontal="justify" vertical="top" wrapText="1"/>
      <protection locked="0"/>
    </xf>
    <xf numFmtId="0" fontId="141" fillId="0" borderId="0" xfId="0" applyFont="1" applyAlignment="1" applyProtection="1">
      <alignment horizontal="justify" vertical="top" wrapText="1"/>
      <protection locked="0"/>
    </xf>
    <xf numFmtId="0" fontId="141" fillId="0" borderId="20" xfId="0" applyFont="1" applyBorder="1" applyAlignment="1" applyProtection="1">
      <alignment horizontal="justify" vertical="top" wrapText="1"/>
      <protection locked="0"/>
    </xf>
    <xf numFmtId="0" fontId="144" fillId="9" borderId="0" xfId="0" applyFont="1" applyFill="1" applyAlignment="1" applyProtection="1">
      <alignment horizontal="left" vertical="top" wrapText="1" indent="1"/>
      <protection locked="0"/>
    </xf>
    <xf numFmtId="0" fontId="144" fillId="9" borderId="20" xfId="0" applyFont="1" applyFill="1" applyBorder="1" applyAlignment="1" applyProtection="1">
      <alignment horizontal="left" vertical="top" wrapText="1" indent="1"/>
      <protection locked="0"/>
    </xf>
    <xf numFmtId="0" fontId="47" fillId="0" borderId="22" xfId="0" applyFont="1" applyBorder="1" applyAlignment="1" applyProtection="1">
      <alignment horizontal="left" vertical="top" wrapText="1"/>
      <protection locked="0"/>
    </xf>
    <xf numFmtId="0" fontId="41" fillId="0" borderId="23" xfId="0" applyFont="1" applyBorder="1" applyAlignment="1" applyProtection="1">
      <alignment horizontal="left" vertical="top" wrapText="1"/>
      <protection locked="0"/>
    </xf>
    <xf numFmtId="0" fontId="51" fillId="0" borderId="32" xfId="0" applyFont="1" applyBorder="1" applyAlignment="1" applyProtection="1">
      <alignment horizontal="left" vertical="top" wrapText="1"/>
      <protection locked="0"/>
    </xf>
    <xf numFmtId="0" fontId="51" fillId="0" borderId="33" xfId="0" applyFont="1" applyBorder="1" applyAlignment="1" applyProtection="1">
      <alignment horizontal="left" vertical="top" wrapText="1"/>
      <protection locked="0"/>
    </xf>
    <xf numFmtId="0" fontId="51" fillId="0" borderId="31" xfId="0" applyFont="1" applyBorder="1" applyAlignment="1" applyProtection="1">
      <alignment horizontal="left" vertical="top" wrapText="1"/>
      <protection locked="0"/>
    </xf>
    <xf numFmtId="0" fontId="32" fillId="0" borderId="22" xfId="0" applyFont="1" applyBorder="1" applyAlignment="1" applyProtection="1">
      <alignment horizontal="left" vertical="top" wrapText="1"/>
      <protection locked="0"/>
    </xf>
    <xf numFmtId="0" fontId="32" fillId="0" borderId="23" xfId="0" applyFont="1" applyBorder="1" applyAlignment="1" applyProtection="1">
      <alignment horizontal="left" vertical="top" wrapText="1"/>
      <protection locked="0"/>
    </xf>
    <xf numFmtId="0" fontId="32" fillId="0" borderId="24" xfId="0" applyFont="1" applyBorder="1" applyAlignment="1" applyProtection="1">
      <alignment horizontal="left" vertical="top" wrapText="1"/>
      <protection locked="0"/>
    </xf>
    <xf numFmtId="0" fontId="48" fillId="0" borderId="103" xfId="0" applyFont="1" applyBorder="1" applyAlignment="1" applyProtection="1">
      <alignment horizontal="left" vertical="top" wrapText="1"/>
      <protection locked="0"/>
    </xf>
    <xf numFmtId="0" fontId="48" fillId="0" borderId="27" xfId="0" applyFont="1" applyBorder="1" applyAlignment="1" applyProtection="1">
      <alignment horizontal="left" vertical="top" wrapText="1"/>
      <protection locked="0"/>
    </xf>
    <xf numFmtId="0" fontId="48" fillId="0" borderId="68" xfId="0" applyFont="1" applyBorder="1" applyAlignment="1" applyProtection="1">
      <alignment horizontal="left" vertical="top" wrapText="1"/>
      <protection locked="0"/>
    </xf>
    <xf numFmtId="0" fontId="32" fillId="0" borderId="32" xfId="0" applyFont="1" applyBorder="1" applyAlignment="1" applyProtection="1">
      <alignment horizontal="left" vertical="center" wrapText="1"/>
      <protection locked="0"/>
    </xf>
    <xf numFmtId="0" fontId="32" fillId="0" borderId="33" xfId="0" applyFont="1" applyBorder="1" applyAlignment="1" applyProtection="1">
      <alignment horizontal="left" vertical="center" wrapText="1"/>
      <protection locked="0"/>
    </xf>
    <xf numFmtId="0" fontId="32" fillId="0" borderId="31" xfId="0" applyFont="1" applyBorder="1" applyAlignment="1" applyProtection="1">
      <alignment horizontal="left" vertical="center" wrapText="1"/>
      <protection locked="0"/>
    </xf>
    <xf numFmtId="0" fontId="41" fillId="0" borderId="27" xfId="0" applyFont="1" applyBorder="1" applyAlignment="1" applyProtection="1">
      <alignment horizontal="center" vertical="top" wrapText="1"/>
      <protection locked="0"/>
    </xf>
    <xf numFmtId="0" fontId="47" fillId="0" borderId="22" xfId="0" applyFont="1" applyBorder="1" applyAlignment="1" applyProtection="1">
      <alignment vertical="top" wrapText="1"/>
      <protection locked="0"/>
    </xf>
    <xf numFmtId="0" fontId="41" fillId="0" borderId="23" xfId="0" applyFont="1" applyBorder="1" applyAlignment="1" applyProtection="1">
      <alignment vertical="top" wrapText="1"/>
      <protection locked="0"/>
    </xf>
    <xf numFmtId="0" fontId="41" fillId="0" borderId="24" xfId="0" applyFont="1" applyBorder="1" applyAlignment="1" applyProtection="1">
      <alignment vertical="top" wrapText="1"/>
      <protection locked="0"/>
    </xf>
    <xf numFmtId="0" fontId="142" fillId="0" borderId="22" xfId="0" applyFont="1" applyBorder="1" applyAlignment="1" applyProtection="1">
      <alignment horizontal="center" vertical="center"/>
      <protection locked="0"/>
    </xf>
    <xf numFmtId="0" fontId="142" fillId="0" borderId="24" xfId="0" applyFont="1" applyBorder="1" applyAlignment="1" applyProtection="1">
      <alignment horizontal="center" vertical="center"/>
      <protection locked="0"/>
    </xf>
    <xf numFmtId="0" fontId="142" fillId="0" borderId="16" xfId="0" quotePrefix="1" applyFont="1" applyBorder="1" applyAlignment="1" applyProtection="1">
      <alignment horizontal="right" vertical="top" wrapText="1"/>
      <protection locked="0"/>
    </xf>
    <xf numFmtId="0" fontId="142" fillId="0" borderId="17" xfId="0" applyFont="1" applyBorder="1" applyAlignment="1" applyProtection="1">
      <alignment horizontal="left" vertical="center" wrapText="1"/>
      <protection locked="0"/>
    </xf>
    <xf numFmtId="0" fontId="142" fillId="0" borderId="0" xfId="0" applyFont="1" applyAlignment="1" applyProtection="1">
      <alignment horizontal="left" vertical="center" wrapText="1"/>
      <protection locked="0"/>
    </xf>
    <xf numFmtId="0" fontId="142" fillId="0" borderId="0" xfId="0" applyFont="1" applyAlignment="1" applyProtection="1">
      <alignment horizontal="center" vertical="center" wrapText="1"/>
      <protection locked="0"/>
    </xf>
    <xf numFmtId="0" fontId="179" fillId="0" borderId="20" xfId="0" applyFont="1" applyBorder="1" applyAlignment="1" applyProtection="1">
      <alignment horizontal="left" vertical="center" wrapText="1"/>
      <protection locked="0"/>
    </xf>
    <xf numFmtId="0" fontId="142" fillId="0" borderId="17" xfId="0" quotePrefix="1" applyFont="1" applyBorder="1" applyAlignment="1" applyProtection="1">
      <alignment horizontal="left" vertical="center" wrapText="1"/>
      <protection locked="0"/>
    </xf>
    <xf numFmtId="0" fontId="142" fillId="0" borderId="0" xfId="0" quotePrefix="1" applyFont="1" applyAlignment="1" applyProtection="1">
      <alignment horizontal="left" vertical="center" wrapText="1"/>
      <protection locked="0"/>
    </xf>
    <xf numFmtId="0" fontId="22"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pplyProtection="1">
      <alignment horizontal="left" vertical="top" wrapText="1"/>
      <protection locked="0"/>
    </xf>
    <xf numFmtId="0" fontId="41" fillId="0" borderId="0" xfId="0" applyFont="1" applyAlignment="1" applyProtection="1">
      <alignment horizontal="left" vertical="top" wrapText="1" indent="4"/>
      <protection locked="0"/>
    </xf>
    <xf numFmtId="0" fontId="41" fillId="0" borderId="20" xfId="0" applyFont="1" applyBorder="1" applyAlignment="1" applyProtection="1">
      <alignment horizontal="left" vertical="top" wrapText="1" indent="4"/>
      <protection locked="0"/>
    </xf>
    <xf numFmtId="0" fontId="41" fillId="0" borderId="19" xfId="0" applyFont="1" applyBorder="1" applyAlignment="1" applyProtection="1">
      <alignment horizontal="left" vertical="center" wrapText="1"/>
      <protection locked="0"/>
    </xf>
    <xf numFmtId="0" fontId="41" fillId="0" borderId="18" xfId="0" applyFont="1" applyBorder="1" applyAlignment="1" applyProtection="1">
      <alignment horizontal="left" vertical="center" wrapText="1"/>
      <protection locked="0"/>
    </xf>
    <xf numFmtId="0" fontId="41" fillId="0" borderId="21" xfId="0" applyFont="1" applyBorder="1" applyAlignment="1" applyProtection="1">
      <alignment horizontal="left" vertical="center" wrapText="1"/>
      <protection locked="0"/>
    </xf>
    <xf numFmtId="0" fontId="172" fillId="0" borderId="18" xfId="0" applyFont="1" applyBorder="1" applyAlignment="1" applyProtection="1">
      <alignment horizontal="left" vertical="top" wrapText="1"/>
      <protection locked="0"/>
    </xf>
    <xf numFmtId="0" fontId="172" fillId="0" borderId="21" xfId="0" applyFont="1" applyBorder="1" applyAlignment="1" applyProtection="1">
      <alignment horizontal="left" vertical="top" wrapText="1"/>
      <protection locked="0"/>
    </xf>
    <xf numFmtId="9" fontId="41" fillId="16" borderId="32" xfId="0" applyNumberFormat="1" applyFont="1" applyFill="1" applyBorder="1" applyAlignment="1">
      <alignment horizontal="left" vertical="top" wrapText="1"/>
    </xf>
    <xf numFmtId="9" fontId="41" fillId="16" borderId="33" xfId="0" applyNumberFormat="1" applyFont="1" applyFill="1" applyBorder="1" applyAlignment="1">
      <alignment horizontal="left" vertical="top" wrapText="1"/>
    </xf>
    <xf numFmtId="9" fontId="41" fillId="16" borderId="31" xfId="0" applyNumberFormat="1" applyFont="1" applyFill="1" applyBorder="1" applyAlignment="1">
      <alignment horizontal="left" vertical="top" wrapText="1"/>
    </xf>
    <xf numFmtId="0" fontId="172" fillId="0" borderId="0" xfId="0" applyFont="1" applyAlignment="1" applyProtection="1">
      <alignment horizontal="left" vertical="top" wrapText="1"/>
      <protection locked="0"/>
    </xf>
    <xf numFmtId="0" fontId="172" fillId="0" borderId="20" xfId="0" applyFont="1" applyBorder="1" applyAlignment="1" applyProtection="1">
      <alignment horizontal="left" vertical="top" wrapText="1"/>
      <protection locked="0"/>
    </xf>
    <xf numFmtId="9" fontId="159" fillId="0" borderId="32" xfId="0" applyNumberFormat="1" applyFont="1" applyBorder="1" applyAlignment="1" applyProtection="1">
      <alignment horizontal="left" vertical="top" wrapText="1"/>
      <protection locked="0"/>
    </xf>
    <xf numFmtId="0" fontId="159" fillId="0" borderId="33" xfId="0" applyFont="1" applyBorder="1" applyAlignment="1" applyProtection="1">
      <alignment horizontal="left" vertical="top" wrapText="1"/>
      <protection locked="0"/>
    </xf>
    <xf numFmtId="0" fontId="159" fillId="0" borderId="31" xfId="0" applyFont="1" applyBorder="1" applyAlignment="1" applyProtection="1">
      <alignment horizontal="left" vertical="top" wrapText="1"/>
      <protection locked="0"/>
    </xf>
    <xf numFmtId="0" fontId="141" fillId="0" borderId="19" xfId="0" applyFont="1" applyBorder="1" applyAlignment="1" applyProtection="1">
      <alignment horizontal="left" vertical="top" wrapText="1"/>
      <protection locked="0"/>
    </xf>
    <xf numFmtId="168" fontId="171" fillId="0" borderId="16" xfId="0" applyNumberFormat="1" applyFont="1" applyBorder="1" applyAlignment="1" applyProtection="1">
      <alignment horizontal="left" vertical="top" wrapText="1"/>
      <protection locked="0"/>
    </xf>
    <xf numFmtId="0" fontId="144" fillId="0" borderId="21" xfId="0" applyFont="1" applyBorder="1" applyAlignment="1" applyProtection="1">
      <alignment horizontal="left" vertical="top" wrapText="1"/>
      <protection locked="0"/>
    </xf>
    <xf numFmtId="10" fontId="171" fillId="16" borderId="32" xfId="0" applyNumberFormat="1" applyFont="1" applyFill="1" applyBorder="1" applyAlignment="1">
      <alignment horizontal="left" vertical="top" wrapText="1"/>
    </xf>
    <xf numFmtId="0" fontId="171" fillId="16" borderId="31" xfId="0" applyFont="1" applyFill="1" applyBorder="1" applyAlignment="1">
      <alignment horizontal="left" vertical="top" wrapText="1"/>
    </xf>
    <xf numFmtId="0" fontId="141" fillId="0" borderId="17" xfId="0" applyFont="1" applyBorder="1" applyAlignment="1" applyProtection="1">
      <alignment horizontal="center" vertical="top" wrapText="1"/>
      <protection locked="0"/>
    </xf>
    <xf numFmtId="0" fontId="141" fillId="0" borderId="0" xfId="0" applyFont="1" applyAlignment="1" applyProtection="1">
      <alignment horizontal="center" vertical="top" wrapText="1"/>
      <protection locked="0"/>
    </xf>
    <xf numFmtId="10" fontId="171" fillId="16" borderId="26" xfId="0" applyNumberFormat="1" applyFont="1" applyFill="1" applyBorder="1" applyAlignment="1">
      <alignment horizontal="left" vertical="top" wrapText="1"/>
    </xf>
    <xf numFmtId="10" fontId="171" fillId="16" borderId="34" xfId="0" applyNumberFormat="1" applyFont="1" applyFill="1" applyBorder="1" applyAlignment="1">
      <alignment horizontal="left" vertical="top" wrapText="1"/>
    </xf>
    <xf numFmtId="10" fontId="171" fillId="16" borderId="35" xfId="0" applyNumberFormat="1" applyFont="1" applyFill="1" applyBorder="1" applyAlignment="1">
      <alignment horizontal="left" vertical="top" wrapText="1"/>
    </xf>
    <xf numFmtId="10" fontId="171" fillId="16" borderId="17" xfId="0" applyNumberFormat="1" applyFont="1" applyFill="1" applyBorder="1" applyAlignment="1">
      <alignment horizontal="left" vertical="top" wrapText="1"/>
    </xf>
    <xf numFmtId="10" fontId="171" fillId="16" borderId="0" xfId="0" applyNumberFormat="1" applyFont="1" applyFill="1" applyAlignment="1">
      <alignment horizontal="left" vertical="top" wrapText="1"/>
    </xf>
    <xf numFmtId="10" fontId="171" fillId="16" borderId="20" xfId="0" applyNumberFormat="1" applyFont="1" applyFill="1" applyBorder="1" applyAlignment="1">
      <alignment horizontal="left" vertical="top" wrapText="1"/>
    </xf>
    <xf numFmtId="10" fontId="171" fillId="16" borderId="19" xfId="0" applyNumberFormat="1" applyFont="1" applyFill="1" applyBorder="1" applyAlignment="1">
      <alignment horizontal="left" vertical="top" wrapText="1"/>
    </xf>
    <xf numFmtId="10" fontId="171" fillId="16" borderId="18" xfId="0" applyNumberFormat="1" applyFont="1" applyFill="1" applyBorder="1" applyAlignment="1">
      <alignment horizontal="left" vertical="top" wrapText="1"/>
    </xf>
    <xf numFmtId="10" fontId="171" fillId="16" borderId="21" xfId="0" applyNumberFormat="1" applyFont="1" applyFill="1" applyBorder="1" applyAlignment="1">
      <alignment horizontal="left" vertical="top" wrapText="1"/>
    </xf>
    <xf numFmtId="0" fontId="26" fillId="0" borderId="17" xfId="0" quotePrefix="1" applyFont="1" applyBorder="1" applyAlignment="1" applyProtection="1">
      <alignment horizontal="left" vertical="top" wrapText="1"/>
      <protection locked="0"/>
    </xf>
    <xf numFmtId="0" fontId="26" fillId="0" borderId="0" xfId="0" quotePrefix="1" applyFont="1" applyAlignment="1" applyProtection="1">
      <alignment horizontal="left" vertical="top" wrapText="1"/>
      <protection locked="0"/>
    </xf>
    <xf numFmtId="0" fontId="26" fillId="0" borderId="20" xfId="0" quotePrefix="1" applyFont="1" applyBorder="1" applyAlignment="1" applyProtection="1">
      <alignment horizontal="left" vertical="top" wrapText="1"/>
      <protection locked="0"/>
    </xf>
    <xf numFmtId="0" fontId="142" fillId="0" borderId="26" xfId="0" applyFont="1" applyBorder="1" applyAlignment="1" applyProtection="1">
      <alignment horizontal="left" vertical="top" wrapText="1"/>
      <protection locked="0"/>
    </xf>
    <xf numFmtId="0" fontId="142" fillId="0" borderId="17" xfId="0" applyFont="1" applyBorder="1" applyAlignment="1" applyProtection="1">
      <alignment horizontal="left" vertical="top" wrapText="1"/>
      <protection locked="0"/>
    </xf>
    <xf numFmtId="0" fontId="142" fillId="0" borderId="16" xfId="0" applyFont="1" applyBorder="1" applyAlignment="1" applyProtection="1">
      <alignment horizontal="center" vertical="center"/>
      <protection locked="0"/>
    </xf>
    <xf numFmtId="0" fontId="142" fillId="0" borderId="16" xfId="0" quotePrefix="1" applyFont="1" applyBorder="1" applyAlignment="1" applyProtection="1">
      <alignment horizontal="left" vertical="center" wrapText="1"/>
      <protection locked="0"/>
    </xf>
    <xf numFmtId="0" fontId="51" fillId="0" borderId="118" xfId="0" applyFont="1" applyBorder="1" applyAlignment="1" applyProtection="1">
      <alignment horizontal="left" vertical="top" wrapText="1"/>
      <protection locked="0"/>
    </xf>
    <xf numFmtId="0" fontId="51" fillId="0" borderId="58" xfId="0" applyFont="1" applyBorder="1" applyAlignment="1" applyProtection="1">
      <alignment horizontal="left" vertical="top" wrapText="1"/>
      <protection locked="0"/>
    </xf>
    <xf numFmtId="0" fontId="41" fillId="9" borderId="26" xfId="0" applyFont="1" applyFill="1" applyBorder="1" applyAlignment="1" applyProtection="1">
      <alignment horizontal="left" vertical="center" wrapText="1"/>
      <protection locked="0"/>
    </xf>
    <xf numFmtId="0" fontId="41" fillId="9" borderId="34" xfId="0" applyFont="1" applyFill="1" applyBorder="1" applyAlignment="1" applyProtection="1">
      <alignment horizontal="left" vertical="center" wrapText="1"/>
      <protection locked="0"/>
    </xf>
    <xf numFmtId="0" fontId="41" fillId="9" borderId="35" xfId="0" applyFont="1" applyFill="1" applyBorder="1" applyAlignment="1" applyProtection="1">
      <alignment horizontal="left" vertical="center" wrapText="1"/>
      <protection locked="0"/>
    </xf>
    <xf numFmtId="0" fontId="143" fillId="0" borderId="0" xfId="0" applyFont="1" applyAlignment="1" applyProtection="1">
      <alignment horizontal="left" vertical="top" wrapText="1"/>
      <protection locked="0"/>
    </xf>
    <xf numFmtId="0" fontId="143" fillId="0" borderId="20" xfId="0" applyFont="1" applyBorder="1" applyAlignment="1" applyProtection="1">
      <alignment horizontal="left" vertical="top" wrapText="1"/>
      <protection locked="0"/>
    </xf>
    <xf numFmtId="0" fontId="51" fillId="9" borderId="19" xfId="0" applyFont="1" applyFill="1" applyBorder="1" applyAlignment="1" applyProtection="1">
      <alignment horizontal="left" vertical="top" wrapText="1"/>
      <protection locked="0"/>
    </xf>
    <xf numFmtId="0" fontId="51" fillId="9" borderId="18" xfId="0" applyFont="1" applyFill="1" applyBorder="1" applyAlignment="1" applyProtection="1">
      <alignment horizontal="left" vertical="top" wrapText="1"/>
      <protection locked="0"/>
    </xf>
    <xf numFmtId="0" fontId="51" fillId="9" borderId="21" xfId="0" applyFont="1" applyFill="1" applyBorder="1" applyAlignment="1" applyProtection="1">
      <alignment horizontal="left" vertical="top" wrapText="1"/>
      <protection locked="0"/>
    </xf>
    <xf numFmtId="0" fontId="176" fillId="0" borderId="34" xfId="0" applyFont="1" applyBorder="1" applyAlignment="1" applyProtection="1">
      <alignment horizontal="left" vertical="top" wrapText="1"/>
      <protection locked="0"/>
    </xf>
    <xf numFmtId="0" fontId="176" fillId="0" borderId="35" xfId="0" applyFont="1" applyBorder="1" applyAlignment="1" applyProtection="1">
      <alignment horizontal="left" vertical="top" wrapText="1"/>
      <protection locked="0"/>
    </xf>
    <xf numFmtId="0" fontId="32" fillId="0" borderId="32" xfId="0" applyFont="1" applyBorder="1" applyAlignment="1" applyProtection="1">
      <alignment horizontal="left" vertical="top" wrapText="1" indent="2"/>
      <protection locked="0"/>
    </xf>
    <xf numFmtId="0" fontId="32" fillId="0" borderId="33" xfId="0" applyFont="1" applyBorder="1" applyAlignment="1" applyProtection="1">
      <alignment horizontal="left" vertical="top" wrapText="1" indent="2"/>
      <protection locked="0"/>
    </xf>
    <xf numFmtId="0" fontId="32" fillId="0" borderId="31" xfId="0" applyFont="1" applyBorder="1" applyAlignment="1" applyProtection="1">
      <alignment horizontal="left" vertical="top" wrapText="1" indent="2"/>
      <protection locked="0"/>
    </xf>
    <xf numFmtId="0" fontId="32" fillId="0" borderId="32" xfId="0" applyFont="1" applyBorder="1" applyAlignment="1" applyProtection="1">
      <alignment horizontal="left"/>
      <protection locked="0"/>
    </xf>
    <xf numFmtId="0" fontId="32" fillId="0" borderId="31" xfId="0" applyFont="1" applyBorder="1" applyAlignment="1" applyProtection="1">
      <alignment horizontal="left"/>
      <protection locked="0"/>
    </xf>
    <xf numFmtId="0" fontId="161" fillId="0" borderId="17" xfId="0" applyFont="1" applyBorder="1" applyAlignment="1" applyProtection="1">
      <alignment horizontal="left" vertical="top" wrapText="1"/>
      <protection locked="0"/>
    </xf>
    <xf numFmtId="0" fontId="161" fillId="0" borderId="0" xfId="0" applyFont="1" applyAlignment="1" applyProtection="1">
      <alignment horizontal="left" vertical="top" wrapText="1"/>
      <protection locked="0"/>
    </xf>
    <xf numFmtId="0" fontId="142" fillId="0" borderId="20" xfId="0" quotePrefix="1" applyFont="1" applyBorder="1" applyAlignment="1" applyProtection="1">
      <alignment horizontal="left" vertical="center" wrapText="1"/>
      <protection locked="0"/>
    </xf>
    <xf numFmtId="0" fontId="33" fillId="0" borderId="32" xfId="0" applyFont="1" applyBorder="1" applyAlignment="1" applyProtection="1">
      <alignment horizontal="left" vertical="top" wrapText="1"/>
      <protection locked="0"/>
    </xf>
    <xf numFmtId="0" fontId="33" fillId="0" borderId="33" xfId="0" applyFont="1" applyBorder="1" applyAlignment="1" applyProtection="1">
      <alignment horizontal="left" vertical="top" wrapText="1"/>
      <protection locked="0"/>
    </xf>
    <xf numFmtId="0" fontId="33" fillId="0" borderId="31" xfId="0" applyFont="1" applyBorder="1" applyAlignment="1" applyProtection="1">
      <alignment horizontal="left" vertical="top" wrapText="1"/>
      <protection locked="0"/>
    </xf>
    <xf numFmtId="0" fontId="154" fillId="0" borderId="17" xfId="0" applyFont="1" applyBorder="1" applyAlignment="1" applyProtection="1">
      <alignment horizontal="left" vertical="top" wrapText="1"/>
      <protection locked="0"/>
    </xf>
    <xf numFmtId="0" fontId="154" fillId="0" borderId="20" xfId="0" applyFont="1" applyBorder="1" applyAlignment="1" applyProtection="1">
      <alignment horizontal="left" vertical="top" wrapText="1"/>
      <protection locked="0"/>
    </xf>
    <xf numFmtId="9" fontId="142" fillId="0" borderId="0" xfId="0" applyNumberFormat="1" applyFont="1" applyAlignment="1" applyProtection="1">
      <alignment horizontal="left" vertical="top" wrapText="1"/>
      <protection locked="0"/>
    </xf>
    <xf numFmtId="0" fontId="168" fillId="0" borderId="17" xfId="0" quotePrefix="1" applyFont="1" applyBorder="1" applyAlignment="1" applyProtection="1">
      <alignment horizontal="left" vertical="center" wrapText="1"/>
      <protection locked="0"/>
    </xf>
    <xf numFmtId="0" fontId="168" fillId="0" borderId="0" xfId="0" quotePrefix="1" applyFont="1" applyAlignment="1" applyProtection="1">
      <alignment horizontal="left" vertical="center" wrapText="1"/>
      <protection locked="0"/>
    </xf>
    <xf numFmtId="0" fontId="168" fillId="0" borderId="20" xfId="0" quotePrefix="1" applyFont="1" applyBorder="1" applyAlignment="1" applyProtection="1">
      <alignment horizontal="left" vertical="center" wrapText="1"/>
      <protection locked="0"/>
    </xf>
    <xf numFmtId="0" fontId="142" fillId="0" borderId="26" xfId="0" quotePrefix="1" applyFont="1" applyBorder="1" applyAlignment="1" applyProtection="1">
      <alignment horizontal="left" vertical="center" wrapText="1"/>
      <protection locked="0"/>
    </xf>
    <xf numFmtId="0" fontId="142" fillId="0" borderId="34" xfId="0" quotePrefix="1" applyFont="1" applyBorder="1" applyAlignment="1" applyProtection="1">
      <alignment horizontal="left" vertical="center" wrapText="1"/>
      <protection locked="0"/>
    </xf>
    <xf numFmtId="0" fontId="142" fillId="0" borderId="35" xfId="0" quotePrefix="1" applyFont="1" applyBorder="1" applyAlignment="1" applyProtection="1">
      <alignment horizontal="left" vertical="center" wrapText="1"/>
      <protection locked="0"/>
    </xf>
    <xf numFmtId="0" fontId="168" fillId="0" borderId="17" xfId="0"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20" xfId="0" applyFont="1" applyBorder="1" applyAlignment="1" applyProtection="1">
      <alignment horizontal="left" vertical="center" wrapText="1"/>
      <protection locked="0"/>
    </xf>
    <xf numFmtId="0" fontId="168" fillId="0" borderId="32" xfId="0" applyFont="1" applyBorder="1" applyAlignment="1" applyProtection="1">
      <alignment horizontal="left" vertical="top" wrapText="1"/>
      <protection locked="0"/>
    </xf>
    <xf numFmtId="0" fontId="168" fillId="0" borderId="33" xfId="0" applyFont="1" applyBorder="1" applyAlignment="1" applyProtection="1">
      <alignment horizontal="left" vertical="top" wrapText="1"/>
      <protection locked="0"/>
    </xf>
    <xf numFmtId="0" fontId="168" fillId="0" borderId="31" xfId="0" applyFont="1" applyBorder="1" applyAlignment="1" applyProtection="1">
      <alignment horizontal="left" vertical="top" wrapText="1"/>
      <protection locked="0"/>
    </xf>
    <xf numFmtId="0" fontId="143" fillId="0" borderId="17" xfId="0" applyFont="1" applyBorder="1" applyAlignment="1" applyProtection="1">
      <alignment horizontal="left" vertical="top" wrapText="1"/>
      <protection locked="0"/>
    </xf>
    <xf numFmtId="0" fontId="143" fillId="0" borderId="0" xfId="0" applyFont="1" applyAlignment="1" applyProtection="1">
      <alignment horizontal="left" vertical="center" wrapText="1"/>
      <protection locked="0"/>
    </xf>
    <xf numFmtId="0" fontId="32" fillId="0" borderId="103" xfId="0" applyFont="1" applyBorder="1" applyAlignment="1" applyProtection="1">
      <alignment horizontal="left" vertical="top" wrapText="1"/>
      <protection locked="0"/>
    </xf>
    <xf numFmtId="0" fontId="32" fillId="0" borderId="27" xfId="0" applyFont="1" applyBorder="1" applyAlignment="1" applyProtection="1">
      <alignment horizontal="left" vertical="top" wrapText="1"/>
      <protection locked="0"/>
    </xf>
    <xf numFmtId="0" fontId="32" fillId="0" borderId="68" xfId="0" applyFont="1" applyBorder="1" applyAlignment="1" applyProtection="1">
      <alignment horizontal="left" vertical="top" wrapText="1"/>
      <protection locked="0"/>
    </xf>
    <xf numFmtId="0" fontId="48" fillId="0" borderId="118" xfId="0" applyFont="1" applyBorder="1" applyAlignment="1" applyProtection="1">
      <alignment horizontal="left" vertical="top" wrapText="1"/>
      <protection locked="0"/>
    </xf>
    <xf numFmtId="0" fontId="48" fillId="0" borderId="58" xfId="0" applyFont="1" applyBorder="1" applyAlignment="1" applyProtection="1">
      <alignment horizontal="left" vertical="top" wrapText="1"/>
      <protection locked="0"/>
    </xf>
    <xf numFmtId="0" fontId="48" fillId="0" borderId="202" xfId="0" applyFont="1" applyBorder="1" applyAlignment="1" applyProtection="1">
      <alignment horizontal="left" vertical="top" wrapText="1"/>
      <protection locked="0"/>
    </xf>
    <xf numFmtId="0" fontId="32" fillId="0" borderId="32" xfId="0" applyFont="1" applyBorder="1" applyAlignment="1" applyProtection="1">
      <alignment horizontal="left" wrapText="1"/>
      <protection locked="0"/>
    </xf>
    <xf numFmtId="0" fontId="32" fillId="0" borderId="33" xfId="0" applyFont="1" applyBorder="1" applyAlignment="1" applyProtection="1">
      <alignment horizontal="left" wrapText="1"/>
      <protection locked="0"/>
    </xf>
    <xf numFmtId="0" fontId="32" fillId="0" borderId="31" xfId="0" applyFont="1" applyBorder="1" applyAlignment="1" applyProtection="1">
      <alignment horizontal="left" wrapText="1"/>
      <protection locked="0"/>
    </xf>
    <xf numFmtId="0" fontId="143" fillId="0" borderId="17" xfId="0" applyFont="1" applyBorder="1" applyAlignment="1" applyProtection="1">
      <alignment horizontal="left" vertical="center" wrapText="1"/>
      <protection locked="0"/>
    </xf>
    <xf numFmtId="0" fontId="280" fillId="0" borderId="32" xfId="0" applyFont="1" applyBorder="1" applyAlignment="1">
      <alignment horizontal="left" wrapText="1"/>
    </xf>
    <xf numFmtId="0" fontId="280" fillId="0" borderId="33" xfId="0" applyFont="1" applyBorder="1" applyAlignment="1">
      <alignment horizontal="left" wrapText="1"/>
    </xf>
    <xf numFmtId="0" fontId="280" fillId="0" borderId="31" xfId="0" applyFont="1" applyBorder="1" applyAlignment="1">
      <alignment horizontal="left" wrapText="1"/>
    </xf>
    <xf numFmtId="0" fontId="276" fillId="0" borderId="32" xfId="0" applyFont="1" applyBorder="1" applyAlignment="1">
      <alignment horizontal="left" wrapText="1"/>
    </xf>
    <xf numFmtId="0" fontId="276" fillId="0" borderId="33" xfId="0" applyFont="1" applyBorder="1" applyAlignment="1">
      <alignment horizontal="left" wrapText="1"/>
    </xf>
    <xf numFmtId="0" fontId="276" fillId="0" borderId="31" xfId="0" applyFont="1" applyBorder="1" applyAlignment="1">
      <alignment horizontal="left" wrapText="1"/>
    </xf>
    <xf numFmtId="0" fontId="281" fillId="0" borderId="32" xfId="0" applyFont="1" applyBorder="1" applyAlignment="1">
      <alignment horizontal="left" wrapText="1"/>
    </xf>
    <xf numFmtId="0" fontId="281" fillId="0" borderId="33" xfId="0" applyFont="1" applyBorder="1" applyAlignment="1">
      <alignment horizontal="left" wrapText="1"/>
    </xf>
    <xf numFmtId="0" fontId="281" fillId="0" borderId="31" xfId="0" applyFont="1" applyBorder="1" applyAlignment="1">
      <alignment horizontal="left" wrapText="1"/>
    </xf>
    <xf numFmtId="0" fontId="281" fillId="0" borderId="32" xfId="0" applyFont="1" applyBorder="1" applyAlignment="1">
      <alignment horizontal="left"/>
    </xf>
    <xf numFmtId="0" fontId="281" fillId="0" borderId="33" xfId="0" applyFont="1" applyBorder="1" applyAlignment="1">
      <alignment horizontal="left"/>
    </xf>
    <xf numFmtId="0" fontId="281" fillId="0" borderId="31" xfId="0" applyFont="1" applyBorder="1" applyAlignment="1">
      <alignment horizontal="left"/>
    </xf>
    <xf numFmtId="0" fontId="280" fillId="0" borderId="19" xfId="0" applyFont="1" applyBorder="1" applyAlignment="1">
      <alignment horizontal="left"/>
    </xf>
    <xf numFmtId="0" fontId="280" fillId="0" borderId="18" xfId="0" applyFont="1" applyBorder="1" applyAlignment="1">
      <alignment horizontal="left"/>
    </xf>
    <xf numFmtId="0" fontId="280" fillId="0" borderId="26" xfId="0" applyFont="1" applyBorder="1" applyAlignment="1">
      <alignment horizontal="left"/>
    </xf>
    <xf numFmtId="0" fontId="280" fillId="0" borderId="34" xfId="0" applyFont="1" applyBorder="1" applyAlignment="1">
      <alignment horizontal="left"/>
    </xf>
    <xf numFmtId="0" fontId="277" fillId="0" borderId="204" xfId="0" applyFont="1" applyBorder="1" applyAlignment="1">
      <alignment horizontal="left" vertical="center" wrapText="1"/>
    </xf>
    <xf numFmtId="0" fontId="277" fillId="0" borderId="205" xfId="0" applyFont="1" applyBorder="1" applyAlignment="1">
      <alignment horizontal="left" vertical="center" wrapText="1"/>
    </xf>
    <xf numFmtId="0" fontId="277" fillId="0" borderId="206" xfId="0" applyFont="1" applyBorder="1" applyAlignment="1">
      <alignment horizontal="left" vertical="center" wrapText="1"/>
    </xf>
    <xf numFmtId="0" fontId="277" fillId="0" borderId="131" xfId="0" applyFont="1" applyBorder="1" applyAlignment="1">
      <alignment horizontal="left" vertical="center" wrapText="1"/>
    </xf>
    <xf numFmtId="0" fontId="277" fillId="0" borderId="45" xfId="0" applyFont="1" applyBorder="1" applyAlignment="1">
      <alignment horizontal="left" vertical="center" wrapText="1"/>
    </xf>
    <xf numFmtId="0" fontId="277" fillId="0" borderId="132" xfId="0" applyFont="1" applyBorder="1" applyAlignment="1">
      <alignment horizontal="left" vertical="center" wrapText="1"/>
    </xf>
    <xf numFmtId="0" fontId="275" fillId="36" borderId="32" xfId="0" applyFont="1" applyFill="1" applyBorder="1" applyAlignment="1">
      <alignment horizontal="left" vertical="top"/>
    </xf>
    <xf numFmtId="0" fontId="275" fillId="36" borderId="33" xfId="0" applyFont="1" applyFill="1" applyBorder="1" applyAlignment="1">
      <alignment horizontal="left" vertical="top"/>
    </xf>
    <xf numFmtId="0" fontId="275" fillId="36" borderId="31" xfId="0" applyFont="1" applyFill="1" applyBorder="1" applyAlignment="1">
      <alignment horizontal="left" vertical="top"/>
    </xf>
    <xf numFmtId="0" fontId="273" fillId="0" borderId="0" xfId="0" applyFont="1" applyAlignment="1">
      <alignment horizontal="center"/>
    </xf>
    <xf numFmtId="0" fontId="41" fillId="0" borderId="88" xfId="0" applyFont="1" applyBorder="1" applyAlignment="1" applyProtection="1">
      <alignment horizontal="left" vertical="top" wrapText="1"/>
      <protection locked="0"/>
    </xf>
    <xf numFmtId="0" fontId="41" fillId="0" borderId="106" xfId="0" applyFont="1" applyBorder="1" applyAlignment="1" applyProtection="1">
      <alignment horizontal="left" vertical="top" wrapText="1"/>
      <protection locked="0"/>
    </xf>
    <xf numFmtId="0" fontId="41" fillId="0" borderId="56" xfId="0" applyFont="1" applyBorder="1" applyAlignment="1" applyProtection="1">
      <alignment horizontal="center" vertical="top" wrapText="1"/>
      <protection locked="0"/>
    </xf>
    <xf numFmtId="0" fontId="41" fillId="0" borderId="43" xfId="0" applyFont="1" applyBorder="1" applyAlignment="1" applyProtection="1">
      <alignment horizontal="center" vertical="top" wrapText="1"/>
      <protection locked="0"/>
    </xf>
    <xf numFmtId="0" fontId="41" fillId="0" borderId="57" xfId="0" applyFont="1" applyBorder="1" applyAlignment="1" applyProtection="1">
      <alignment horizontal="center" vertical="top" wrapText="1"/>
      <protection locked="0"/>
    </xf>
    <xf numFmtId="0" fontId="41" fillId="0" borderId="107" xfId="0" applyFont="1" applyBorder="1" applyAlignment="1" applyProtection="1">
      <alignment horizontal="center" vertical="top" wrapText="1"/>
      <protection locked="0"/>
    </xf>
    <xf numFmtId="0" fontId="41" fillId="0" borderId="108" xfId="0" applyFont="1" applyBorder="1" applyAlignment="1" applyProtection="1">
      <alignment horizontal="center" vertical="top" wrapText="1"/>
      <protection locked="0"/>
    </xf>
    <xf numFmtId="0" fontId="41" fillId="0" borderId="209" xfId="0" applyFont="1" applyBorder="1" applyAlignment="1" applyProtection="1">
      <alignment horizontal="left" vertical="top" wrapText="1"/>
      <protection locked="0"/>
    </xf>
    <xf numFmtId="0" fontId="41" fillId="0" borderId="20" xfId="0" applyFont="1" applyBorder="1" applyAlignment="1">
      <alignment horizontal="left" vertical="top" wrapText="1"/>
    </xf>
    <xf numFmtId="0" fontId="41" fillId="0" borderId="17" xfId="0" applyFont="1" applyBorder="1" applyAlignment="1">
      <alignment horizontal="left" wrapText="1"/>
    </xf>
    <xf numFmtId="0" fontId="17" fillId="0" borderId="17" xfId="0" applyFont="1" applyBorder="1" applyAlignment="1">
      <alignment wrapText="1"/>
    </xf>
    <xf numFmtId="0" fontId="17" fillId="0" borderId="0" xfId="0" applyFont="1" applyAlignment="1">
      <alignment wrapText="1"/>
    </xf>
    <xf numFmtId="0" fontId="17" fillId="0" borderId="18" xfId="0" applyFont="1" applyBorder="1" applyAlignment="1">
      <alignment horizontal="left" vertical="top" wrapText="1"/>
    </xf>
    <xf numFmtId="0" fontId="17" fillId="0" borderId="17" xfId="0" applyFont="1" applyBorder="1" applyAlignment="1">
      <alignment horizontal="left" wrapText="1"/>
    </xf>
    <xf numFmtId="0" fontId="17" fillId="0" borderId="20" xfId="0" applyFont="1" applyBorder="1" applyAlignment="1">
      <alignment horizontal="left" wrapText="1"/>
    </xf>
    <xf numFmtId="0" fontId="17" fillId="0" borderId="17"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8" fillId="19" borderId="32" xfId="0" applyFont="1" applyFill="1" applyBorder="1" applyAlignment="1">
      <alignment horizontal="center" vertical="center" wrapText="1"/>
    </xf>
    <xf numFmtId="0" fontId="18" fillId="19" borderId="33" xfId="0" applyFont="1" applyFill="1" applyBorder="1" applyAlignment="1">
      <alignment horizontal="center" vertical="center" wrapText="1"/>
    </xf>
    <xf numFmtId="0" fontId="18" fillId="19" borderId="31" xfId="0" applyFont="1" applyFill="1" applyBorder="1" applyAlignment="1">
      <alignment horizontal="center" vertical="center" wrapText="1"/>
    </xf>
    <xf numFmtId="0" fontId="17" fillId="0" borderId="18" xfId="0" applyFont="1" applyBorder="1" applyAlignment="1">
      <alignment horizontal="center" wrapText="1"/>
    </xf>
    <xf numFmtId="0" fontId="17" fillId="0" borderId="17" xfId="0" applyFont="1" applyBorder="1" applyAlignment="1">
      <alignment horizontal="center" vertical="top" wrapText="1"/>
    </xf>
    <xf numFmtId="0" fontId="17" fillId="0" borderId="0" xfId="0" applyFont="1" applyAlignment="1">
      <alignment horizontal="center" vertical="top" wrapText="1"/>
    </xf>
    <xf numFmtId="0" fontId="17" fillId="0" borderId="20" xfId="0" applyFont="1" applyBorder="1" applyAlignment="1">
      <alignment horizontal="center" vertical="top" wrapText="1"/>
    </xf>
    <xf numFmtId="9" fontId="17" fillId="0" borderId="0" xfId="0" applyNumberFormat="1" applyFont="1" applyAlignment="1">
      <alignment horizontal="center" wrapText="1"/>
    </xf>
    <xf numFmtId="0" fontId="17" fillId="0" borderId="17" xfId="0" applyFont="1" applyBorder="1" applyAlignment="1">
      <alignment horizontal="left" vertical="top" wrapText="1"/>
    </xf>
    <xf numFmtId="0" fontId="17" fillId="0" borderId="20" xfId="0" applyFont="1" applyBorder="1" applyAlignment="1">
      <alignment horizontal="left" vertical="top" wrapText="1"/>
    </xf>
    <xf numFmtId="0" fontId="52" fillId="19" borderId="0" xfId="0" applyFont="1" applyFill="1" applyAlignment="1">
      <alignment horizontal="right" vertical="top" wrapText="1"/>
    </xf>
    <xf numFmtId="0" fontId="17" fillId="0" borderId="17" xfId="0" applyFont="1" applyBorder="1" applyAlignment="1">
      <alignment horizontal="left" vertical="center" wrapText="1"/>
    </xf>
    <xf numFmtId="165" fontId="17" fillId="0" borderId="18" xfId="3" applyFont="1" applyBorder="1" applyAlignment="1">
      <alignment horizontal="center" wrapText="1"/>
    </xf>
    <xf numFmtId="0" fontId="18" fillId="0" borderId="35" xfId="0" applyFont="1" applyBorder="1" applyAlignment="1">
      <alignment horizontal="left" vertical="center" wrapText="1"/>
    </xf>
    <xf numFmtId="0" fontId="32" fillId="0" borderId="17" xfId="0" applyFont="1" applyBorder="1" applyAlignment="1">
      <alignment horizontal="left" vertical="center" wrapText="1"/>
    </xf>
    <xf numFmtId="0" fontId="32" fillId="0" borderId="20" xfId="0" applyFont="1" applyBorder="1" applyAlignment="1">
      <alignment horizontal="left" vertical="center" wrapText="1"/>
    </xf>
    <xf numFmtId="0" fontId="160" fillId="0" borderId="20" xfId="0" applyFont="1" applyBorder="1" applyAlignment="1">
      <alignment horizontal="left" wrapText="1"/>
    </xf>
    <xf numFmtId="0" fontId="17" fillId="0" borderId="32" xfId="0" applyFont="1" applyBorder="1" applyAlignment="1">
      <alignment horizontal="left" vertical="top" wrapText="1"/>
    </xf>
    <xf numFmtId="0" fontId="17" fillId="0" borderId="33" xfId="0" applyFont="1" applyBorder="1" applyAlignment="1">
      <alignment horizontal="left" vertical="top" wrapText="1"/>
    </xf>
    <xf numFmtId="0" fontId="17" fillId="0" borderId="31" xfId="0" applyFont="1" applyBorder="1" applyAlignment="1">
      <alignment horizontal="left" vertical="top" wrapText="1"/>
    </xf>
    <xf numFmtId="0" fontId="41" fillId="0" borderId="17" xfId="0" applyFont="1" applyBorder="1" applyAlignment="1">
      <alignment horizontal="left" vertical="top" wrapText="1"/>
    </xf>
    <xf numFmtId="0" fontId="41" fillId="0" borderId="18" xfId="0" applyFont="1" applyBorder="1" applyAlignment="1">
      <alignment horizontal="left" vertical="top" wrapText="1"/>
    </xf>
    <xf numFmtId="0" fontId="41" fillId="0" borderId="21" xfId="0" applyFont="1" applyBorder="1" applyAlignment="1">
      <alignment horizontal="left" vertical="top" wrapText="1"/>
    </xf>
    <xf numFmtId="0" fontId="41" fillId="0" borderId="43" xfId="0" applyFont="1" applyBorder="1" applyAlignment="1">
      <alignment horizontal="left" wrapText="1"/>
    </xf>
    <xf numFmtId="0" fontId="41" fillId="0" borderId="57" xfId="0" applyFont="1" applyBorder="1" applyAlignment="1">
      <alignment horizontal="left" wrapText="1"/>
    </xf>
    <xf numFmtId="0" fontId="18" fillId="0" borderId="22" xfId="0" applyFont="1" applyBorder="1" applyAlignment="1">
      <alignment horizontal="justify" vertical="center" wrapText="1"/>
    </xf>
    <xf numFmtId="0" fontId="0" fillId="0" borderId="23" xfId="0" applyBorder="1" applyAlignment="1">
      <alignment horizontal="justify" vertical="center" wrapText="1"/>
    </xf>
    <xf numFmtId="0" fontId="0" fillId="0" borderId="33" xfId="0" applyBorder="1" applyAlignment="1">
      <alignment horizontal="left" vertical="center" wrapText="1"/>
    </xf>
    <xf numFmtId="0" fontId="0" fillId="0" borderId="31" xfId="0" applyBorder="1" applyAlignment="1">
      <alignment horizontal="left" vertical="center" wrapText="1"/>
    </xf>
    <xf numFmtId="0" fontId="0" fillId="0" borderId="32" xfId="0" applyBorder="1" applyAlignment="1">
      <alignment horizontal="left" wrapText="1"/>
    </xf>
    <xf numFmtId="0" fontId="0" fillId="0" borderId="33" xfId="0" applyBorder="1"/>
    <xf numFmtId="0" fontId="0" fillId="0" borderId="31" xfId="0" applyBorder="1"/>
    <xf numFmtId="0" fontId="17" fillId="0" borderId="18" xfId="0" applyFont="1" applyBorder="1" applyAlignment="1">
      <alignment horizontal="justify" vertical="top" wrapText="1"/>
    </xf>
    <xf numFmtId="0" fontId="17" fillId="0" borderId="21" xfId="0" applyFont="1" applyBorder="1" applyAlignment="1">
      <alignment horizontal="justify" vertical="top" wrapText="1"/>
    </xf>
    <xf numFmtId="0" fontId="18" fillId="0" borderId="20" xfId="0" applyFont="1" applyBorder="1" applyAlignment="1">
      <alignment horizontal="left" wrapText="1"/>
    </xf>
    <xf numFmtId="0" fontId="17" fillId="0" borderId="20" xfId="0" applyFont="1" applyBorder="1" applyAlignment="1">
      <alignment horizontal="justify" vertical="top" wrapText="1"/>
    </xf>
    <xf numFmtId="0" fontId="17" fillId="0" borderId="0" xfId="0" applyFont="1" applyAlignment="1">
      <alignment horizontal="justify" vertical="top" wrapText="1" shrinkToFit="1"/>
    </xf>
    <xf numFmtId="0" fontId="17" fillId="0" borderId="20" xfId="0" applyFont="1" applyBorder="1" applyAlignment="1">
      <alignment horizontal="justify" vertical="top" wrapText="1" shrinkToFit="1"/>
    </xf>
    <xf numFmtId="0" fontId="18" fillId="0" borderId="63" xfId="0" applyFont="1" applyBorder="1" applyAlignment="1">
      <alignment horizontal="left" vertical="top" wrapText="1"/>
    </xf>
    <xf numFmtId="0" fontId="17" fillId="0" borderId="78" xfId="0" applyFont="1" applyBorder="1" applyAlignment="1">
      <alignment horizontal="left" vertical="top" wrapText="1"/>
    </xf>
    <xf numFmtId="0" fontId="17" fillId="0" borderId="203" xfId="0" applyFont="1" applyBorder="1" applyAlignment="1">
      <alignment horizontal="left" vertical="top" wrapText="1"/>
    </xf>
    <xf numFmtId="0" fontId="17" fillId="0" borderId="81" xfId="0" applyFont="1" applyBorder="1" applyAlignment="1">
      <alignment horizontal="left" vertical="top" wrapText="1"/>
    </xf>
    <xf numFmtId="0" fontId="17" fillId="0" borderId="62" xfId="0" applyFont="1" applyBorder="1" applyAlignment="1">
      <alignment horizontal="left" vertical="top" wrapText="1"/>
    </xf>
    <xf numFmtId="0" fontId="18" fillId="0" borderId="17" xfId="0" applyFont="1" applyBorder="1" applyAlignment="1">
      <alignment vertical="center" wrapText="1"/>
    </xf>
    <xf numFmtId="0" fontId="0" fillId="0" borderId="17" xfId="0" applyBorder="1" applyAlignment="1">
      <alignment horizontal="left" vertical="center" wrapText="1"/>
    </xf>
    <xf numFmtId="0" fontId="0" fillId="0" borderId="0" xfId="0" applyAlignment="1">
      <alignment horizontal="left" vertical="center" wrapText="1"/>
    </xf>
    <xf numFmtId="0" fontId="0" fillId="0" borderId="20" xfId="0" applyBorder="1" applyAlignment="1">
      <alignment horizontal="left" vertical="center" wrapText="1"/>
    </xf>
    <xf numFmtId="0" fontId="22" fillId="0" borderId="16" xfId="0" applyFont="1" applyBorder="1" applyAlignment="1">
      <alignment horizontal="left" indent="1"/>
    </xf>
    <xf numFmtId="0" fontId="17" fillId="0" borderId="18" xfId="0" applyFont="1" applyBorder="1" applyAlignment="1">
      <alignment horizontal="justify" vertical="top" wrapText="1" shrinkToFit="1"/>
    </xf>
    <xf numFmtId="0" fontId="17" fillId="0" borderId="21" xfId="0" applyFont="1" applyBorder="1" applyAlignment="1">
      <alignment horizontal="justify" vertical="top" wrapText="1" shrinkToFit="1"/>
    </xf>
    <xf numFmtId="0" fontId="18" fillId="0" borderId="17" xfId="0" applyFont="1" applyBorder="1" applyAlignment="1">
      <alignment horizontal="justify" vertical="top" wrapText="1"/>
    </xf>
    <xf numFmtId="0" fontId="18" fillId="0" borderId="0" xfId="0" applyFont="1" applyAlignment="1">
      <alignment horizontal="justify" vertical="top" wrapText="1"/>
    </xf>
    <xf numFmtId="0" fontId="18" fillId="0" borderId="20" xfId="0" applyFont="1" applyBorder="1" applyAlignment="1">
      <alignment horizontal="justify" vertical="top" wrapText="1"/>
    </xf>
    <xf numFmtId="0" fontId="17" fillId="0" borderId="0" xfId="8" applyFont="1" applyAlignment="1">
      <alignment horizontal="justify" vertical="top" wrapText="1" shrinkToFit="1"/>
    </xf>
    <xf numFmtId="0" fontId="17" fillId="0" borderId="20" xfId="8" applyFont="1" applyBorder="1" applyAlignment="1">
      <alignment horizontal="justify" vertical="top" wrapText="1" shrinkToFit="1"/>
    </xf>
    <xf numFmtId="0" fontId="17" fillId="0" borderId="0" xfId="5" applyFont="1" applyBorder="1" applyAlignment="1" applyProtection="1">
      <alignment horizontal="justify" vertical="top" wrapText="1" shrinkToFit="1"/>
    </xf>
    <xf numFmtId="0" fontId="17" fillId="0" borderId="20" xfId="5" applyFont="1" applyBorder="1" applyAlignment="1" applyProtection="1">
      <alignment horizontal="justify" vertical="top" wrapText="1" shrinkToFit="1"/>
    </xf>
    <xf numFmtId="0" fontId="26" fillId="0" borderId="0" xfId="0" applyFont="1" applyAlignment="1">
      <alignment horizontal="left" vertical="justify" wrapText="1"/>
    </xf>
    <xf numFmtId="0" fontId="18" fillId="0" borderId="20" xfId="0" applyFont="1" applyBorder="1" applyAlignment="1">
      <alignment horizontal="left" vertical="top" wrapText="1"/>
    </xf>
    <xf numFmtId="0" fontId="17" fillId="0" borderId="17" xfId="0" applyFont="1" applyBorder="1" applyAlignment="1">
      <alignment horizontal="left" vertical="top" wrapText="1" shrinkToFit="1"/>
    </xf>
    <xf numFmtId="0" fontId="17" fillId="0" borderId="0" xfId="0" applyFont="1" applyAlignment="1">
      <alignment horizontal="left" vertical="top" wrapText="1" shrinkToFit="1"/>
    </xf>
    <xf numFmtId="0" fontId="17" fillId="0" borderId="20" xfId="0" applyFont="1" applyBorder="1" applyAlignment="1">
      <alignment horizontal="left" vertical="top" wrapText="1" shrinkToFit="1"/>
    </xf>
    <xf numFmtId="0" fontId="18" fillId="0" borderId="17" xfId="0" applyFont="1" applyBorder="1" applyAlignment="1">
      <alignment horizontal="center" vertical="center" wrapText="1" shrinkToFit="1"/>
    </xf>
    <xf numFmtId="0" fontId="18" fillId="0" borderId="0" xfId="0" applyFont="1" applyAlignment="1">
      <alignment horizontal="center" vertical="center" wrapText="1" shrinkToFit="1"/>
    </xf>
    <xf numFmtId="0" fontId="18" fillId="0" borderId="20" xfId="0" applyFont="1" applyBorder="1" applyAlignment="1">
      <alignment horizontal="center" vertical="center" wrapText="1" shrinkToFit="1"/>
    </xf>
    <xf numFmtId="0" fontId="18" fillId="0" borderId="34" xfId="0" applyFont="1" applyBorder="1" applyAlignment="1">
      <alignment horizontal="left" wrapText="1"/>
    </xf>
    <xf numFmtId="0" fontId="18" fillId="0" borderId="17" xfId="0" applyFont="1" applyBorder="1" applyAlignment="1">
      <alignment horizontal="left" wrapText="1"/>
    </xf>
    <xf numFmtId="0" fontId="0" fillId="0" borderId="20" xfId="0" applyBorder="1"/>
    <xf numFmtId="0" fontId="17" fillId="0" borderId="0" xfId="5" applyFont="1" applyFill="1" applyBorder="1" applyAlignment="1" applyProtection="1">
      <alignment horizontal="justify" vertical="top" wrapText="1" shrinkToFit="1"/>
    </xf>
    <xf numFmtId="0" fontId="17" fillId="0" borderId="20" xfId="5" applyFont="1" applyFill="1" applyBorder="1" applyAlignment="1" applyProtection="1">
      <alignment horizontal="justify" vertical="top" wrapText="1" shrinkToFit="1"/>
    </xf>
    <xf numFmtId="0" fontId="51" fillId="0" borderId="0" xfId="0" applyFont="1" applyAlignment="1">
      <alignment horizontal="left" vertical="top" wrapText="1"/>
    </xf>
    <xf numFmtId="0" fontId="40" fillId="0" borderId="0" xfId="0" applyFont="1" applyAlignment="1">
      <alignment horizontal="left" wrapText="1"/>
    </xf>
    <xf numFmtId="0" fontId="17" fillId="0" borderId="34" xfId="0" applyFont="1" applyBorder="1" applyAlignment="1">
      <alignment horizontal="justify" vertical="top" wrapText="1"/>
    </xf>
    <xf numFmtId="0" fontId="17" fillId="0" borderId="35" xfId="0" applyFont="1" applyBorder="1" applyAlignment="1">
      <alignment horizontal="justify" vertical="top" wrapText="1"/>
    </xf>
    <xf numFmtId="0" fontId="17" fillId="0" borderId="18" xfId="0" applyFont="1" applyBorder="1" applyAlignment="1">
      <alignment horizontal="left" vertical="top" wrapText="1" shrinkToFit="1"/>
    </xf>
    <xf numFmtId="0" fontId="17" fillId="0" borderId="21" xfId="0" applyFont="1" applyBorder="1" applyAlignment="1">
      <alignment horizontal="left" vertical="top" wrapText="1" shrinkToFit="1"/>
    </xf>
    <xf numFmtId="0" fontId="18" fillId="0" borderId="34" xfId="0" applyFont="1" applyBorder="1" applyAlignment="1">
      <alignment horizontal="left" vertical="top" wrapText="1"/>
    </xf>
    <xf numFmtId="0" fontId="30" fillId="0" borderId="0" xfId="0" applyFont="1" applyAlignment="1">
      <alignment horizontal="center" wrapText="1"/>
    </xf>
    <xf numFmtId="0" fontId="30" fillId="0" borderId="0" xfId="0" applyFont="1" applyAlignment="1">
      <alignment horizontal="center" vertical="top"/>
    </xf>
    <xf numFmtId="0" fontId="18" fillId="0" borderId="0" xfId="0" applyFont="1" applyAlignment="1">
      <alignment horizontal="center" vertical="top" wrapText="1"/>
    </xf>
    <xf numFmtId="0" fontId="53" fillId="0" borderId="0" xfId="0" applyFont="1" applyAlignment="1">
      <alignment horizontal="center" vertical="top" wrapText="1"/>
    </xf>
    <xf numFmtId="0" fontId="32" fillId="0" borderId="63" xfId="0" applyFont="1" applyBorder="1" applyAlignment="1" applyProtection="1">
      <alignment horizontal="center" vertical="center" wrapText="1"/>
      <protection locked="0"/>
    </xf>
    <xf numFmtId="0" fontId="32" fillId="0" borderId="78" xfId="0" applyFont="1" applyBorder="1" applyAlignment="1" applyProtection="1">
      <alignment horizontal="center" vertical="center" wrapText="1"/>
      <protection locked="0"/>
    </xf>
    <xf numFmtId="0" fontId="17" fillId="0" borderId="19" xfId="0" applyFont="1" applyBorder="1" applyAlignment="1">
      <alignment horizontal="left" vertical="top" wrapText="1"/>
    </xf>
    <xf numFmtId="0" fontId="37" fillId="0" borderId="19" xfId="0" applyFont="1" applyBorder="1" applyAlignment="1">
      <alignment horizontal="left" vertical="top" wrapText="1"/>
    </xf>
    <xf numFmtId="0" fontId="37" fillId="0" borderId="18" xfId="0" applyFont="1" applyBorder="1" applyAlignment="1">
      <alignment horizontal="left" vertical="top" wrapText="1"/>
    </xf>
    <xf numFmtId="0" fontId="37" fillId="0" borderId="21" xfId="0" applyFont="1" applyBorder="1" applyAlignment="1">
      <alignment horizontal="left" vertical="top" wrapText="1"/>
    </xf>
    <xf numFmtId="0" fontId="119" fillId="0" borderId="82" xfId="0" applyFont="1" applyBorder="1" applyAlignment="1">
      <alignment horizontal="left" vertical="top" wrapText="1"/>
    </xf>
    <xf numFmtId="0" fontId="119" fillId="0" borderId="44" xfId="0" applyFont="1" applyBorder="1" applyAlignment="1">
      <alignment horizontal="left" vertical="top" wrapText="1"/>
    </xf>
    <xf numFmtId="0" fontId="32" fillId="0" borderId="8" xfId="0" applyFont="1" applyBorder="1" applyAlignment="1">
      <alignment horizontal="center" vertical="top" wrapText="1"/>
    </xf>
    <xf numFmtId="0" fontId="32" fillId="0" borderId="116" xfId="0" applyFont="1" applyBorder="1" applyAlignment="1">
      <alignment horizontal="center" vertical="top" wrapText="1"/>
    </xf>
    <xf numFmtId="0" fontId="17" fillId="0" borderId="82" xfId="0" applyFont="1" applyBorder="1" applyAlignment="1">
      <alignment horizontal="center" vertical="top" wrapText="1"/>
    </xf>
    <xf numFmtId="0" fontId="17" fillId="0" borderId="44" xfId="0" applyFont="1" applyBorder="1" applyAlignment="1">
      <alignment horizontal="center" vertical="top" wrapText="1"/>
    </xf>
    <xf numFmtId="0" fontId="17" fillId="0" borderId="154" xfId="0" applyFont="1" applyBorder="1" applyAlignment="1">
      <alignment horizontal="left" vertical="top" wrapText="1"/>
    </xf>
    <xf numFmtId="0" fontId="17" fillId="0" borderId="69" xfId="0" applyFont="1" applyBorder="1" applyAlignment="1">
      <alignment horizontal="left" vertical="top" wrapText="1"/>
    </xf>
    <xf numFmtId="0" fontId="17" fillId="0" borderId="180" xfId="0" applyFont="1" applyBorder="1" applyAlignment="1">
      <alignment horizontal="left" vertical="top" wrapText="1"/>
    </xf>
    <xf numFmtId="0" fontId="19" fillId="0" borderId="26" xfId="0" applyFont="1" applyBorder="1" applyAlignment="1">
      <alignment horizontal="left" vertical="top" wrapText="1"/>
    </xf>
    <xf numFmtId="0" fontId="19" fillId="0" borderId="34" xfId="0" applyFont="1" applyBorder="1" applyAlignment="1">
      <alignment horizontal="left" vertical="top" wrapText="1"/>
    </xf>
    <xf numFmtId="0" fontId="19" fillId="0" borderId="35" xfId="0" applyFont="1" applyBorder="1" applyAlignment="1">
      <alignment horizontal="left" vertical="top" wrapText="1"/>
    </xf>
    <xf numFmtId="0" fontId="16" fillId="0" borderId="23" xfId="0" applyFont="1" applyBorder="1" applyAlignment="1">
      <alignment horizontal="left" vertical="top" wrapText="1"/>
    </xf>
    <xf numFmtId="0" fontId="41" fillId="24" borderId="16" xfId="0" applyFont="1" applyFill="1" applyBorder="1" applyAlignment="1">
      <alignment horizontal="left" vertical="top" wrapText="1"/>
    </xf>
    <xf numFmtId="0" fontId="41" fillId="0" borderId="20" xfId="0" applyFont="1" applyBorder="1" applyAlignment="1">
      <alignment horizontal="justify" vertical="top" wrapText="1"/>
    </xf>
    <xf numFmtId="0" fontId="118" fillId="0" borderId="0" xfId="0" applyFont="1" applyAlignment="1">
      <alignment horizontal="left" wrapText="1"/>
    </xf>
    <xf numFmtId="0" fontId="118" fillId="0" borderId="20" xfId="0" applyFont="1" applyBorder="1" applyAlignment="1">
      <alignment horizontal="left" wrapText="1"/>
    </xf>
    <xf numFmtId="0" fontId="18" fillId="0" borderId="35" xfId="0" applyFont="1" applyBorder="1" applyAlignment="1">
      <alignment horizontal="left" wrapText="1"/>
    </xf>
    <xf numFmtId="0" fontId="41" fillId="0" borderId="18" xfId="0" applyFont="1" applyBorder="1" applyAlignment="1">
      <alignment horizontal="justify" vertical="top" wrapText="1"/>
    </xf>
    <xf numFmtId="0" fontId="41" fillId="0" borderId="21" xfId="0" applyFont="1" applyBorder="1" applyAlignment="1">
      <alignment horizontal="justify" vertical="top" wrapText="1"/>
    </xf>
    <xf numFmtId="0" fontId="32" fillId="0" borderId="20" xfId="0" applyFont="1" applyBorder="1" applyAlignment="1">
      <alignment horizontal="left" vertical="top" wrapText="1"/>
    </xf>
    <xf numFmtId="0" fontId="41" fillId="0" borderId="33" xfId="0" applyFont="1" applyBorder="1" applyAlignment="1">
      <alignment horizontal="justify" vertical="top" wrapText="1"/>
    </xf>
    <xf numFmtId="0" fontId="41" fillId="0" borderId="31" xfId="0" applyFont="1" applyBorder="1" applyAlignment="1">
      <alignment horizontal="justify" vertical="top" wrapText="1"/>
    </xf>
    <xf numFmtId="0" fontId="32" fillId="0" borderId="20" xfId="0" applyFont="1" applyBorder="1" applyAlignment="1">
      <alignment horizontal="left" wrapText="1"/>
    </xf>
    <xf numFmtId="0" fontId="41" fillId="0" borderId="26" xfId="0" applyFont="1" applyBorder="1" applyAlignment="1">
      <alignment horizontal="left" vertical="top" wrapText="1"/>
    </xf>
    <xf numFmtId="0" fontId="41" fillId="0" borderId="34" xfId="0" applyFont="1" applyBorder="1" applyAlignment="1">
      <alignment horizontal="left" vertical="top" wrapText="1"/>
    </xf>
    <xf numFmtId="0" fontId="41" fillId="0" borderId="35" xfId="0" applyFont="1" applyBorder="1" applyAlignment="1">
      <alignment horizontal="left" vertical="top" wrapText="1"/>
    </xf>
    <xf numFmtId="0" fontId="41" fillId="0" borderId="19" xfId="0" applyFont="1" applyBorder="1" applyAlignment="1">
      <alignment horizontal="left" vertical="top" wrapText="1"/>
    </xf>
    <xf numFmtId="0" fontId="41" fillId="0" borderId="33" xfId="0" applyFont="1" applyBorder="1" applyAlignment="1">
      <alignment horizontal="left" vertical="top" wrapText="1"/>
    </xf>
    <xf numFmtId="0" fontId="41" fillId="0" borderId="31" xfId="0" applyFont="1" applyBorder="1" applyAlignment="1">
      <alignment horizontal="left" vertical="top" wrapText="1"/>
    </xf>
    <xf numFmtId="0" fontId="41" fillId="0" borderId="34" xfId="0" applyFont="1" applyBorder="1" applyAlignment="1">
      <alignment horizontal="justify" vertical="top" wrapText="1"/>
    </xf>
    <xf numFmtId="0" fontId="41" fillId="0" borderId="35" xfId="0" applyFont="1" applyBorder="1" applyAlignment="1">
      <alignment horizontal="justify" vertical="top" wrapText="1"/>
    </xf>
    <xf numFmtId="0" fontId="41" fillId="0" borderId="26" xfId="0" applyFont="1" applyBorder="1" applyAlignment="1">
      <alignment horizontal="justify" vertical="top" wrapText="1"/>
    </xf>
    <xf numFmtId="0" fontId="32" fillId="0" borderId="33" xfId="0" applyFont="1" applyBorder="1" applyAlignment="1">
      <alignment horizontal="justify" vertical="top" wrapText="1"/>
    </xf>
    <xf numFmtId="0" fontId="32" fillId="0" borderId="31" xfId="0" applyFont="1" applyBorder="1" applyAlignment="1">
      <alignment horizontal="justify" vertical="top" wrapText="1"/>
    </xf>
    <xf numFmtId="0" fontId="41" fillId="0" borderId="20" xfId="0" applyFont="1" applyBorder="1" applyAlignment="1">
      <alignment horizontal="left" wrapText="1"/>
    </xf>
    <xf numFmtId="0" fontId="32" fillId="0" borderId="34" xfId="0" applyFont="1" applyBorder="1" applyAlignment="1">
      <alignment horizontal="left" vertical="top" wrapText="1"/>
    </xf>
    <xf numFmtId="0" fontId="32" fillId="0" borderId="35" xfId="0" applyFont="1" applyBorder="1" applyAlignment="1">
      <alignment horizontal="left" vertical="top" wrapText="1"/>
    </xf>
    <xf numFmtId="0" fontId="41" fillId="0" borderId="33" xfId="0" applyFont="1" applyBorder="1" applyAlignment="1">
      <alignment horizontal="left" wrapText="1"/>
    </xf>
    <xf numFmtId="0" fontId="41" fillId="0" borderId="31" xfId="0" applyFont="1" applyBorder="1" applyAlignment="1">
      <alignment horizontal="left" wrapText="1"/>
    </xf>
    <xf numFmtId="0" fontId="32" fillId="0" borderId="34" xfId="0" applyFont="1" applyBorder="1" applyAlignment="1">
      <alignment horizontal="left" wrapText="1"/>
    </xf>
    <xf numFmtId="0" fontId="32" fillId="0" borderId="35" xfId="0" applyFont="1" applyBorder="1" applyAlignment="1">
      <alignment horizontal="left" wrapText="1"/>
    </xf>
    <xf numFmtId="0" fontId="18" fillId="0" borderId="26" xfId="0" applyFont="1" applyBorder="1" applyAlignment="1">
      <alignment horizontal="left" vertical="top" wrapText="1"/>
    </xf>
    <xf numFmtId="0" fontId="18" fillId="0" borderId="35" xfId="0" applyFont="1" applyBorder="1" applyAlignment="1">
      <alignment horizontal="left" vertical="top" wrapText="1"/>
    </xf>
    <xf numFmtId="0" fontId="18" fillId="0" borderId="17" xfId="0" applyFont="1" applyBorder="1" applyAlignment="1">
      <alignment horizontal="left" vertical="top" wrapText="1"/>
    </xf>
    <xf numFmtId="0" fontId="41" fillId="0" borderId="17" xfId="0" applyFont="1" applyBorder="1" applyAlignment="1">
      <alignment horizontal="justify" vertical="top" wrapText="1"/>
    </xf>
    <xf numFmtId="0" fontId="32" fillId="19" borderId="16" xfId="0" applyFont="1" applyFill="1" applyBorder="1" applyAlignment="1">
      <alignment horizontal="center" vertical="top" wrapText="1"/>
    </xf>
    <xf numFmtId="0" fontId="141" fillId="0" borderId="34" xfId="0" applyFont="1" applyBorder="1" applyAlignment="1">
      <alignment horizontal="left" vertical="top" wrapText="1"/>
    </xf>
    <xf numFmtId="0" fontId="41" fillId="0" borderId="20" xfId="0" applyFont="1" applyBorder="1" applyAlignment="1">
      <alignment horizontal="left" vertical="center" wrapText="1"/>
    </xf>
    <xf numFmtId="0" fontId="41" fillId="0" borderId="0" xfId="0" quotePrefix="1" applyFont="1" applyAlignment="1">
      <alignment horizontal="left" vertical="top" wrapText="1"/>
    </xf>
    <xf numFmtId="0" fontId="41" fillId="0" borderId="20" xfId="0" quotePrefix="1" applyFont="1" applyBorder="1" applyAlignment="1">
      <alignment horizontal="left" vertical="top" wrapText="1"/>
    </xf>
    <xf numFmtId="0" fontId="119" fillId="0" borderId="0" xfId="0" applyFont="1" applyAlignment="1">
      <alignment horizontal="left" vertical="center" wrapText="1"/>
    </xf>
    <xf numFmtId="0" fontId="119" fillId="0" borderId="20" xfId="0" applyFont="1" applyBorder="1" applyAlignment="1">
      <alignment horizontal="left" vertical="center" wrapText="1"/>
    </xf>
    <xf numFmtId="0" fontId="41" fillId="34" borderId="26" xfId="0" applyFont="1" applyFill="1" applyBorder="1" applyAlignment="1">
      <alignment horizontal="center" vertical="center" wrapText="1"/>
    </xf>
    <xf numFmtId="0" fontId="41" fillId="34" borderId="34"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41" fillId="34" borderId="16" xfId="0" applyFont="1" applyFill="1" applyBorder="1" applyAlignment="1">
      <alignment horizontal="center" vertical="center" wrapText="1"/>
    </xf>
    <xf numFmtId="0" fontId="22" fillId="0" borderId="16" xfId="0" applyFont="1" applyBorder="1" applyAlignment="1">
      <alignment horizontal="left" wrapText="1" indent="1"/>
    </xf>
    <xf numFmtId="0" fontId="32" fillId="0" borderId="19" xfId="0" applyFont="1" applyBorder="1" applyAlignment="1">
      <alignment horizontal="center" wrapText="1"/>
    </xf>
    <xf numFmtId="0" fontId="32" fillId="0" borderId="18" xfId="0" applyFont="1" applyBorder="1" applyAlignment="1">
      <alignment horizontal="center" wrapText="1"/>
    </xf>
    <xf numFmtId="0" fontId="32" fillId="0" borderId="21" xfId="0" applyFont="1" applyBorder="1" applyAlignment="1">
      <alignment horizontal="center" wrapText="1"/>
    </xf>
    <xf numFmtId="0" fontId="141" fillId="0" borderId="20" xfId="0" applyFont="1" applyBorder="1" applyAlignment="1">
      <alignment horizontal="left" vertical="top" wrapText="1"/>
    </xf>
    <xf numFmtId="0" fontId="32" fillId="34" borderId="32" xfId="0" applyFont="1" applyFill="1" applyBorder="1" applyAlignment="1">
      <alignment horizontal="center" vertical="center" wrapText="1"/>
    </xf>
    <xf numFmtId="0" fontId="32" fillId="34" borderId="33" xfId="0" applyFont="1" applyFill="1" applyBorder="1" applyAlignment="1">
      <alignment horizontal="center" vertical="center" wrapText="1"/>
    </xf>
    <xf numFmtId="0" fontId="32" fillId="34" borderId="31" xfId="0" applyFont="1" applyFill="1" applyBorder="1" applyAlignment="1">
      <alignment horizontal="center" vertical="center" wrapText="1"/>
    </xf>
    <xf numFmtId="0" fontId="18" fillId="0" borderId="26" xfId="0" applyFont="1" applyBorder="1" applyAlignment="1">
      <alignment horizontal="left" wrapText="1"/>
    </xf>
    <xf numFmtId="0" fontId="41" fillId="0" borderId="19" xfId="0" applyFont="1" applyBorder="1" applyAlignment="1">
      <alignment horizontal="justify" vertical="top" wrapText="1"/>
    </xf>
    <xf numFmtId="0" fontId="118" fillId="0" borderId="0" xfId="0" applyFont="1" applyAlignment="1">
      <alignment horizontal="left" vertical="top" wrapText="1"/>
    </xf>
    <xf numFmtId="0" fontId="118" fillId="0" borderId="20" xfId="0" applyFont="1" applyBorder="1" applyAlignment="1">
      <alignment horizontal="left" vertical="top" wrapText="1"/>
    </xf>
    <xf numFmtId="0" fontId="94" fillId="0" borderId="0" xfId="0" applyFont="1" applyAlignment="1">
      <alignment wrapText="1"/>
    </xf>
    <xf numFmtId="0" fontId="96" fillId="0" borderId="0" xfId="0" applyFont="1" applyAlignment="1">
      <alignment wrapText="1"/>
    </xf>
    <xf numFmtId="0" fontId="91" fillId="0" borderId="0" xfId="0" applyFont="1" applyAlignment="1">
      <alignment horizontal="justify" vertical="top" wrapText="1"/>
    </xf>
    <xf numFmtId="0" fontId="44" fillId="0" borderId="0" xfId="0" applyFont="1" applyAlignment="1">
      <alignment wrapText="1"/>
    </xf>
    <xf numFmtId="0" fontId="94" fillId="0" borderId="0" xfId="0" applyFont="1" applyAlignment="1">
      <alignment horizontal="center" wrapText="1"/>
    </xf>
    <xf numFmtId="0" fontId="44" fillId="0" borderId="0" xfId="0" applyFont="1" applyAlignment="1">
      <alignment horizontal="center" wrapText="1"/>
    </xf>
    <xf numFmtId="0" fontId="91" fillId="0" borderId="0" xfId="0" applyFont="1" applyAlignment="1">
      <alignment horizontal="justify" vertical="center" wrapText="1"/>
    </xf>
    <xf numFmtId="0" fontId="45" fillId="0" borderId="0" xfId="0" applyFont="1" applyAlignment="1">
      <alignment horizontal="left" vertical="top" wrapText="1"/>
    </xf>
    <xf numFmtId="0" fontId="85" fillId="0" borderId="0" xfId="0" applyFont="1" applyAlignment="1">
      <alignment horizontal="justify" vertical="top" wrapText="1"/>
    </xf>
    <xf numFmtId="0" fontId="45" fillId="0" borderId="0" xfId="0" applyFont="1" applyAlignment="1">
      <alignment horizontal="justify" vertical="top" wrapText="1"/>
    </xf>
    <xf numFmtId="0" fontId="168" fillId="0" borderId="0" xfId="0" applyFont="1" applyAlignment="1">
      <alignment horizontal="justify" vertical="top" wrapText="1"/>
    </xf>
    <xf numFmtId="0" fontId="82" fillId="0" borderId="0" xfId="0" applyFont="1" applyAlignment="1">
      <alignment horizontal="left" vertical="top" wrapText="1"/>
    </xf>
    <xf numFmtId="0" fontId="92" fillId="0" borderId="0" xfId="0" applyFont="1" applyAlignment="1">
      <alignment horizontal="left" vertical="top" wrapText="1"/>
    </xf>
    <xf numFmtId="0" fontId="90" fillId="0" borderId="0" xfId="0" applyFont="1" applyAlignment="1">
      <alignment horizontal="justify" vertical="top" wrapText="1"/>
    </xf>
    <xf numFmtId="0" fontId="44" fillId="0" borderId="0" xfId="0" applyFont="1" applyAlignment="1">
      <alignment horizontal="justify" vertical="center" wrapText="1"/>
    </xf>
    <xf numFmtId="0" fontId="31" fillId="0" borderId="0" xfId="0" applyFont="1" applyAlignment="1">
      <alignment horizontal="justify" vertical="center"/>
    </xf>
    <xf numFmtId="0" fontId="107" fillId="0" borderId="0" xfId="0" applyFont="1" applyAlignment="1">
      <alignment horizontal="left" vertical="center" wrapText="1"/>
    </xf>
    <xf numFmtId="0" fontId="107" fillId="0" borderId="0" xfId="0" applyFont="1" applyAlignment="1">
      <alignment horizontal="left" vertical="top" wrapText="1"/>
    </xf>
    <xf numFmtId="0" fontId="44" fillId="0" borderId="0" xfId="0" applyFont="1" applyAlignment="1">
      <alignment horizontal="left" wrapText="1"/>
    </xf>
    <xf numFmtId="0" fontId="44" fillId="0" borderId="20" xfId="0" applyFont="1" applyBorder="1" applyAlignment="1">
      <alignment horizontal="left" vertical="top" wrapText="1"/>
    </xf>
    <xf numFmtId="0" fontId="44" fillId="0" borderId="17" xfId="0" applyFont="1" applyBorder="1" applyAlignment="1">
      <alignment horizontal="center" vertical="top" wrapText="1"/>
    </xf>
    <xf numFmtId="0" fontId="44" fillId="0" borderId="0" xfId="0" applyFont="1" applyAlignment="1">
      <alignment horizontal="center" vertical="top" wrapText="1"/>
    </xf>
    <xf numFmtId="0" fontId="44" fillId="0" borderId="20" xfId="0" applyFont="1" applyBorder="1" applyAlignment="1">
      <alignment horizontal="center" vertical="top" wrapText="1"/>
    </xf>
    <xf numFmtId="0" fontId="94" fillId="0" borderId="32" xfId="0" applyFont="1" applyBorder="1" applyAlignment="1">
      <alignment horizontal="center" wrapText="1"/>
    </xf>
    <xf numFmtId="0" fontId="94" fillId="0" borderId="33" xfId="0" applyFont="1" applyBorder="1" applyAlignment="1">
      <alignment horizontal="center" wrapText="1"/>
    </xf>
    <xf numFmtId="0" fontId="94" fillId="0" borderId="31" xfId="0" applyFont="1" applyBorder="1" applyAlignment="1">
      <alignment horizontal="center" wrapText="1"/>
    </xf>
    <xf numFmtId="0" fontId="94" fillId="0" borderId="43" xfId="0" applyFont="1" applyBorder="1" applyAlignment="1">
      <alignment horizontal="left" vertical="top" wrapText="1"/>
    </xf>
    <xf numFmtId="0" fontId="44" fillId="0" borderId="26" xfId="0" applyFont="1" applyBorder="1" applyAlignment="1">
      <alignment horizontal="left" vertical="top" wrapText="1"/>
    </xf>
    <xf numFmtId="0" fontId="44" fillId="0" borderId="34" xfId="0" applyFont="1" applyBorder="1" applyAlignment="1">
      <alignment horizontal="left" vertical="top" wrapText="1"/>
    </xf>
    <xf numFmtId="0" fontId="44" fillId="0" borderId="35" xfId="0" applyFont="1" applyBorder="1" applyAlignment="1">
      <alignment horizontal="left" vertical="top" wrapText="1"/>
    </xf>
    <xf numFmtId="0" fontId="44" fillId="2" borderId="19" xfId="0" applyFont="1" applyFill="1" applyBorder="1" applyAlignment="1">
      <alignment horizontal="left" vertical="top" wrapText="1"/>
    </xf>
    <xf numFmtId="0" fontId="44" fillId="2" borderId="18" xfId="0" applyFont="1" applyFill="1" applyBorder="1" applyAlignment="1">
      <alignment horizontal="left" vertical="top" wrapText="1"/>
    </xf>
    <xf numFmtId="0" fontId="44" fillId="2" borderId="21" xfId="0" applyFont="1" applyFill="1" applyBorder="1" applyAlignment="1">
      <alignment horizontal="left" vertical="top" wrapText="1"/>
    </xf>
    <xf numFmtId="0" fontId="44" fillId="0" borderId="32" xfId="0" applyFont="1" applyBorder="1" applyAlignment="1">
      <alignment horizontal="center" vertical="top" wrapText="1"/>
    </xf>
    <xf numFmtId="0" fontId="44" fillId="0" borderId="31" xfId="0" applyFont="1" applyBorder="1" applyAlignment="1">
      <alignment horizontal="center" vertical="top" wrapText="1"/>
    </xf>
    <xf numFmtId="0" fontId="44" fillId="0" borderId="32" xfId="0" applyFont="1" applyBorder="1" applyAlignment="1">
      <alignment horizontal="left" vertical="top" wrapText="1"/>
    </xf>
    <xf numFmtId="0" fontId="44" fillId="0" borderId="33" xfId="0" applyFont="1" applyBorder="1" applyAlignment="1">
      <alignment horizontal="left" vertical="top" wrapText="1"/>
    </xf>
    <xf numFmtId="0" fontId="44" fillId="0" borderId="31" xfId="0" applyFont="1" applyBorder="1" applyAlignment="1">
      <alignment horizontal="left" vertical="top" wrapText="1"/>
    </xf>
    <xf numFmtId="0" fontId="69" fillId="19" borderId="32" xfId="0" applyFont="1" applyFill="1" applyBorder="1" applyAlignment="1">
      <alignment horizontal="center" vertical="top" wrapText="1"/>
    </xf>
    <xf numFmtId="0" fontId="69" fillId="19" borderId="33" xfId="0" applyFont="1" applyFill="1" applyBorder="1" applyAlignment="1">
      <alignment horizontal="center" vertical="top" wrapText="1"/>
    </xf>
    <xf numFmtId="0" fontId="69" fillId="19" borderId="31" xfId="0" applyFont="1" applyFill="1" applyBorder="1" applyAlignment="1">
      <alignment horizontal="center" vertical="top" wrapText="1"/>
    </xf>
    <xf numFmtId="0" fontId="85" fillId="0" borderId="0" xfId="0" applyFont="1" applyAlignment="1">
      <alignment horizontal="center" vertical="top" wrapText="1"/>
    </xf>
    <xf numFmtId="0" fontId="55" fillId="0" borderId="32" xfId="0" applyFont="1" applyBorder="1" applyAlignment="1">
      <alignment horizontal="center" vertical="top" wrapText="1"/>
    </xf>
    <xf numFmtId="0" fontId="55" fillId="0" borderId="31" xfId="0" applyFont="1" applyBorder="1" applyAlignment="1">
      <alignment horizontal="center" vertical="top" wrapText="1"/>
    </xf>
    <xf numFmtId="0" fontId="44" fillId="0" borderId="33" xfId="0" applyFont="1" applyBorder="1" applyAlignment="1">
      <alignment horizontal="center" vertical="top" wrapText="1"/>
    </xf>
    <xf numFmtId="0" fontId="44" fillId="2" borderId="26" xfId="0" applyFont="1" applyFill="1" applyBorder="1" applyAlignment="1">
      <alignment horizontal="left" vertical="top" wrapText="1"/>
    </xf>
    <xf numFmtId="0" fontId="44" fillId="2" borderId="34" xfId="0" applyFont="1" applyFill="1" applyBorder="1" applyAlignment="1">
      <alignment horizontal="left" vertical="top" wrapText="1"/>
    </xf>
    <xf numFmtId="0" fontId="44" fillId="2" borderId="35" xfId="0" applyFont="1" applyFill="1" applyBorder="1" applyAlignment="1">
      <alignment horizontal="left" vertical="top" wrapText="1"/>
    </xf>
    <xf numFmtId="0" fontId="34" fillId="0" borderId="0" xfId="0" applyFont="1" applyAlignment="1">
      <alignment horizontal="left" vertical="top" wrapText="1"/>
    </xf>
    <xf numFmtId="0" fontId="27" fillId="0" borderId="0" xfId="0" applyFont="1" applyAlignment="1">
      <alignment horizontal="left" vertical="top" wrapText="1"/>
    </xf>
    <xf numFmtId="0" fontId="32" fillId="0" borderId="17" xfId="0" applyFont="1" applyBorder="1" applyAlignment="1">
      <alignment horizontal="center" vertical="top" wrapText="1"/>
    </xf>
    <xf numFmtId="0" fontId="32" fillId="0" borderId="20" xfId="0" applyFont="1" applyBorder="1" applyAlignment="1">
      <alignment horizontal="center" vertical="top" wrapText="1"/>
    </xf>
    <xf numFmtId="0" fontId="40" fillId="19" borderId="26" xfId="0" applyFont="1" applyFill="1" applyBorder="1" applyAlignment="1">
      <alignment horizontal="right" vertical="center" wrapText="1"/>
    </xf>
    <xf numFmtId="0" fontId="40" fillId="19" borderId="34" xfId="0" applyFont="1" applyFill="1" applyBorder="1" applyAlignment="1">
      <alignment horizontal="right" vertical="center" wrapText="1"/>
    </xf>
    <xf numFmtId="0" fontId="40" fillId="19" borderId="19" xfId="0" applyFont="1" applyFill="1" applyBorder="1" applyAlignment="1">
      <alignment horizontal="right" vertical="center" wrapText="1"/>
    </xf>
    <xf numFmtId="0" fontId="40" fillId="19" borderId="18" xfId="0" applyFont="1" applyFill="1" applyBorder="1" applyAlignment="1">
      <alignment horizontal="right" vertical="center" wrapText="1"/>
    </xf>
    <xf numFmtId="0" fontId="40" fillId="19" borderId="34" xfId="0" applyFont="1" applyFill="1" applyBorder="1" applyAlignment="1">
      <alignment horizontal="left" vertical="center" wrapText="1" indent="1"/>
    </xf>
    <xf numFmtId="0" fontId="40" fillId="19" borderId="35" xfId="0" applyFont="1" applyFill="1" applyBorder="1" applyAlignment="1">
      <alignment horizontal="left" vertical="center" wrapText="1" indent="1"/>
    </xf>
    <xf numFmtId="0" fontId="40" fillId="19" borderId="18" xfId="0" applyFont="1" applyFill="1" applyBorder="1" applyAlignment="1">
      <alignment horizontal="left" vertical="center" wrapText="1" indent="1"/>
    </xf>
    <xf numFmtId="0" fontId="40" fillId="19" borderId="21" xfId="0" applyFont="1" applyFill="1" applyBorder="1" applyAlignment="1">
      <alignment horizontal="left" vertical="center" wrapText="1" indent="1"/>
    </xf>
    <xf numFmtId="0" fontId="30" fillId="19" borderId="26" xfId="0" applyFont="1" applyFill="1" applyBorder="1" applyAlignment="1">
      <alignment horizontal="center" vertical="center" wrapText="1"/>
    </xf>
    <xf numFmtId="0" fontId="30" fillId="19" borderId="34" xfId="0" applyFont="1" applyFill="1" applyBorder="1" applyAlignment="1">
      <alignment horizontal="center" vertical="center" wrapText="1"/>
    </xf>
    <xf numFmtId="0" fontId="30" fillId="19" borderId="35" xfId="0" applyFont="1" applyFill="1" applyBorder="1" applyAlignment="1">
      <alignment horizontal="center" vertical="center" wrapText="1"/>
    </xf>
    <xf numFmtId="0" fontId="30" fillId="19" borderId="19" xfId="0" applyFont="1" applyFill="1" applyBorder="1" applyAlignment="1">
      <alignment horizontal="center" vertical="center" wrapText="1"/>
    </xf>
    <xf numFmtId="0" fontId="30" fillId="19" borderId="18" xfId="0" applyFont="1" applyFill="1" applyBorder="1" applyAlignment="1">
      <alignment horizontal="center" vertical="center" wrapText="1"/>
    </xf>
    <xf numFmtId="0" fontId="30" fillId="19" borderId="21" xfId="0" applyFont="1" applyFill="1" applyBorder="1" applyAlignment="1">
      <alignment horizontal="center" vertical="center" wrapText="1"/>
    </xf>
    <xf numFmtId="0" fontId="31" fillId="0" borderId="26" xfId="0" applyFont="1" applyBorder="1" applyAlignment="1">
      <alignment horizontal="left" wrapText="1"/>
    </xf>
    <xf numFmtId="0" fontId="31" fillId="0" borderId="34" xfId="0" applyFont="1" applyBorder="1" applyAlignment="1">
      <alignment horizontal="left" wrapText="1"/>
    </xf>
    <xf numFmtId="0" fontId="32" fillId="0" borderId="32" xfId="0" applyFont="1" applyBorder="1" applyAlignment="1">
      <alignment horizontal="left" vertical="center" wrapText="1"/>
    </xf>
    <xf numFmtId="0" fontId="32" fillId="0" borderId="33" xfId="0" applyFont="1" applyBorder="1" applyAlignment="1">
      <alignment horizontal="left" vertical="center" wrapText="1"/>
    </xf>
    <xf numFmtId="0" fontId="32" fillId="0" borderId="31" xfId="0" applyFont="1" applyBorder="1" applyAlignment="1">
      <alignment horizontal="left" vertical="center" wrapText="1"/>
    </xf>
    <xf numFmtId="0" fontId="22" fillId="0" borderId="32" xfId="0" applyFont="1" applyBorder="1" applyAlignment="1">
      <alignment horizontal="left" wrapText="1"/>
    </xf>
    <xf numFmtId="0" fontId="22" fillId="0" borderId="33" xfId="0" applyFont="1" applyBorder="1" applyAlignment="1">
      <alignment horizontal="left" wrapText="1"/>
    </xf>
    <xf numFmtId="0" fontId="18" fillId="0" borderId="17" xfId="0" applyFont="1" applyBorder="1" applyAlignment="1">
      <alignment horizontal="center" wrapText="1"/>
    </xf>
    <xf numFmtId="0" fontId="18" fillId="0" borderId="0" xfId="0" applyFont="1" applyAlignment="1">
      <alignment horizontal="center" wrapText="1"/>
    </xf>
    <xf numFmtId="0" fontId="18" fillId="0" borderId="20" xfId="0" applyFont="1" applyBorder="1" applyAlignment="1">
      <alignment horizontal="center" wrapText="1"/>
    </xf>
    <xf numFmtId="0" fontId="17" fillId="0" borderId="17" xfId="0" applyFont="1" applyBorder="1" applyAlignment="1">
      <alignment horizontal="justify" vertical="top" wrapText="1"/>
    </xf>
    <xf numFmtId="0" fontId="31" fillId="0" borderId="0" xfId="0" applyFont="1" applyAlignment="1">
      <alignment horizontal="left" wrapText="1"/>
    </xf>
    <xf numFmtId="0" fontId="31" fillId="0" borderId="20" xfId="0" applyFont="1" applyBorder="1" applyAlignment="1">
      <alignment horizontal="left" wrapText="1"/>
    </xf>
    <xf numFmtId="0" fontId="31" fillId="0" borderId="17" xfId="0" applyFont="1" applyBorder="1" applyAlignment="1">
      <alignment horizontal="left" wrapText="1"/>
    </xf>
    <xf numFmtId="0" fontId="143" fillId="0" borderId="32" xfId="0" applyFont="1" applyBorder="1" applyAlignment="1">
      <alignment horizontal="left" wrapText="1"/>
    </xf>
    <xf numFmtId="0" fontId="143" fillId="0" borderId="33" xfId="0" applyFont="1" applyBorder="1" applyAlignment="1">
      <alignment horizontal="left" wrapText="1"/>
    </xf>
    <xf numFmtId="0" fontId="143" fillId="0" borderId="31" xfId="0" applyFont="1" applyBorder="1" applyAlignment="1">
      <alignment horizontal="left" wrapText="1"/>
    </xf>
    <xf numFmtId="0" fontId="122" fillId="0" borderId="0" xfId="6" applyFont="1" applyFill="1" applyBorder="1" applyAlignment="1" applyProtection="1">
      <alignment horizontal="center" vertical="center" wrapText="1"/>
    </xf>
    <xf numFmtId="0" fontId="40" fillId="0" borderId="0" xfId="7" applyFont="1" applyAlignment="1">
      <alignment horizontal="center"/>
    </xf>
    <xf numFmtId="0" fontId="32" fillId="0" borderId="0" xfId="7" applyFont="1" applyAlignment="1">
      <alignment horizontal="center"/>
    </xf>
    <xf numFmtId="0" fontId="52" fillId="0" borderId="0" xfId="7" applyFont="1" applyAlignment="1">
      <alignment horizontal="left"/>
    </xf>
    <xf numFmtId="0" fontId="25" fillId="0" borderId="0" xfId="7" applyFont="1" applyAlignment="1">
      <alignment horizontal="left" vertical="center"/>
    </xf>
    <xf numFmtId="0" fontId="25" fillId="0" borderId="0" xfId="7" applyFont="1" applyAlignment="1">
      <alignment horizontal="left" vertical="center" wrapText="1"/>
    </xf>
    <xf numFmtId="0" fontId="16" fillId="0" borderId="0" xfId="7" applyFont="1" applyAlignment="1">
      <alignment horizontal="left" vertical="top" wrapText="1"/>
    </xf>
    <xf numFmtId="0" fontId="41" fillId="0" borderId="0" xfId="7" applyFont="1" applyAlignment="1">
      <alignment horizontal="center" vertical="center"/>
    </xf>
    <xf numFmtId="0" fontId="43" fillId="0" borderId="0" xfId="7" applyFont="1" applyAlignment="1">
      <alignment horizontal="center" vertical="top" wrapText="1"/>
    </xf>
    <xf numFmtId="0" fontId="22" fillId="0" borderId="0" xfId="7" applyAlignment="1">
      <alignment horizontal="left" vertical="top"/>
    </xf>
    <xf numFmtId="0" fontId="18" fillId="0" borderId="26"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133"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0" xfId="0" applyFont="1" applyAlignment="1">
      <alignment horizontal="center" vertical="center" wrapText="1"/>
    </xf>
    <xf numFmtId="0" fontId="18" fillId="0" borderId="127"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34" xfId="0" applyFont="1" applyBorder="1" applyAlignment="1">
      <alignment horizontal="center" vertical="center" wrapText="1"/>
    </xf>
    <xf numFmtId="0" fontId="17" fillId="0" borderId="34" xfId="0" applyFont="1" applyBorder="1" applyAlignment="1">
      <alignment horizontal="center" vertical="center"/>
    </xf>
    <xf numFmtId="0" fontId="17" fillId="0" borderId="35" xfId="0" applyFont="1" applyBorder="1" applyAlignment="1">
      <alignment horizontal="center" vertical="center"/>
    </xf>
    <xf numFmtId="0" fontId="17" fillId="0" borderId="0" xfId="0" applyFont="1" applyAlignment="1">
      <alignment horizontal="center" vertical="center"/>
    </xf>
    <xf numFmtId="0" fontId="17" fillId="0" borderId="20" xfId="0" applyFont="1" applyBorder="1" applyAlignment="1">
      <alignment horizontal="center" vertical="center"/>
    </xf>
    <xf numFmtId="0" fontId="17" fillId="0" borderId="18" xfId="0" applyFont="1" applyBorder="1" applyAlignment="1">
      <alignment horizontal="center" vertical="center"/>
    </xf>
    <xf numFmtId="0" fontId="17" fillId="0" borderId="21" xfId="0" applyFont="1" applyBorder="1" applyAlignment="1">
      <alignment horizontal="center" vertical="center"/>
    </xf>
    <xf numFmtId="0" fontId="0" fillId="0" borderId="135" xfId="0" applyBorder="1" applyAlignment="1">
      <alignment horizontal="center" vertical="center"/>
    </xf>
    <xf numFmtId="0" fontId="0" fillId="0" borderId="0" xfId="0" applyAlignment="1">
      <alignment horizontal="center" vertical="center"/>
    </xf>
    <xf numFmtId="0" fontId="0" fillId="0" borderId="127" xfId="0" applyBorder="1" applyAlignment="1">
      <alignment horizontal="center" vertical="center"/>
    </xf>
    <xf numFmtId="0" fontId="67" fillId="0" borderId="127" xfId="0" applyFont="1" applyBorder="1" applyAlignment="1">
      <alignment horizontal="center"/>
    </xf>
    <xf numFmtId="0" fontId="49" fillId="0" borderId="0" xfId="0" applyFont="1" applyAlignment="1">
      <alignment horizontal="center"/>
    </xf>
    <xf numFmtId="0" fontId="49" fillId="0" borderId="127" xfId="0" applyFont="1" applyBorder="1" applyAlignment="1">
      <alignment horizontal="center"/>
    </xf>
    <xf numFmtId="0" fontId="18" fillId="0" borderId="32" xfId="0" applyFont="1" applyBorder="1" applyAlignment="1">
      <alignment horizontal="left" vertical="center"/>
    </xf>
    <xf numFmtId="0" fontId="18" fillId="0" borderId="33" xfId="0" applyFont="1" applyBorder="1" applyAlignment="1">
      <alignment horizontal="left" vertical="center"/>
    </xf>
    <xf numFmtId="0" fontId="18" fillId="0" borderId="31" xfId="0" applyFont="1" applyBorder="1" applyAlignment="1">
      <alignment horizontal="left" vertical="center"/>
    </xf>
    <xf numFmtId="0" fontId="186" fillId="28" borderId="63" xfId="13" applyFont="1" applyFill="1" applyBorder="1" applyAlignment="1">
      <alignment horizontal="center" vertical="center" wrapText="1"/>
    </xf>
    <xf numFmtId="0" fontId="186" fillId="28" borderId="78" xfId="13" applyFont="1" applyFill="1" applyBorder="1" applyAlignment="1">
      <alignment horizontal="center" vertical="center" wrapText="1"/>
    </xf>
    <xf numFmtId="0" fontId="186" fillId="28" borderId="62" xfId="13" applyFont="1" applyFill="1" applyBorder="1" applyAlignment="1">
      <alignment horizontal="center" vertical="center" wrapText="1"/>
    </xf>
    <xf numFmtId="0" fontId="16" fillId="0" borderId="0" xfId="13" applyAlignment="1">
      <alignment horizontal="center" vertical="top" wrapText="1"/>
    </xf>
    <xf numFmtId="0" fontId="137" fillId="0" borderId="44" xfId="13" applyFont="1" applyBorder="1" applyAlignment="1">
      <alignment horizontal="center" vertical="top"/>
    </xf>
    <xf numFmtId="0" fontId="52" fillId="0" borderId="34" xfId="0" applyFont="1" applyBorder="1" applyAlignment="1">
      <alignment horizontal="center"/>
    </xf>
    <xf numFmtId="0" fontId="16" fillId="0" borderId="34" xfId="0" applyFont="1" applyBorder="1" applyAlignment="1">
      <alignment horizontal="left" vertical="top" wrapText="1"/>
    </xf>
    <xf numFmtId="0" fontId="41" fillId="0" borderId="44" xfId="7" applyFont="1" applyBorder="1" applyAlignment="1">
      <alignment horizontal="center" vertical="center"/>
    </xf>
    <xf numFmtId="0" fontId="40" fillId="19" borderId="63" xfId="0" applyFont="1" applyFill="1" applyBorder="1" applyAlignment="1">
      <alignment horizontal="center" vertical="center"/>
    </xf>
    <xf numFmtId="0" fontId="40" fillId="19" borderId="78" xfId="0" applyFont="1" applyFill="1" applyBorder="1" applyAlignment="1">
      <alignment horizontal="center" vertical="center"/>
    </xf>
    <xf numFmtId="0" fontId="40" fillId="19" borderId="62" xfId="0" applyFont="1" applyFill="1" applyBorder="1" applyAlignment="1">
      <alignment horizontal="center" vertical="center"/>
    </xf>
    <xf numFmtId="4" fontId="0" fillId="0" borderId="26" xfId="0" applyNumberFormat="1"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0" fontId="0" fillId="0" borderId="19" xfId="0" applyBorder="1" applyAlignment="1">
      <alignment horizontal="left" vertical="center" wrapText="1"/>
    </xf>
    <xf numFmtId="0" fontId="0" fillId="0" borderId="18" xfId="0" applyBorder="1" applyAlignment="1">
      <alignment horizontal="left" vertical="center" wrapText="1"/>
    </xf>
    <xf numFmtId="0" fontId="0" fillId="0" borderId="21" xfId="0" applyBorder="1" applyAlignment="1">
      <alignment horizontal="left" vertical="center" wrapText="1"/>
    </xf>
    <xf numFmtId="0" fontId="16" fillId="0" borderId="18" xfId="0" applyFont="1" applyBorder="1" applyAlignment="1">
      <alignment horizontal="left" vertical="top"/>
    </xf>
    <xf numFmtId="0" fontId="0" fillId="0" borderId="18" xfId="0" applyBorder="1" applyAlignment="1">
      <alignment horizontal="left" vertical="top"/>
    </xf>
    <xf numFmtId="0" fontId="32" fillId="0" borderId="32" xfId="0" applyFont="1" applyBorder="1" applyAlignment="1">
      <alignment horizontal="justify" vertical="top" wrapText="1"/>
    </xf>
    <xf numFmtId="0" fontId="41" fillId="0" borderId="0" xfId="0" applyFont="1" applyAlignment="1">
      <alignment horizontal="justify" vertical="top"/>
    </xf>
    <xf numFmtId="0" fontId="41" fillId="0" borderId="0" xfId="0" applyFont="1" applyAlignment="1">
      <alignment vertical="top" wrapText="1"/>
    </xf>
    <xf numFmtId="0" fontId="41" fillId="0" borderId="0" xfId="0" applyFont="1" applyAlignment="1">
      <alignment vertical="top"/>
    </xf>
    <xf numFmtId="0" fontId="41" fillId="0" borderId="0" xfId="0" applyFont="1" applyAlignment="1">
      <alignment horizontal="justify" vertical="center"/>
    </xf>
    <xf numFmtId="0" fontId="41" fillId="0" borderId="0" xfId="0" applyFont="1" applyAlignment="1">
      <alignment horizontal="left" vertical="center"/>
    </xf>
    <xf numFmtId="0" fontId="41" fillId="0" borderId="0" xfId="0" applyFont="1" applyAlignment="1">
      <alignment horizontal="left"/>
    </xf>
    <xf numFmtId="0" fontId="32" fillId="0" borderId="0" xfId="0" applyFont="1" applyAlignment="1">
      <alignment horizontal="justify" vertical="top" wrapText="1"/>
    </xf>
    <xf numFmtId="0" fontId="119" fillId="0" borderId="0" xfId="0" applyFont="1" applyAlignment="1">
      <alignment horizontal="left" vertical="top"/>
    </xf>
    <xf numFmtId="0" fontId="32" fillId="0" borderId="0" xfId="0" applyFont="1" applyAlignment="1">
      <alignment horizontal="justify" vertical="top"/>
    </xf>
    <xf numFmtId="0" fontId="119" fillId="0" borderId="0" xfId="0" applyFont="1" applyAlignment="1">
      <alignment horizontal="justify" vertical="top"/>
    </xf>
    <xf numFmtId="0" fontId="119" fillId="0" borderId="0" xfId="0" applyFont="1" applyAlignment="1">
      <alignment horizontal="center"/>
    </xf>
    <xf numFmtId="0" fontId="41" fillId="0" borderId="0" xfId="0" applyFont="1" applyAlignment="1">
      <alignment horizontal="center"/>
    </xf>
    <xf numFmtId="0" fontId="163" fillId="19" borderId="63" xfId="7" applyFont="1" applyFill="1" applyBorder="1" applyAlignment="1">
      <alignment horizontal="center" vertical="center"/>
    </xf>
    <xf numFmtId="0" fontId="163" fillId="19" borderId="78" xfId="7" applyFont="1" applyFill="1" applyBorder="1" applyAlignment="1">
      <alignment horizontal="center" vertical="center"/>
    </xf>
    <xf numFmtId="0" fontId="163" fillId="19" borderId="62" xfId="7" applyFont="1" applyFill="1" applyBorder="1" applyAlignment="1">
      <alignment horizontal="center" vertical="center"/>
    </xf>
    <xf numFmtId="0" fontId="12" fillId="0" borderId="23" xfId="14" applyFont="1" applyBorder="1" applyAlignment="1">
      <alignment horizontal="left" vertical="top" wrapText="1"/>
    </xf>
    <xf numFmtId="0" fontId="224" fillId="0" borderId="23" xfId="14" applyFont="1" applyBorder="1" applyAlignment="1">
      <alignment horizontal="left" vertical="top" wrapText="1"/>
    </xf>
    <xf numFmtId="0" fontId="143" fillId="0" borderId="32" xfId="15" applyFont="1" applyBorder="1" applyAlignment="1">
      <alignment horizontal="right" vertical="top" wrapText="1"/>
    </xf>
    <xf numFmtId="0" fontId="143" fillId="0" borderId="33" xfId="15" applyFont="1" applyBorder="1" applyAlignment="1">
      <alignment horizontal="right" vertical="top" wrapText="1"/>
    </xf>
    <xf numFmtId="0" fontId="143" fillId="0" borderId="32" xfId="15" applyFont="1" applyBorder="1" applyAlignment="1">
      <alignment horizontal="center" vertical="top" wrapText="1"/>
    </xf>
    <xf numFmtId="0" fontId="143" fillId="0" borderId="33" xfId="15" applyFont="1" applyBorder="1" applyAlignment="1">
      <alignment horizontal="center" vertical="top" wrapText="1"/>
    </xf>
    <xf numFmtId="0" fontId="143" fillId="0" borderId="201" xfId="15" applyFont="1" applyBorder="1" applyAlignment="1">
      <alignment horizontal="center" vertical="top" wrapText="1"/>
    </xf>
    <xf numFmtId="0" fontId="94" fillId="0" borderId="0" xfId="15" applyFont="1" applyAlignment="1">
      <alignment horizontal="left" vertical="top" wrapText="1"/>
    </xf>
    <xf numFmtId="0" fontId="94" fillId="0" borderId="32" xfId="15" applyFont="1" applyBorder="1" applyAlignment="1">
      <alignment horizontal="left" vertical="top" wrapText="1"/>
    </xf>
    <xf numFmtId="0" fontId="94" fillId="0" borderId="33" xfId="15" applyFont="1" applyBorder="1" applyAlignment="1">
      <alignment horizontal="left" vertical="top" wrapText="1"/>
    </xf>
    <xf numFmtId="0" fontId="94" fillId="0" borderId="31" xfId="15" applyFont="1" applyBorder="1" applyAlignment="1">
      <alignment horizontal="left" vertical="top" wrapText="1"/>
    </xf>
    <xf numFmtId="0" fontId="94" fillId="0" borderId="32" xfId="15" applyFont="1" applyBorder="1" applyAlignment="1">
      <alignment horizontal="justify" vertical="top" wrapText="1"/>
    </xf>
    <xf numFmtId="0" fontId="94" fillId="0" borderId="31" xfId="15" applyFont="1" applyBorder="1" applyAlignment="1">
      <alignment horizontal="justify" vertical="top" wrapText="1"/>
    </xf>
    <xf numFmtId="0" fontId="94" fillId="0" borderId="0" xfId="15" applyFont="1" applyAlignment="1">
      <alignment horizontal="left" wrapText="1"/>
    </xf>
    <xf numFmtId="0" fontId="142" fillId="0" borderId="0" xfId="15" applyFont="1" applyAlignment="1">
      <alignment horizontal="left" wrapText="1"/>
    </xf>
    <xf numFmtId="0" fontId="94" fillId="0" borderId="0" xfId="15" applyFont="1" applyAlignment="1">
      <alignment horizontal="justify" vertical="top" wrapText="1"/>
    </xf>
    <xf numFmtId="0" fontId="142" fillId="0" borderId="0" xfId="15" applyFont="1" applyAlignment="1">
      <alignment horizontal="justify" vertical="top" wrapText="1"/>
    </xf>
    <xf numFmtId="0" fontId="85" fillId="0" borderId="0" xfId="15" applyFont="1" applyAlignment="1">
      <alignment horizontal="left" vertical="top" wrapText="1"/>
    </xf>
    <xf numFmtId="0" fontId="85" fillId="0" borderId="0" xfId="15" applyFont="1" applyAlignment="1">
      <alignment horizontal="left" vertical="center" wrapText="1"/>
    </xf>
    <xf numFmtId="0" fontId="94" fillId="0" borderId="0" xfId="15" applyFont="1" applyAlignment="1">
      <alignment horizontal="left" vertical="center" wrapText="1"/>
    </xf>
    <xf numFmtId="0" fontId="26" fillId="0" borderId="0" xfId="15" applyFont="1" applyAlignment="1">
      <alignment horizontal="left" vertical="top" wrapText="1"/>
    </xf>
    <xf numFmtId="0" fontId="89" fillId="0" borderId="17" xfId="15" applyFont="1" applyBorder="1" applyAlignment="1">
      <alignment horizontal="justify" vertical="top" wrapText="1"/>
    </xf>
    <xf numFmtId="0" fontId="89" fillId="0" borderId="0" xfId="15" applyFont="1" applyAlignment="1">
      <alignment horizontal="justify" vertical="top" wrapText="1"/>
    </xf>
    <xf numFmtId="0" fontId="89" fillId="0" borderId="20" xfId="15" applyFont="1" applyBorder="1" applyAlignment="1">
      <alignment horizontal="justify" vertical="top" wrapText="1"/>
    </xf>
    <xf numFmtId="0" fontId="94" fillId="0" borderId="26" xfId="15" applyFont="1" applyBorder="1" applyAlignment="1">
      <alignment horizontal="left" vertical="top" wrapText="1"/>
    </xf>
    <xf numFmtId="0" fontId="94" fillId="0" borderId="34" xfId="15" applyFont="1" applyBorder="1" applyAlignment="1">
      <alignment horizontal="left" vertical="top" wrapText="1"/>
    </xf>
    <xf numFmtId="0" fontId="94" fillId="0" borderId="17" xfId="15" applyFont="1" applyBorder="1" applyAlignment="1">
      <alignment horizontal="left" vertical="top" wrapText="1"/>
    </xf>
    <xf numFmtId="0" fontId="94" fillId="0" borderId="19" xfId="15" applyFont="1" applyBorder="1" applyAlignment="1">
      <alignment horizontal="left" vertical="top" wrapText="1"/>
    </xf>
    <xf numFmtId="0" fontId="94" fillId="0" borderId="18" xfId="15" applyFont="1" applyBorder="1" applyAlignment="1">
      <alignment horizontal="left" vertical="top" wrapText="1"/>
    </xf>
    <xf numFmtId="0" fontId="26" fillId="0" borderId="0" xfId="15" applyFont="1" applyAlignment="1">
      <alignment horizontal="left"/>
    </xf>
    <xf numFmtId="0" fontId="142" fillId="0" borderId="0" xfId="15" applyFont="1" applyAlignment="1">
      <alignment horizontal="left" vertical="top" wrapText="1"/>
    </xf>
    <xf numFmtId="0" fontId="89" fillId="0" borderId="19" xfId="15" applyFont="1" applyBorder="1" applyAlignment="1">
      <alignment horizontal="justify" vertical="top" wrapText="1"/>
    </xf>
    <xf numFmtId="0" fontId="89" fillId="0" borderId="18" xfId="15" applyFont="1" applyBorder="1" applyAlignment="1">
      <alignment horizontal="justify" vertical="top" wrapText="1"/>
    </xf>
    <xf numFmtId="0" fontId="89" fillId="0" borderId="21" xfId="15" applyFont="1" applyBorder="1" applyAlignment="1">
      <alignment horizontal="justify" vertical="top" wrapText="1"/>
    </xf>
    <xf numFmtId="0" fontId="168" fillId="0" borderId="0" xfId="15" applyFont="1" applyAlignment="1">
      <alignment horizontal="left" vertical="justify" wrapText="1"/>
    </xf>
    <xf numFmtId="0" fontId="168" fillId="0" borderId="0" xfId="15" applyFont="1" applyAlignment="1">
      <alignment horizontal="left" vertical="top" wrapText="1"/>
    </xf>
    <xf numFmtId="0" fontId="94" fillId="0" borderId="35" xfId="15" applyFont="1" applyBorder="1" applyAlignment="1">
      <alignment horizontal="left" vertical="top" wrapText="1"/>
    </xf>
    <xf numFmtId="0" fontId="94" fillId="0" borderId="20" xfId="15" applyFont="1" applyBorder="1" applyAlignment="1">
      <alignment horizontal="left" vertical="top" wrapText="1"/>
    </xf>
    <xf numFmtId="0" fontId="94" fillId="0" borderId="21" xfId="15" applyFont="1" applyBorder="1" applyAlignment="1">
      <alignment horizontal="left" vertical="top" wrapText="1"/>
    </xf>
    <xf numFmtId="0" fontId="94" fillId="0" borderId="16" xfId="15" applyFont="1" applyBorder="1" applyAlignment="1">
      <alignment horizontal="left" vertical="top" wrapText="1"/>
    </xf>
    <xf numFmtId="0" fontId="94" fillId="0" borderId="22" xfId="15" applyFont="1" applyBorder="1" applyAlignment="1">
      <alignment horizontal="left" vertical="top" wrapText="1"/>
    </xf>
    <xf numFmtId="0" fontId="85" fillId="0" borderId="18" xfId="15" applyFont="1" applyBorder="1" applyAlignment="1">
      <alignment horizontal="center" vertical="top" wrapText="1"/>
    </xf>
    <xf numFmtId="0" fontId="85" fillId="0" borderId="32" xfId="15" applyFont="1" applyBorder="1" applyAlignment="1">
      <alignment horizontal="center" vertical="top" wrapText="1"/>
    </xf>
    <xf numFmtId="0" fontId="85" fillId="0" borderId="33" xfId="15" applyFont="1" applyBorder="1" applyAlignment="1">
      <alignment horizontal="center" vertical="top" wrapText="1"/>
    </xf>
    <xf numFmtId="0" fontId="85" fillId="0" borderId="31" xfId="15" applyFont="1" applyBorder="1" applyAlignment="1">
      <alignment horizontal="center" vertical="top" wrapText="1"/>
    </xf>
    <xf numFmtId="0" fontId="142" fillId="0" borderId="26" xfId="15" applyFont="1" applyBorder="1" applyAlignment="1">
      <alignment horizontal="left" vertical="top" wrapText="1"/>
    </xf>
    <xf numFmtId="0" fontId="142" fillId="0" borderId="34" xfId="15" applyFont="1" applyBorder="1" applyAlignment="1">
      <alignment horizontal="left" vertical="top" wrapText="1"/>
    </xf>
    <xf numFmtId="0" fontId="142" fillId="0" borderId="17" xfId="15" applyFont="1" applyBorder="1" applyAlignment="1">
      <alignment horizontal="left" vertical="top" wrapText="1"/>
    </xf>
    <xf numFmtId="0" fontId="142" fillId="0" borderId="19" xfId="15" applyFont="1" applyBorder="1" applyAlignment="1">
      <alignment horizontal="left" vertical="top" wrapText="1"/>
    </xf>
    <xf numFmtId="0" fontId="142" fillId="0" borderId="18" xfId="15" applyFont="1" applyBorder="1" applyAlignment="1">
      <alignment horizontal="left" vertical="top" wrapText="1"/>
    </xf>
    <xf numFmtId="0" fontId="89" fillId="0" borderId="26" xfId="15" applyFont="1" applyBorder="1" applyAlignment="1">
      <alignment horizontal="justify" vertical="top" wrapText="1"/>
    </xf>
    <xf numFmtId="0" fontId="89" fillId="0" borderId="34" xfId="15" applyFont="1" applyBorder="1" applyAlignment="1">
      <alignment horizontal="justify" vertical="top" wrapText="1"/>
    </xf>
    <xf numFmtId="0" fontId="89" fillId="0" borderId="35" xfId="15" applyFont="1" applyBorder="1" applyAlignment="1">
      <alignment horizontal="justify" vertical="top" wrapText="1"/>
    </xf>
    <xf numFmtId="0" fontId="94" fillId="0" borderId="33" xfId="15" applyFont="1" applyBorder="1" applyAlignment="1">
      <alignment horizontal="justify" vertical="top" wrapText="1"/>
    </xf>
    <xf numFmtId="0" fontId="85" fillId="0" borderId="0" xfId="15" applyFont="1" applyAlignment="1">
      <alignment horizontal="justify" vertical="top" wrapText="1"/>
    </xf>
    <xf numFmtId="0" fontId="85" fillId="0" borderId="0" xfId="15" applyFont="1" applyAlignment="1">
      <alignment horizontal="justify" vertical="center" wrapText="1"/>
    </xf>
    <xf numFmtId="0" fontId="85" fillId="0" borderId="32" xfId="15" applyFont="1" applyBorder="1" applyAlignment="1">
      <alignment horizontal="justify" vertical="top" wrapText="1"/>
    </xf>
    <xf numFmtId="0" fontId="85" fillId="0" borderId="31" xfId="15" applyFont="1" applyBorder="1" applyAlignment="1">
      <alignment horizontal="justify" vertical="top" wrapText="1"/>
    </xf>
    <xf numFmtId="0" fontId="85" fillId="0" borderId="33" xfId="15" applyFont="1" applyBorder="1" applyAlignment="1">
      <alignment horizontal="justify" vertical="top" wrapText="1"/>
    </xf>
    <xf numFmtId="0" fontId="18" fillId="27" borderId="16" xfId="0" applyFont="1" applyFill="1" applyBorder="1" applyAlignment="1">
      <alignment horizontal="center" vertical="center" wrapText="1"/>
    </xf>
    <xf numFmtId="0" fontId="25" fillId="0" borderId="16" xfId="0" applyFont="1" applyBorder="1" applyAlignment="1">
      <alignment horizontal="left" vertical="center" indent="2"/>
    </xf>
    <xf numFmtId="0" fontId="16" fillId="0" borderId="16" xfId="0" applyFont="1" applyBorder="1" applyAlignment="1">
      <alignment horizontal="left" vertical="center"/>
    </xf>
    <xf numFmtId="0" fontId="25" fillId="0" borderId="32" xfId="0" applyFont="1" applyBorder="1" applyAlignment="1">
      <alignment horizontal="left" vertical="center" indent="2"/>
    </xf>
    <xf numFmtId="0" fontId="25" fillId="0" borderId="33" xfId="0" applyFont="1" applyBorder="1" applyAlignment="1">
      <alignment horizontal="left" vertical="center" indent="2"/>
    </xf>
    <xf numFmtId="0" fontId="25" fillId="0" borderId="31" xfId="0" applyFont="1" applyBorder="1" applyAlignment="1">
      <alignment horizontal="left" vertical="center" indent="2"/>
    </xf>
    <xf numFmtId="0" fontId="44" fillId="0" borderId="0" xfId="15" applyFont="1" applyAlignment="1">
      <alignment horizontal="justify" vertical="top" wrapText="1"/>
    </xf>
    <xf numFmtId="0" fontId="85" fillId="0" borderId="16" xfId="15" applyFont="1" applyBorder="1" applyAlignment="1">
      <alignment horizontal="left" vertical="top" wrapText="1"/>
    </xf>
    <xf numFmtId="0" fontId="85" fillId="0" borderId="17" xfId="15" applyFont="1" applyBorder="1" applyAlignment="1">
      <alignment horizontal="left" vertical="top" wrapText="1"/>
    </xf>
    <xf numFmtId="0" fontId="168" fillId="0" borderId="32" xfId="15" applyFont="1" applyBorder="1" applyAlignment="1">
      <alignment horizontal="center" vertical="top" wrapText="1"/>
    </xf>
    <xf numFmtId="0" fontId="168" fillId="0" borderId="33" xfId="15" applyFont="1" applyBorder="1" applyAlignment="1">
      <alignment horizontal="center" vertical="top" wrapText="1"/>
    </xf>
    <xf numFmtId="0" fontId="168" fillId="0" borderId="31" xfId="15" applyFont="1" applyBorder="1" applyAlignment="1">
      <alignment horizontal="center" vertical="top" wrapText="1"/>
    </xf>
    <xf numFmtId="0" fontId="26" fillId="0" borderId="0" xfId="15" applyFont="1" applyAlignment="1">
      <alignment horizontal="justify" vertical="top" wrapText="1"/>
    </xf>
    <xf numFmtId="0" fontId="94" fillId="0" borderId="17" xfId="15" applyFont="1" applyBorder="1" applyAlignment="1">
      <alignment horizontal="left" vertical="center" wrapText="1" indent="2"/>
    </xf>
    <xf numFmtId="0" fontId="94" fillId="0" borderId="0" xfId="15" applyFont="1" applyAlignment="1">
      <alignment horizontal="left" vertical="center" wrapText="1" indent="2"/>
    </xf>
    <xf numFmtId="0" fontId="94" fillId="0" borderId="20" xfId="15" applyFont="1" applyBorder="1" applyAlignment="1">
      <alignment horizontal="left" vertical="center" wrapText="1" indent="2"/>
    </xf>
    <xf numFmtId="0" fontId="142" fillId="0" borderId="35" xfId="15" applyFont="1" applyBorder="1" applyAlignment="1">
      <alignment horizontal="left" vertical="top" wrapText="1"/>
    </xf>
    <xf numFmtId="0" fontId="142" fillId="0" borderId="20" xfId="15" applyFont="1" applyBorder="1" applyAlignment="1">
      <alignment horizontal="left" vertical="top" wrapText="1"/>
    </xf>
    <xf numFmtId="0" fontId="142" fillId="0" borderId="21" xfId="15" applyFont="1" applyBorder="1" applyAlignment="1">
      <alignment horizontal="left" vertical="top" wrapText="1"/>
    </xf>
    <xf numFmtId="0" fontId="94" fillId="0" borderId="26" xfId="15" applyFont="1" applyBorder="1" applyAlignment="1">
      <alignment horizontal="left" vertical="center" wrapText="1"/>
    </xf>
    <xf numFmtId="0" fontId="94" fillId="0" borderId="34" xfId="15" applyFont="1" applyBorder="1" applyAlignment="1">
      <alignment horizontal="left" vertical="center" wrapText="1"/>
    </xf>
    <xf numFmtId="0" fontId="94" fillId="0" borderId="35" xfId="15" applyFont="1" applyBorder="1" applyAlignment="1">
      <alignment horizontal="left" vertical="center" wrapText="1"/>
    </xf>
    <xf numFmtId="0" fontId="94" fillId="0" borderId="17" xfId="15" applyFont="1" applyBorder="1" applyAlignment="1">
      <alignment horizontal="left" vertical="center" wrapText="1"/>
    </xf>
    <xf numFmtId="0" fontId="94" fillId="0" borderId="20" xfId="15" applyFont="1" applyBorder="1" applyAlignment="1">
      <alignment horizontal="left" vertical="center" wrapText="1"/>
    </xf>
    <xf numFmtId="0" fontId="94" fillId="0" borderId="26" xfId="15" applyFont="1" applyBorder="1" applyAlignment="1">
      <alignment horizontal="left" vertical="center" wrapText="1" indent="2"/>
    </xf>
    <xf numFmtId="0" fontId="94" fillId="0" borderId="34" xfId="15" applyFont="1" applyBorder="1" applyAlignment="1">
      <alignment horizontal="left" vertical="center" wrapText="1" indent="2"/>
    </xf>
    <xf numFmtId="0" fontId="94" fillId="0" borderId="35" xfId="15" applyFont="1" applyBorder="1" applyAlignment="1">
      <alignment horizontal="left" vertical="center" wrapText="1" indent="2"/>
    </xf>
    <xf numFmtId="0" fontId="94" fillId="0" borderId="19" xfId="15" applyFont="1" applyBorder="1" applyAlignment="1">
      <alignment horizontal="left" vertical="center" wrapText="1" indent="2"/>
    </xf>
    <xf numFmtId="0" fontId="94" fillId="0" borderId="18" xfId="15" applyFont="1" applyBorder="1" applyAlignment="1">
      <alignment horizontal="left" vertical="center" wrapText="1" indent="2"/>
    </xf>
    <xf numFmtId="0" fontId="94" fillId="0" borderId="21" xfId="15" applyFont="1" applyBorder="1" applyAlignment="1">
      <alignment horizontal="left" vertical="center" wrapText="1" indent="2"/>
    </xf>
    <xf numFmtId="0" fontId="94" fillId="0" borderId="17" xfId="15" applyFont="1" applyBorder="1" applyAlignment="1">
      <alignment horizontal="justify" vertical="top" wrapText="1"/>
    </xf>
    <xf numFmtId="0" fontId="94" fillId="0" borderId="20" xfId="15" applyFont="1" applyBorder="1" applyAlignment="1">
      <alignment horizontal="justify" vertical="top" wrapText="1"/>
    </xf>
    <xf numFmtId="0" fontId="62" fillId="0" borderId="0" xfId="5" applyBorder="1" applyAlignment="1" applyProtection="1">
      <alignment horizontal="left" vertical="top" wrapText="1"/>
    </xf>
    <xf numFmtId="0" fontId="94" fillId="0" borderId="22" xfId="15" applyFont="1" applyBorder="1" applyAlignment="1">
      <alignment horizontal="center" vertical="top" wrapText="1"/>
    </xf>
    <xf numFmtId="0" fontId="94" fillId="0" borderId="23" xfId="15" applyFont="1" applyBorder="1" applyAlignment="1">
      <alignment horizontal="center" vertical="top" wrapText="1"/>
    </xf>
    <xf numFmtId="0" fontId="94" fillId="0" borderId="24" xfId="15" applyFont="1" applyBorder="1" applyAlignment="1">
      <alignment horizontal="center" vertical="top" wrapText="1"/>
    </xf>
    <xf numFmtId="0" fontId="25" fillId="0" borderId="0" xfId="0" applyFont="1" applyAlignment="1">
      <alignment horizontal="right" vertical="top"/>
    </xf>
    <xf numFmtId="0" fontId="67" fillId="0" borderId="0" xfId="0" applyFont="1" applyAlignment="1">
      <alignment horizontal="center" vertical="top"/>
    </xf>
    <xf numFmtId="0" fontId="247" fillId="0" borderId="0" xfId="0" applyFont="1" applyAlignment="1">
      <alignment horizontal="center" vertical="top"/>
    </xf>
    <xf numFmtId="0" fontId="52" fillId="0" borderId="34" xfId="0" applyFont="1" applyBorder="1" applyAlignment="1">
      <alignment horizontal="right" vertical="top"/>
    </xf>
    <xf numFmtId="0" fontId="48" fillId="0" borderId="0" xfId="0" applyFont="1" applyAlignment="1">
      <alignment horizontal="left" vertical="top"/>
    </xf>
    <xf numFmtId="0" fontId="206" fillId="32" borderId="63" xfId="0" applyFont="1" applyFill="1" applyBorder="1" applyAlignment="1">
      <alignment vertical="center" wrapText="1"/>
    </xf>
    <xf numFmtId="0" fontId="206" fillId="32" borderId="78" xfId="0" applyFont="1" applyFill="1" applyBorder="1" applyAlignment="1">
      <alignment vertical="center" wrapText="1"/>
    </xf>
    <xf numFmtId="0" fontId="206" fillId="32" borderId="62" xfId="0" applyFont="1" applyFill="1" applyBorder="1" applyAlignment="1">
      <alignment vertical="center" wrapText="1"/>
    </xf>
    <xf numFmtId="0" fontId="220" fillId="0" borderId="0" xfId="0" applyFont="1" applyAlignment="1">
      <alignment horizontal="center" vertical="center"/>
    </xf>
    <xf numFmtId="0" fontId="25" fillId="0" borderId="18" xfId="0" applyFont="1" applyBorder="1" applyAlignment="1">
      <alignment horizontal="left" vertical="center" indent="2"/>
    </xf>
    <xf numFmtId="0" fontId="0" fillId="0" borderId="32" xfId="0" applyBorder="1"/>
    <xf numFmtId="166" fontId="262" fillId="0" borderId="18" xfId="799" applyFont="1" applyBorder="1" applyAlignment="1">
      <alignment horizontal="center" vertical="center"/>
    </xf>
    <xf numFmtId="0" fontId="45" fillId="33" borderId="33" xfId="15" applyFont="1" applyFill="1" applyBorder="1" applyAlignment="1">
      <alignment horizontal="center" vertical="center"/>
    </xf>
    <xf numFmtId="0" fontId="45" fillId="33" borderId="31" xfId="15" applyFont="1" applyFill="1" applyBorder="1" applyAlignment="1">
      <alignment horizontal="center" vertical="center"/>
    </xf>
    <xf numFmtId="0" fontId="212" fillId="19" borderId="32" xfId="15" applyFont="1" applyFill="1" applyBorder="1" applyAlignment="1">
      <alignment horizontal="center" vertical="top" wrapText="1"/>
    </xf>
    <xf numFmtId="0" fontId="212" fillId="19" borderId="33" xfId="15" applyFont="1" applyFill="1" applyBorder="1" applyAlignment="1">
      <alignment horizontal="center" vertical="top" wrapText="1"/>
    </xf>
    <xf numFmtId="0" fontId="212" fillId="19" borderId="31" xfId="15" applyFont="1" applyFill="1" applyBorder="1" applyAlignment="1">
      <alignment horizontal="center" vertical="top" wrapText="1"/>
    </xf>
    <xf numFmtId="0" fontId="251" fillId="0" borderId="32" xfId="15" applyFont="1" applyBorder="1" applyAlignment="1">
      <alignment horizontal="left" vertical="top" wrapText="1"/>
    </xf>
    <xf numFmtId="0" fontId="251" fillId="0" borderId="33" xfId="15" applyFont="1" applyBorder="1" applyAlignment="1">
      <alignment horizontal="left" vertical="top" wrapText="1"/>
    </xf>
    <xf numFmtId="0" fontId="251" fillId="0" borderId="31" xfId="15" applyFont="1" applyBorder="1" applyAlignment="1">
      <alignment horizontal="left" vertical="top" wrapText="1"/>
    </xf>
    <xf numFmtId="0" fontId="45" fillId="33" borderId="32" xfId="15" applyFont="1" applyFill="1" applyBorder="1" applyAlignment="1">
      <alignment horizontal="center" vertical="center"/>
    </xf>
    <xf numFmtId="166" fontId="253" fillId="0" borderId="0" xfId="799" applyFont="1" applyAlignment="1">
      <alignment horizontal="left"/>
    </xf>
    <xf numFmtId="166" fontId="262" fillId="0" borderId="0" xfId="799" applyFont="1" applyAlignment="1">
      <alignment horizontal="left" vertical="center"/>
    </xf>
    <xf numFmtId="0" fontId="249" fillId="0" borderId="0" xfId="15" applyFont="1" applyAlignment="1">
      <alignment horizontal="left" vertical="center" indent="1"/>
    </xf>
    <xf numFmtId="0" fontId="54" fillId="33" borderId="18" xfId="15" applyFont="1" applyFill="1" applyBorder="1" applyAlignment="1">
      <alignment horizontal="center" vertical="center"/>
    </xf>
    <xf numFmtId="166" fontId="262" fillId="0" borderId="0" xfId="799" applyFont="1" applyBorder="1" applyAlignment="1">
      <alignment horizontal="left" vertical="top" wrapText="1"/>
    </xf>
    <xf numFmtId="166" fontId="262" fillId="0" borderId="18" xfId="799" applyFont="1" applyBorder="1" applyAlignment="1">
      <alignment horizontal="left" vertical="top" wrapText="1"/>
    </xf>
    <xf numFmtId="0" fontId="2" fillId="0" borderId="0" xfId="15" applyFont="1" applyAlignment="1">
      <alignment horizontal="left"/>
    </xf>
    <xf numFmtId="0" fontId="3" fillId="0" borderId="0" xfId="15" applyFont="1" applyAlignment="1">
      <alignment horizontal="left"/>
    </xf>
    <xf numFmtId="0" fontId="54" fillId="33" borderId="19" xfId="15" applyFont="1" applyFill="1" applyBorder="1" applyAlignment="1">
      <alignment horizontal="center" vertical="center"/>
    </xf>
    <xf numFmtId="166" fontId="262" fillId="0" borderId="34" xfId="799" applyFont="1" applyBorder="1" applyAlignment="1">
      <alignment horizontal="left" vertical="top" wrapText="1"/>
    </xf>
    <xf numFmtId="0" fontId="16" fillId="0" borderId="18" xfId="15" applyBorder="1" applyAlignment="1">
      <alignment horizontal="center"/>
    </xf>
    <xf numFmtId="0" fontId="207" fillId="0" borderId="0" xfId="15" applyFont="1" applyAlignment="1">
      <alignment horizontal="left"/>
    </xf>
  </cellXfs>
  <cellStyles count="1070">
    <cellStyle name="Comma" xfId="1" builtinId="3"/>
    <cellStyle name="Comma 2" xfId="2" xr:uid="{00000000-0005-0000-0000-000001000000}"/>
    <cellStyle name="Comma 2 2" xfId="19" xr:uid="{00000000-0005-0000-0000-000002000000}"/>
    <cellStyle name="Comma 2 3" xfId="17" xr:uid="{00000000-0005-0000-0000-000003000000}"/>
    <cellStyle name="Comma 2 4" xfId="56" xr:uid="{00000000-0005-0000-0000-000004000000}"/>
    <cellStyle name="Comma 3" xfId="799" xr:uid="{00000000-0005-0000-0000-000005000000}"/>
    <cellStyle name="Currency" xfId="3" builtinId="4"/>
    <cellStyle name="Currency 2" xfId="4" xr:uid="{00000000-0005-0000-0000-000007000000}"/>
    <cellStyle name="Currency 2 2" xfId="20" xr:uid="{00000000-0005-0000-0000-000008000000}"/>
    <cellStyle name="Currency 2 3" xfId="18" xr:uid="{00000000-0005-0000-0000-000009000000}"/>
    <cellStyle name="Currency 2 4" xfId="57" xr:uid="{00000000-0005-0000-0000-00000A000000}"/>
    <cellStyle name="Hyperlink" xfId="5" builtinId="8"/>
    <cellStyle name="Hyperlink 2" xfId="55" xr:uid="{00000000-0005-0000-0000-00000C000000}"/>
    <cellStyle name="Hyperlink_ULUNDIMAP" xfId="6" xr:uid="{00000000-0005-0000-0000-00000D000000}"/>
    <cellStyle name="Normal" xfId="0" builtinId="0"/>
    <cellStyle name="Normal 2" xfId="7" xr:uid="{00000000-0005-0000-0000-00000F000000}"/>
    <cellStyle name="Normal 2 2" xfId="15" xr:uid="{00000000-0005-0000-0000-000010000000}"/>
    <cellStyle name="Normal 2 3" xfId="798" xr:uid="{00000000-0005-0000-0000-000011000000}"/>
    <cellStyle name="Normal 3" xfId="13" xr:uid="{00000000-0005-0000-0000-000012000000}"/>
    <cellStyle name="Normal 4" xfId="14" xr:uid="{00000000-0005-0000-0000-000013000000}"/>
    <cellStyle name="Normal 4 10" xfId="126" xr:uid="{00000000-0005-0000-0000-000014000000}"/>
    <cellStyle name="Normal 4 10 2" xfId="462" xr:uid="{00000000-0005-0000-0000-000015000000}"/>
    <cellStyle name="Normal 4 10 2 2" xfId="731" xr:uid="{00000000-0005-0000-0000-000016000000}"/>
    <cellStyle name="Normal 4 10 2 3" xfId="800" xr:uid="{00000000-0005-0000-0000-000017000000}"/>
    <cellStyle name="Normal 4 10 3" xfId="294" xr:uid="{00000000-0005-0000-0000-000018000000}"/>
    <cellStyle name="Normal 4 10 4" xfId="563" xr:uid="{00000000-0005-0000-0000-000019000000}"/>
    <cellStyle name="Normal 4 10 5" xfId="801" xr:uid="{00000000-0005-0000-0000-00001A000000}"/>
    <cellStyle name="Normal 4 11" xfId="193" xr:uid="{00000000-0005-0000-0000-00001B000000}"/>
    <cellStyle name="Normal 4 11 2" xfId="361" xr:uid="{00000000-0005-0000-0000-00001C000000}"/>
    <cellStyle name="Normal 4 11 3" xfId="630" xr:uid="{00000000-0005-0000-0000-00001D000000}"/>
    <cellStyle name="Normal 4 11 4" xfId="802" xr:uid="{00000000-0005-0000-0000-00001E000000}"/>
    <cellStyle name="Normal 4 12" xfId="92" xr:uid="{00000000-0005-0000-0000-00001F000000}"/>
    <cellStyle name="Normal 4 12 2" xfId="428" xr:uid="{00000000-0005-0000-0000-000020000000}"/>
    <cellStyle name="Normal 4 12 3" xfId="697" xr:uid="{00000000-0005-0000-0000-000021000000}"/>
    <cellStyle name="Normal 4 12 4" xfId="803" xr:uid="{00000000-0005-0000-0000-000022000000}"/>
    <cellStyle name="Normal 4 13" xfId="260" xr:uid="{00000000-0005-0000-0000-000023000000}"/>
    <cellStyle name="Normal 4 14" xfId="529" xr:uid="{00000000-0005-0000-0000-000024000000}"/>
    <cellStyle name="Normal 4 15" xfId="804" xr:uid="{00000000-0005-0000-0000-000025000000}"/>
    <cellStyle name="Normal 4 2" xfId="23" xr:uid="{00000000-0005-0000-0000-000026000000}"/>
    <cellStyle name="Normal 4 2 10" xfId="95" xr:uid="{00000000-0005-0000-0000-000027000000}"/>
    <cellStyle name="Normal 4 2 10 2" xfId="431" xr:uid="{00000000-0005-0000-0000-000028000000}"/>
    <cellStyle name="Normal 4 2 10 3" xfId="700" xr:uid="{00000000-0005-0000-0000-000029000000}"/>
    <cellStyle name="Normal 4 2 10 4" xfId="805" xr:uid="{00000000-0005-0000-0000-00002A000000}"/>
    <cellStyle name="Normal 4 2 11" xfId="263" xr:uid="{00000000-0005-0000-0000-00002B000000}"/>
    <cellStyle name="Normal 4 2 12" xfId="532" xr:uid="{00000000-0005-0000-0000-00002C000000}"/>
    <cellStyle name="Normal 4 2 13" xfId="806" xr:uid="{00000000-0005-0000-0000-00002D000000}"/>
    <cellStyle name="Normal 4 2 2" xfId="24" xr:uid="{00000000-0005-0000-0000-00002E000000}"/>
    <cellStyle name="Normal 4 2 2 10" xfId="533" xr:uid="{00000000-0005-0000-0000-00002F000000}"/>
    <cellStyle name="Normal 4 2 2 11" xfId="807" xr:uid="{00000000-0005-0000-0000-000030000000}"/>
    <cellStyle name="Normal 4 2 2 2" xfId="25" xr:uid="{00000000-0005-0000-0000-000031000000}"/>
    <cellStyle name="Normal 4 2 2 2 10" xfId="808" xr:uid="{00000000-0005-0000-0000-000032000000}"/>
    <cellStyle name="Normal 4 2 2 2 2" xfId="47" xr:uid="{00000000-0005-0000-0000-000033000000}"/>
    <cellStyle name="Normal 4 2 2 2 2 2" xfId="85" xr:uid="{00000000-0005-0000-0000-000034000000}"/>
    <cellStyle name="Normal 4 2 2 2 2 2 2" xfId="253" xr:uid="{00000000-0005-0000-0000-000035000000}"/>
    <cellStyle name="Normal 4 2 2 2 2 2 2 2" xfId="421" xr:uid="{00000000-0005-0000-0000-000036000000}"/>
    <cellStyle name="Normal 4 2 2 2 2 2 2 3" xfId="690" xr:uid="{00000000-0005-0000-0000-000037000000}"/>
    <cellStyle name="Normal 4 2 2 2 2 2 2 4" xfId="809" xr:uid="{00000000-0005-0000-0000-000038000000}"/>
    <cellStyle name="Normal 4 2 2 2 2 2 3" xfId="186" xr:uid="{00000000-0005-0000-0000-000039000000}"/>
    <cellStyle name="Normal 4 2 2 2 2 2 3 2" xfId="522" xr:uid="{00000000-0005-0000-0000-00003A000000}"/>
    <cellStyle name="Normal 4 2 2 2 2 2 3 3" xfId="791" xr:uid="{00000000-0005-0000-0000-00003B000000}"/>
    <cellStyle name="Normal 4 2 2 2 2 2 3 4" xfId="810" xr:uid="{00000000-0005-0000-0000-00003C000000}"/>
    <cellStyle name="Normal 4 2 2 2 2 2 4" xfId="354" xr:uid="{00000000-0005-0000-0000-00003D000000}"/>
    <cellStyle name="Normal 4 2 2 2 2 2 5" xfId="623" xr:uid="{00000000-0005-0000-0000-00003E000000}"/>
    <cellStyle name="Normal 4 2 2 2 2 2 6" xfId="811" xr:uid="{00000000-0005-0000-0000-00003F000000}"/>
    <cellStyle name="Normal 4 2 2 2 2 3" xfId="152" xr:uid="{00000000-0005-0000-0000-000040000000}"/>
    <cellStyle name="Normal 4 2 2 2 2 3 2" xfId="488" xr:uid="{00000000-0005-0000-0000-000041000000}"/>
    <cellStyle name="Normal 4 2 2 2 2 3 2 2" xfId="757" xr:uid="{00000000-0005-0000-0000-000042000000}"/>
    <cellStyle name="Normal 4 2 2 2 2 3 2 3" xfId="812" xr:uid="{00000000-0005-0000-0000-000043000000}"/>
    <cellStyle name="Normal 4 2 2 2 2 3 3" xfId="320" xr:uid="{00000000-0005-0000-0000-000044000000}"/>
    <cellStyle name="Normal 4 2 2 2 2 3 4" xfId="589" xr:uid="{00000000-0005-0000-0000-000045000000}"/>
    <cellStyle name="Normal 4 2 2 2 2 3 5" xfId="813" xr:uid="{00000000-0005-0000-0000-000046000000}"/>
    <cellStyle name="Normal 4 2 2 2 2 4" xfId="219" xr:uid="{00000000-0005-0000-0000-000047000000}"/>
    <cellStyle name="Normal 4 2 2 2 2 4 2" xfId="387" xr:uid="{00000000-0005-0000-0000-000048000000}"/>
    <cellStyle name="Normal 4 2 2 2 2 4 3" xfId="656" xr:uid="{00000000-0005-0000-0000-000049000000}"/>
    <cellStyle name="Normal 4 2 2 2 2 4 4" xfId="814" xr:uid="{00000000-0005-0000-0000-00004A000000}"/>
    <cellStyle name="Normal 4 2 2 2 2 5" xfId="119" xr:uid="{00000000-0005-0000-0000-00004B000000}"/>
    <cellStyle name="Normal 4 2 2 2 2 5 2" xfId="455" xr:uid="{00000000-0005-0000-0000-00004C000000}"/>
    <cellStyle name="Normal 4 2 2 2 2 5 3" xfId="724" xr:uid="{00000000-0005-0000-0000-00004D000000}"/>
    <cellStyle name="Normal 4 2 2 2 2 5 4" xfId="815" xr:uid="{00000000-0005-0000-0000-00004E000000}"/>
    <cellStyle name="Normal 4 2 2 2 2 6" xfId="287" xr:uid="{00000000-0005-0000-0000-00004F000000}"/>
    <cellStyle name="Normal 4 2 2 2 2 7" xfId="556" xr:uid="{00000000-0005-0000-0000-000050000000}"/>
    <cellStyle name="Normal 4 2 2 2 2 8" xfId="816" xr:uid="{00000000-0005-0000-0000-000051000000}"/>
    <cellStyle name="Normal 4 2 2 2 3" xfId="41" xr:uid="{00000000-0005-0000-0000-000052000000}"/>
    <cellStyle name="Normal 4 2 2 2 3 2" xfId="79" xr:uid="{00000000-0005-0000-0000-000053000000}"/>
    <cellStyle name="Normal 4 2 2 2 3 2 2" xfId="247" xr:uid="{00000000-0005-0000-0000-000054000000}"/>
    <cellStyle name="Normal 4 2 2 2 3 2 2 2" xfId="415" xr:uid="{00000000-0005-0000-0000-000055000000}"/>
    <cellStyle name="Normal 4 2 2 2 3 2 2 3" xfId="684" xr:uid="{00000000-0005-0000-0000-000056000000}"/>
    <cellStyle name="Normal 4 2 2 2 3 2 2 4" xfId="817" xr:uid="{00000000-0005-0000-0000-000057000000}"/>
    <cellStyle name="Normal 4 2 2 2 3 2 3" xfId="180" xr:uid="{00000000-0005-0000-0000-000058000000}"/>
    <cellStyle name="Normal 4 2 2 2 3 2 3 2" xfId="516" xr:uid="{00000000-0005-0000-0000-000059000000}"/>
    <cellStyle name="Normal 4 2 2 2 3 2 3 3" xfId="785" xr:uid="{00000000-0005-0000-0000-00005A000000}"/>
    <cellStyle name="Normal 4 2 2 2 3 2 3 4" xfId="818" xr:uid="{00000000-0005-0000-0000-00005B000000}"/>
    <cellStyle name="Normal 4 2 2 2 3 2 4" xfId="348" xr:uid="{00000000-0005-0000-0000-00005C000000}"/>
    <cellStyle name="Normal 4 2 2 2 3 2 5" xfId="617" xr:uid="{00000000-0005-0000-0000-00005D000000}"/>
    <cellStyle name="Normal 4 2 2 2 3 2 6" xfId="819" xr:uid="{00000000-0005-0000-0000-00005E000000}"/>
    <cellStyle name="Normal 4 2 2 2 3 3" xfId="146" xr:uid="{00000000-0005-0000-0000-00005F000000}"/>
    <cellStyle name="Normal 4 2 2 2 3 3 2" xfId="482" xr:uid="{00000000-0005-0000-0000-000060000000}"/>
    <cellStyle name="Normal 4 2 2 2 3 3 2 2" xfId="751" xr:uid="{00000000-0005-0000-0000-000061000000}"/>
    <cellStyle name="Normal 4 2 2 2 3 3 2 3" xfId="820" xr:uid="{00000000-0005-0000-0000-000062000000}"/>
    <cellStyle name="Normal 4 2 2 2 3 3 3" xfId="314" xr:uid="{00000000-0005-0000-0000-000063000000}"/>
    <cellStyle name="Normal 4 2 2 2 3 3 4" xfId="583" xr:uid="{00000000-0005-0000-0000-000064000000}"/>
    <cellStyle name="Normal 4 2 2 2 3 3 5" xfId="821" xr:uid="{00000000-0005-0000-0000-000065000000}"/>
    <cellStyle name="Normal 4 2 2 2 3 4" xfId="213" xr:uid="{00000000-0005-0000-0000-000066000000}"/>
    <cellStyle name="Normal 4 2 2 2 3 4 2" xfId="381" xr:uid="{00000000-0005-0000-0000-000067000000}"/>
    <cellStyle name="Normal 4 2 2 2 3 4 3" xfId="650" xr:uid="{00000000-0005-0000-0000-000068000000}"/>
    <cellStyle name="Normal 4 2 2 2 3 4 4" xfId="822" xr:uid="{00000000-0005-0000-0000-000069000000}"/>
    <cellStyle name="Normal 4 2 2 2 3 5" xfId="113" xr:uid="{00000000-0005-0000-0000-00006A000000}"/>
    <cellStyle name="Normal 4 2 2 2 3 5 2" xfId="449" xr:uid="{00000000-0005-0000-0000-00006B000000}"/>
    <cellStyle name="Normal 4 2 2 2 3 5 3" xfId="718" xr:uid="{00000000-0005-0000-0000-00006C000000}"/>
    <cellStyle name="Normal 4 2 2 2 3 5 4" xfId="823" xr:uid="{00000000-0005-0000-0000-00006D000000}"/>
    <cellStyle name="Normal 4 2 2 2 3 6" xfId="281" xr:uid="{00000000-0005-0000-0000-00006E000000}"/>
    <cellStyle name="Normal 4 2 2 2 3 7" xfId="550" xr:uid="{00000000-0005-0000-0000-00006F000000}"/>
    <cellStyle name="Normal 4 2 2 2 3 8" xfId="824" xr:uid="{00000000-0005-0000-0000-000070000000}"/>
    <cellStyle name="Normal 4 2 2 2 4" xfId="63" xr:uid="{00000000-0005-0000-0000-000071000000}"/>
    <cellStyle name="Normal 4 2 2 2 4 2" xfId="231" xr:uid="{00000000-0005-0000-0000-000072000000}"/>
    <cellStyle name="Normal 4 2 2 2 4 2 2" xfId="399" xr:uid="{00000000-0005-0000-0000-000073000000}"/>
    <cellStyle name="Normal 4 2 2 2 4 2 3" xfId="668" xr:uid="{00000000-0005-0000-0000-000074000000}"/>
    <cellStyle name="Normal 4 2 2 2 4 2 4" xfId="825" xr:uid="{00000000-0005-0000-0000-000075000000}"/>
    <cellStyle name="Normal 4 2 2 2 4 3" xfId="164" xr:uid="{00000000-0005-0000-0000-000076000000}"/>
    <cellStyle name="Normal 4 2 2 2 4 3 2" xfId="500" xr:uid="{00000000-0005-0000-0000-000077000000}"/>
    <cellStyle name="Normal 4 2 2 2 4 3 3" xfId="769" xr:uid="{00000000-0005-0000-0000-000078000000}"/>
    <cellStyle name="Normal 4 2 2 2 4 3 4" xfId="826" xr:uid="{00000000-0005-0000-0000-000079000000}"/>
    <cellStyle name="Normal 4 2 2 2 4 4" xfId="332" xr:uid="{00000000-0005-0000-0000-00007A000000}"/>
    <cellStyle name="Normal 4 2 2 2 4 5" xfId="601" xr:uid="{00000000-0005-0000-0000-00007B000000}"/>
    <cellStyle name="Normal 4 2 2 2 4 6" xfId="827" xr:uid="{00000000-0005-0000-0000-00007C000000}"/>
    <cellStyle name="Normal 4 2 2 2 5" xfId="130" xr:uid="{00000000-0005-0000-0000-00007D000000}"/>
    <cellStyle name="Normal 4 2 2 2 5 2" xfId="466" xr:uid="{00000000-0005-0000-0000-00007E000000}"/>
    <cellStyle name="Normal 4 2 2 2 5 2 2" xfId="735" xr:uid="{00000000-0005-0000-0000-00007F000000}"/>
    <cellStyle name="Normal 4 2 2 2 5 2 3" xfId="828" xr:uid="{00000000-0005-0000-0000-000080000000}"/>
    <cellStyle name="Normal 4 2 2 2 5 3" xfId="298" xr:uid="{00000000-0005-0000-0000-000081000000}"/>
    <cellStyle name="Normal 4 2 2 2 5 4" xfId="567" xr:uid="{00000000-0005-0000-0000-000082000000}"/>
    <cellStyle name="Normal 4 2 2 2 5 5" xfId="829" xr:uid="{00000000-0005-0000-0000-000083000000}"/>
    <cellStyle name="Normal 4 2 2 2 6" xfId="197" xr:uid="{00000000-0005-0000-0000-000084000000}"/>
    <cellStyle name="Normal 4 2 2 2 6 2" xfId="365" xr:uid="{00000000-0005-0000-0000-000085000000}"/>
    <cellStyle name="Normal 4 2 2 2 6 3" xfId="634" xr:uid="{00000000-0005-0000-0000-000086000000}"/>
    <cellStyle name="Normal 4 2 2 2 6 4" xfId="830" xr:uid="{00000000-0005-0000-0000-000087000000}"/>
    <cellStyle name="Normal 4 2 2 2 7" xfId="97" xr:uid="{00000000-0005-0000-0000-000088000000}"/>
    <cellStyle name="Normal 4 2 2 2 7 2" xfId="433" xr:uid="{00000000-0005-0000-0000-000089000000}"/>
    <cellStyle name="Normal 4 2 2 2 7 3" xfId="702" xr:uid="{00000000-0005-0000-0000-00008A000000}"/>
    <cellStyle name="Normal 4 2 2 2 7 4" xfId="831" xr:uid="{00000000-0005-0000-0000-00008B000000}"/>
    <cellStyle name="Normal 4 2 2 2 8" xfId="265" xr:uid="{00000000-0005-0000-0000-00008C000000}"/>
    <cellStyle name="Normal 4 2 2 2 9" xfId="534" xr:uid="{00000000-0005-0000-0000-00008D000000}"/>
    <cellStyle name="Normal 4 2 2 3" xfId="46" xr:uid="{00000000-0005-0000-0000-00008E000000}"/>
    <cellStyle name="Normal 4 2 2 3 2" xfId="84" xr:uid="{00000000-0005-0000-0000-00008F000000}"/>
    <cellStyle name="Normal 4 2 2 3 2 2" xfId="252" xr:uid="{00000000-0005-0000-0000-000090000000}"/>
    <cellStyle name="Normal 4 2 2 3 2 2 2" xfId="420" xr:uid="{00000000-0005-0000-0000-000091000000}"/>
    <cellStyle name="Normal 4 2 2 3 2 2 3" xfId="689" xr:uid="{00000000-0005-0000-0000-000092000000}"/>
    <cellStyle name="Normal 4 2 2 3 2 2 4" xfId="832" xr:uid="{00000000-0005-0000-0000-000093000000}"/>
    <cellStyle name="Normal 4 2 2 3 2 3" xfId="185" xr:uid="{00000000-0005-0000-0000-000094000000}"/>
    <cellStyle name="Normal 4 2 2 3 2 3 2" xfId="521" xr:uid="{00000000-0005-0000-0000-000095000000}"/>
    <cellStyle name="Normal 4 2 2 3 2 3 3" xfId="790" xr:uid="{00000000-0005-0000-0000-000096000000}"/>
    <cellStyle name="Normal 4 2 2 3 2 3 4" xfId="833" xr:uid="{00000000-0005-0000-0000-000097000000}"/>
    <cellStyle name="Normal 4 2 2 3 2 4" xfId="353" xr:uid="{00000000-0005-0000-0000-000098000000}"/>
    <cellStyle name="Normal 4 2 2 3 2 5" xfId="622" xr:uid="{00000000-0005-0000-0000-000099000000}"/>
    <cellStyle name="Normal 4 2 2 3 2 6" xfId="834" xr:uid="{00000000-0005-0000-0000-00009A000000}"/>
    <cellStyle name="Normal 4 2 2 3 3" xfId="151" xr:uid="{00000000-0005-0000-0000-00009B000000}"/>
    <cellStyle name="Normal 4 2 2 3 3 2" xfId="487" xr:uid="{00000000-0005-0000-0000-00009C000000}"/>
    <cellStyle name="Normal 4 2 2 3 3 2 2" xfId="756" xr:uid="{00000000-0005-0000-0000-00009D000000}"/>
    <cellStyle name="Normal 4 2 2 3 3 2 3" xfId="835" xr:uid="{00000000-0005-0000-0000-00009E000000}"/>
    <cellStyle name="Normal 4 2 2 3 3 3" xfId="319" xr:uid="{00000000-0005-0000-0000-00009F000000}"/>
    <cellStyle name="Normal 4 2 2 3 3 4" xfId="588" xr:uid="{00000000-0005-0000-0000-0000A0000000}"/>
    <cellStyle name="Normal 4 2 2 3 3 5" xfId="836" xr:uid="{00000000-0005-0000-0000-0000A1000000}"/>
    <cellStyle name="Normal 4 2 2 3 4" xfId="218" xr:uid="{00000000-0005-0000-0000-0000A2000000}"/>
    <cellStyle name="Normal 4 2 2 3 4 2" xfId="386" xr:uid="{00000000-0005-0000-0000-0000A3000000}"/>
    <cellStyle name="Normal 4 2 2 3 4 3" xfId="655" xr:uid="{00000000-0005-0000-0000-0000A4000000}"/>
    <cellStyle name="Normal 4 2 2 3 4 4" xfId="837" xr:uid="{00000000-0005-0000-0000-0000A5000000}"/>
    <cellStyle name="Normal 4 2 2 3 5" xfId="118" xr:uid="{00000000-0005-0000-0000-0000A6000000}"/>
    <cellStyle name="Normal 4 2 2 3 5 2" xfId="454" xr:uid="{00000000-0005-0000-0000-0000A7000000}"/>
    <cellStyle name="Normal 4 2 2 3 5 3" xfId="723" xr:uid="{00000000-0005-0000-0000-0000A8000000}"/>
    <cellStyle name="Normal 4 2 2 3 5 4" xfId="838" xr:uid="{00000000-0005-0000-0000-0000A9000000}"/>
    <cellStyle name="Normal 4 2 2 3 6" xfId="286" xr:uid="{00000000-0005-0000-0000-0000AA000000}"/>
    <cellStyle name="Normal 4 2 2 3 7" xfId="555" xr:uid="{00000000-0005-0000-0000-0000AB000000}"/>
    <cellStyle name="Normal 4 2 2 3 8" xfId="839" xr:uid="{00000000-0005-0000-0000-0000AC000000}"/>
    <cellStyle name="Normal 4 2 2 4" xfId="34" xr:uid="{00000000-0005-0000-0000-0000AD000000}"/>
    <cellStyle name="Normal 4 2 2 4 2" xfId="72" xr:uid="{00000000-0005-0000-0000-0000AE000000}"/>
    <cellStyle name="Normal 4 2 2 4 2 2" xfId="240" xr:uid="{00000000-0005-0000-0000-0000AF000000}"/>
    <cellStyle name="Normal 4 2 2 4 2 2 2" xfId="408" xr:uid="{00000000-0005-0000-0000-0000B0000000}"/>
    <cellStyle name="Normal 4 2 2 4 2 2 3" xfId="677" xr:uid="{00000000-0005-0000-0000-0000B1000000}"/>
    <cellStyle name="Normal 4 2 2 4 2 2 4" xfId="840" xr:uid="{00000000-0005-0000-0000-0000B2000000}"/>
    <cellStyle name="Normal 4 2 2 4 2 3" xfId="173" xr:uid="{00000000-0005-0000-0000-0000B3000000}"/>
    <cellStyle name="Normal 4 2 2 4 2 3 2" xfId="509" xr:uid="{00000000-0005-0000-0000-0000B4000000}"/>
    <cellStyle name="Normal 4 2 2 4 2 3 3" xfId="778" xr:uid="{00000000-0005-0000-0000-0000B5000000}"/>
    <cellStyle name="Normal 4 2 2 4 2 3 4" xfId="841" xr:uid="{00000000-0005-0000-0000-0000B6000000}"/>
    <cellStyle name="Normal 4 2 2 4 2 4" xfId="341" xr:uid="{00000000-0005-0000-0000-0000B7000000}"/>
    <cellStyle name="Normal 4 2 2 4 2 5" xfId="610" xr:uid="{00000000-0005-0000-0000-0000B8000000}"/>
    <cellStyle name="Normal 4 2 2 4 2 6" xfId="842" xr:uid="{00000000-0005-0000-0000-0000B9000000}"/>
    <cellStyle name="Normal 4 2 2 4 3" xfId="139" xr:uid="{00000000-0005-0000-0000-0000BA000000}"/>
    <cellStyle name="Normal 4 2 2 4 3 2" xfId="475" xr:uid="{00000000-0005-0000-0000-0000BB000000}"/>
    <cellStyle name="Normal 4 2 2 4 3 2 2" xfId="744" xr:uid="{00000000-0005-0000-0000-0000BC000000}"/>
    <cellStyle name="Normal 4 2 2 4 3 2 3" xfId="843" xr:uid="{00000000-0005-0000-0000-0000BD000000}"/>
    <cellStyle name="Normal 4 2 2 4 3 3" xfId="307" xr:uid="{00000000-0005-0000-0000-0000BE000000}"/>
    <cellStyle name="Normal 4 2 2 4 3 4" xfId="576" xr:uid="{00000000-0005-0000-0000-0000BF000000}"/>
    <cellStyle name="Normal 4 2 2 4 3 5" xfId="844" xr:uid="{00000000-0005-0000-0000-0000C0000000}"/>
    <cellStyle name="Normal 4 2 2 4 4" xfId="206" xr:uid="{00000000-0005-0000-0000-0000C1000000}"/>
    <cellStyle name="Normal 4 2 2 4 4 2" xfId="374" xr:uid="{00000000-0005-0000-0000-0000C2000000}"/>
    <cellStyle name="Normal 4 2 2 4 4 3" xfId="643" xr:uid="{00000000-0005-0000-0000-0000C3000000}"/>
    <cellStyle name="Normal 4 2 2 4 4 4" xfId="845" xr:uid="{00000000-0005-0000-0000-0000C4000000}"/>
    <cellStyle name="Normal 4 2 2 4 5" xfId="106" xr:uid="{00000000-0005-0000-0000-0000C5000000}"/>
    <cellStyle name="Normal 4 2 2 4 5 2" xfId="442" xr:uid="{00000000-0005-0000-0000-0000C6000000}"/>
    <cellStyle name="Normal 4 2 2 4 5 3" xfId="711" xr:uid="{00000000-0005-0000-0000-0000C7000000}"/>
    <cellStyle name="Normal 4 2 2 4 5 4" xfId="846" xr:uid="{00000000-0005-0000-0000-0000C8000000}"/>
    <cellStyle name="Normal 4 2 2 4 6" xfId="274" xr:uid="{00000000-0005-0000-0000-0000C9000000}"/>
    <cellStyle name="Normal 4 2 2 4 7" xfId="543" xr:uid="{00000000-0005-0000-0000-0000CA000000}"/>
    <cellStyle name="Normal 4 2 2 4 8" xfId="847" xr:uid="{00000000-0005-0000-0000-0000CB000000}"/>
    <cellStyle name="Normal 4 2 2 5" xfId="62" xr:uid="{00000000-0005-0000-0000-0000CC000000}"/>
    <cellStyle name="Normal 4 2 2 5 2" xfId="230" xr:uid="{00000000-0005-0000-0000-0000CD000000}"/>
    <cellStyle name="Normal 4 2 2 5 2 2" xfId="398" xr:uid="{00000000-0005-0000-0000-0000CE000000}"/>
    <cellStyle name="Normal 4 2 2 5 2 3" xfId="667" xr:uid="{00000000-0005-0000-0000-0000CF000000}"/>
    <cellStyle name="Normal 4 2 2 5 2 4" xfId="848" xr:uid="{00000000-0005-0000-0000-0000D0000000}"/>
    <cellStyle name="Normal 4 2 2 5 3" xfId="163" xr:uid="{00000000-0005-0000-0000-0000D1000000}"/>
    <cellStyle name="Normal 4 2 2 5 3 2" xfId="499" xr:uid="{00000000-0005-0000-0000-0000D2000000}"/>
    <cellStyle name="Normal 4 2 2 5 3 3" xfId="768" xr:uid="{00000000-0005-0000-0000-0000D3000000}"/>
    <cellStyle name="Normal 4 2 2 5 3 4" xfId="849" xr:uid="{00000000-0005-0000-0000-0000D4000000}"/>
    <cellStyle name="Normal 4 2 2 5 4" xfId="331" xr:uid="{00000000-0005-0000-0000-0000D5000000}"/>
    <cellStyle name="Normal 4 2 2 5 5" xfId="600" xr:uid="{00000000-0005-0000-0000-0000D6000000}"/>
    <cellStyle name="Normal 4 2 2 5 6" xfId="850" xr:uid="{00000000-0005-0000-0000-0000D7000000}"/>
    <cellStyle name="Normal 4 2 2 6" xfId="129" xr:uid="{00000000-0005-0000-0000-0000D8000000}"/>
    <cellStyle name="Normal 4 2 2 6 2" xfId="465" xr:uid="{00000000-0005-0000-0000-0000D9000000}"/>
    <cellStyle name="Normal 4 2 2 6 2 2" xfId="734" xr:uid="{00000000-0005-0000-0000-0000DA000000}"/>
    <cellStyle name="Normal 4 2 2 6 2 3" xfId="851" xr:uid="{00000000-0005-0000-0000-0000DB000000}"/>
    <cellStyle name="Normal 4 2 2 6 3" xfId="297" xr:uid="{00000000-0005-0000-0000-0000DC000000}"/>
    <cellStyle name="Normal 4 2 2 6 4" xfId="566" xr:uid="{00000000-0005-0000-0000-0000DD000000}"/>
    <cellStyle name="Normal 4 2 2 6 5" xfId="852" xr:uid="{00000000-0005-0000-0000-0000DE000000}"/>
    <cellStyle name="Normal 4 2 2 7" xfId="196" xr:uid="{00000000-0005-0000-0000-0000DF000000}"/>
    <cellStyle name="Normal 4 2 2 7 2" xfId="364" xr:uid="{00000000-0005-0000-0000-0000E0000000}"/>
    <cellStyle name="Normal 4 2 2 7 3" xfId="633" xr:uid="{00000000-0005-0000-0000-0000E1000000}"/>
    <cellStyle name="Normal 4 2 2 7 4" xfId="853" xr:uid="{00000000-0005-0000-0000-0000E2000000}"/>
    <cellStyle name="Normal 4 2 2 8" xfId="96" xr:uid="{00000000-0005-0000-0000-0000E3000000}"/>
    <cellStyle name="Normal 4 2 2 8 2" xfId="432" xr:uid="{00000000-0005-0000-0000-0000E4000000}"/>
    <cellStyle name="Normal 4 2 2 8 3" xfId="701" xr:uid="{00000000-0005-0000-0000-0000E5000000}"/>
    <cellStyle name="Normal 4 2 2 8 4" xfId="854" xr:uid="{00000000-0005-0000-0000-0000E6000000}"/>
    <cellStyle name="Normal 4 2 2 9" xfId="264" xr:uid="{00000000-0005-0000-0000-0000E7000000}"/>
    <cellStyle name="Normal 4 2 3" xfId="26" xr:uid="{00000000-0005-0000-0000-0000E8000000}"/>
    <cellStyle name="Normal 4 2 3 10" xfId="535" xr:uid="{00000000-0005-0000-0000-0000E9000000}"/>
    <cellStyle name="Normal 4 2 3 11" xfId="855" xr:uid="{00000000-0005-0000-0000-0000EA000000}"/>
    <cellStyle name="Normal 4 2 3 2" xfId="27" xr:uid="{00000000-0005-0000-0000-0000EB000000}"/>
    <cellStyle name="Normal 4 2 3 2 10" xfId="856" xr:uid="{00000000-0005-0000-0000-0000EC000000}"/>
    <cellStyle name="Normal 4 2 3 2 2" xfId="49" xr:uid="{00000000-0005-0000-0000-0000ED000000}"/>
    <cellStyle name="Normal 4 2 3 2 2 2" xfId="87" xr:uid="{00000000-0005-0000-0000-0000EE000000}"/>
    <cellStyle name="Normal 4 2 3 2 2 2 2" xfId="255" xr:uid="{00000000-0005-0000-0000-0000EF000000}"/>
    <cellStyle name="Normal 4 2 3 2 2 2 2 2" xfId="423" xr:uid="{00000000-0005-0000-0000-0000F0000000}"/>
    <cellStyle name="Normal 4 2 3 2 2 2 2 3" xfId="692" xr:uid="{00000000-0005-0000-0000-0000F1000000}"/>
    <cellStyle name="Normal 4 2 3 2 2 2 2 4" xfId="857" xr:uid="{00000000-0005-0000-0000-0000F2000000}"/>
    <cellStyle name="Normal 4 2 3 2 2 2 3" xfId="188" xr:uid="{00000000-0005-0000-0000-0000F3000000}"/>
    <cellStyle name="Normal 4 2 3 2 2 2 3 2" xfId="524" xr:uid="{00000000-0005-0000-0000-0000F4000000}"/>
    <cellStyle name="Normal 4 2 3 2 2 2 3 3" xfId="793" xr:uid="{00000000-0005-0000-0000-0000F5000000}"/>
    <cellStyle name="Normal 4 2 3 2 2 2 3 4" xfId="858" xr:uid="{00000000-0005-0000-0000-0000F6000000}"/>
    <cellStyle name="Normal 4 2 3 2 2 2 4" xfId="356" xr:uid="{00000000-0005-0000-0000-0000F7000000}"/>
    <cellStyle name="Normal 4 2 3 2 2 2 5" xfId="625" xr:uid="{00000000-0005-0000-0000-0000F8000000}"/>
    <cellStyle name="Normal 4 2 3 2 2 2 6" xfId="859" xr:uid="{00000000-0005-0000-0000-0000F9000000}"/>
    <cellStyle name="Normal 4 2 3 2 2 3" xfId="154" xr:uid="{00000000-0005-0000-0000-0000FA000000}"/>
    <cellStyle name="Normal 4 2 3 2 2 3 2" xfId="490" xr:uid="{00000000-0005-0000-0000-0000FB000000}"/>
    <cellStyle name="Normal 4 2 3 2 2 3 2 2" xfId="759" xr:uid="{00000000-0005-0000-0000-0000FC000000}"/>
    <cellStyle name="Normal 4 2 3 2 2 3 2 3" xfId="860" xr:uid="{00000000-0005-0000-0000-0000FD000000}"/>
    <cellStyle name="Normal 4 2 3 2 2 3 3" xfId="322" xr:uid="{00000000-0005-0000-0000-0000FE000000}"/>
    <cellStyle name="Normal 4 2 3 2 2 3 4" xfId="591" xr:uid="{00000000-0005-0000-0000-0000FF000000}"/>
    <cellStyle name="Normal 4 2 3 2 2 3 5" xfId="861" xr:uid="{00000000-0005-0000-0000-000000010000}"/>
    <cellStyle name="Normal 4 2 3 2 2 4" xfId="221" xr:uid="{00000000-0005-0000-0000-000001010000}"/>
    <cellStyle name="Normal 4 2 3 2 2 4 2" xfId="389" xr:uid="{00000000-0005-0000-0000-000002010000}"/>
    <cellStyle name="Normal 4 2 3 2 2 4 3" xfId="658" xr:uid="{00000000-0005-0000-0000-000003010000}"/>
    <cellStyle name="Normal 4 2 3 2 2 4 4" xfId="862" xr:uid="{00000000-0005-0000-0000-000004010000}"/>
    <cellStyle name="Normal 4 2 3 2 2 5" xfId="121" xr:uid="{00000000-0005-0000-0000-000005010000}"/>
    <cellStyle name="Normal 4 2 3 2 2 5 2" xfId="457" xr:uid="{00000000-0005-0000-0000-000006010000}"/>
    <cellStyle name="Normal 4 2 3 2 2 5 3" xfId="726" xr:uid="{00000000-0005-0000-0000-000007010000}"/>
    <cellStyle name="Normal 4 2 3 2 2 5 4" xfId="863" xr:uid="{00000000-0005-0000-0000-000008010000}"/>
    <cellStyle name="Normal 4 2 3 2 2 6" xfId="289" xr:uid="{00000000-0005-0000-0000-000009010000}"/>
    <cellStyle name="Normal 4 2 3 2 2 7" xfId="558" xr:uid="{00000000-0005-0000-0000-00000A010000}"/>
    <cellStyle name="Normal 4 2 3 2 2 8" xfId="864" xr:uid="{00000000-0005-0000-0000-00000B010000}"/>
    <cellStyle name="Normal 4 2 3 2 3" xfId="42" xr:uid="{00000000-0005-0000-0000-00000C010000}"/>
    <cellStyle name="Normal 4 2 3 2 3 2" xfId="80" xr:uid="{00000000-0005-0000-0000-00000D010000}"/>
    <cellStyle name="Normal 4 2 3 2 3 2 2" xfId="248" xr:uid="{00000000-0005-0000-0000-00000E010000}"/>
    <cellStyle name="Normal 4 2 3 2 3 2 2 2" xfId="416" xr:uid="{00000000-0005-0000-0000-00000F010000}"/>
    <cellStyle name="Normal 4 2 3 2 3 2 2 3" xfId="685" xr:uid="{00000000-0005-0000-0000-000010010000}"/>
    <cellStyle name="Normal 4 2 3 2 3 2 2 4" xfId="865" xr:uid="{00000000-0005-0000-0000-000011010000}"/>
    <cellStyle name="Normal 4 2 3 2 3 2 3" xfId="181" xr:uid="{00000000-0005-0000-0000-000012010000}"/>
    <cellStyle name="Normal 4 2 3 2 3 2 3 2" xfId="517" xr:uid="{00000000-0005-0000-0000-000013010000}"/>
    <cellStyle name="Normal 4 2 3 2 3 2 3 3" xfId="786" xr:uid="{00000000-0005-0000-0000-000014010000}"/>
    <cellStyle name="Normal 4 2 3 2 3 2 3 4" xfId="866" xr:uid="{00000000-0005-0000-0000-000015010000}"/>
    <cellStyle name="Normal 4 2 3 2 3 2 4" xfId="349" xr:uid="{00000000-0005-0000-0000-000016010000}"/>
    <cellStyle name="Normal 4 2 3 2 3 2 5" xfId="618" xr:uid="{00000000-0005-0000-0000-000017010000}"/>
    <cellStyle name="Normal 4 2 3 2 3 2 6" xfId="867" xr:uid="{00000000-0005-0000-0000-000018010000}"/>
    <cellStyle name="Normal 4 2 3 2 3 3" xfId="147" xr:uid="{00000000-0005-0000-0000-000019010000}"/>
    <cellStyle name="Normal 4 2 3 2 3 3 2" xfId="483" xr:uid="{00000000-0005-0000-0000-00001A010000}"/>
    <cellStyle name="Normal 4 2 3 2 3 3 2 2" xfId="752" xr:uid="{00000000-0005-0000-0000-00001B010000}"/>
    <cellStyle name="Normal 4 2 3 2 3 3 2 3" xfId="868" xr:uid="{00000000-0005-0000-0000-00001C010000}"/>
    <cellStyle name="Normal 4 2 3 2 3 3 3" xfId="315" xr:uid="{00000000-0005-0000-0000-00001D010000}"/>
    <cellStyle name="Normal 4 2 3 2 3 3 4" xfId="584" xr:uid="{00000000-0005-0000-0000-00001E010000}"/>
    <cellStyle name="Normal 4 2 3 2 3 3 5" xfId="869" xr:uid="{00000000-0005-0000-0000-00001F010000}"/>
    <cellStyle name="Normal 4 2 3 2 3 4" xfId="214" xr:uid="{00000000-0005-0000-0000-000020010000}"/>
    <cellStyle name="Normal 4 2 3 2 3 4 2" xfId="382" xr:uid="{00000000-0005-0000-0000-000021010000}"/>
    <cellStyle name="Normal 4 2 3 2 3 4 3" xfId="651" xr:uid="{00000000-0005-0000-0000-000022010000}"/>
    <cellStyle name="Normal 4 2 3 2 3 4 4" xfId="870" xr:uid="{00000000-0005-0000-0000-000023010000}"/>
    <cellStyle name="Normal 4 2 3 2 3 5" xfId="114" xr:uid="{00000000-0005-0000-0000-000024010000}"/>
    <cellStyle name="Normal 4 2 3 2 3 5 2" xfId="450" xr:uid="{00000000-0005-0000-0000-000025010000}"/>
    <cellStyle name="Normal 4 2 3 2 3 5 3" xfId="719" xr:uid="{00000000-0005-0000-0000-000026010000}"/>
    <cellStyle name="Normal 4 2 3 2 3 5 4" xfId="871" xr:uid="{00000000-0005-0000-0000-000027010000}"/>
    <cellStyle name="Normal 4 2 3 2 3 6" xfId="282" xr:uid="{00000000-0005-0000-0000-000028010000}"/>
    <cellStyle name="Normal 4 2 3 2 3 7" xfId="551" xr:uid="{00000000-0005-0000-0000-000029010000}"/>
    <cellStyle name="Normal 4 2 3 2 3 8" xfId="872" xr:uid="{00000000-0005-0000-0000-00002A010000}"/>
    <cellStyle name="Normal 4 2 3 2 4" xfId="65" xr:uid="{00000000-0005-0000-0000-00002B010000}"/>
    <cellStyle name="Normal 4 2 3 2 4 2" xfId="233" xr:uid="{00000000-0005-0000-0000-00002C010000}"/>
    <cellStyle name="Normal 4 2 3 2 4 2 2" xfId="401" xr:uid="{00000000-0005-0000-0000-00002D010000}"/>
    <cellStyle name="Normal 4 2 3 2 4 2 3" xfId="670" xr:uid="{00000000-0005-0000-0000-00002E010000}"/>
    <cellStyle name="Normal 4 2 3 2 4 2 4" xfId="873" xr:uid="{00000000-0005-0000-0000-00002F010000}"/>
    <cellStyle name="Normal 4 2 3 2 4 3" xfId="166" xr:uid="{00000000-0005-0000-0000-000030010000}"/>
    <cellStyle name="Normal 4 2 3 2 4 3 2" xfId="502" xr:uid="{00000000-0005-0000-0000-000031010000}"/>
    <cellStyle name="Normal 4 2 3 2 4 3 3" xfId="771" xr:uid="{00000000-0005-0000-0000-000032010000}"/>
    <cellStyle name="Normal 4 2 3 2 4 3 4" xfId="874" xr:uid="{00000000-0005-0000-0000-000033010000}"/>
    <cellStyle name="Normal 4 2 3 2 4 4" xfId="334" xr:uid="{00000000-0005-0000-0000-000034010000}"/>
    <cellStyle name="Normal 4 2 3 2 4 5" xfId="603" xr:uid="{00000000-0005-0000-0000-000035010000}"/>
    <cellStyle name="Normal 4 2 3 2 4 6" xfId="875" xr:uid="{00000000-0005-0000-0000-000036010000}"/>
    <cellStyle name="Normal 4 2 3 2 5" xfId="132" xr:uid="{00000000-0005-0000-0000-000037010000}"/>
    <cellStyle name="Normal 4 2 3 2 5 2" xfId="468" xr:uid="{00000000-0005-0000-0000-000038010000}"/>
    <cellStyle name="Normal 4 2 3 2 5 2 2" xfId="737" xr:uid="{00000000-0005-0000-0000-000039010000}"/>
    <cellStyle name="Normal 4 2 3 2 5 2 3" xfId="876" xr:uid="{00000000-0005-0000-0000-00003A010000}"/>
    <cellStyle name="Normal 4 2 3 2 5 3" xfId="300" xr:uid="{00000000-0005-0000-0000-00003B010000}"/>
    <cellStyle name="Normal 4 2 3 2 5 4" xfId="569" xr:uid="{00000000-0005-0000-0000-00003C010000}"/>
    <cellStyle name="Normal 4 2 3 2 5 5" xfId="877" xr:uid="{00000000-0005-0000-0000-00003D010000}"/>
    <cellStyle name="Normal 4 2 3 2 6" xfId="199" xr:uid="{00000000-0005-0000-0000-00003E010000}"/>
    <cellStyle name="Normal 4 2 3 2 6 2" xfId="367" xr:uid="{00000000-0005-0000-0000-00003F010000}"/>
    <cellStyle name="Normal 4 2 3 2 6 3" xfId="636" xr:uid="{00000000-0005-0000-0000-000040010000}"/>
    <cellStyle name="Normal 4 2 3 2 6 4" xfId="878" xr:uid="{00000000-0005-0000-0000-000041010000}"/>
    <cellStyle name="Normal 4 2 3 2 7" xfId="99" xr:uid="{00000000-0005-0000-0000-000042010000}"/>
    <cellStyle name="Normal 4 2 3 2 7 2" xfId="435" xr:uid="{00000000-0005-0000-0000-000043010000}"/>
    <cellStyle name="Normal 4 2 3 2 7 3" xfId="704" xr:uid="{00000000-0005-0000-0000-000044010000}"/>
    <cellStyle name="Normal 4 2 3 2 7 4" xfId="879" xr:uid="{00000000-0005-0000-0000-000045010000}"/>
    <cellStyle name="Normal 4 2 3 2 8" xfId="267" xr:uid="{00000000-0005-0000-0000-000046010000}"/>
    <cellStyle name="Normal 4 2 3 2 9" xfId="536" xr:uid="{00000000-0005-0000-0000-000047010000}"/>
    <cellStyle name="Normal 4 2 3 3" xfId="48" xr:uid="{00000000-0005-0000-0000-000048010000}"/>
    <cellStyle name="Normal 4 2 3 3 2" xfId="86" xr:uid="{00000000-0005-0000-0000-000049010000}"/>
    <cellStyle name="Normal 4 2 3 3 2 2" xfId="254" xr:uid="{00000000-0005-0000-0000-00004A010000}"/>
    <cellStyle name="Normal 4 2 3 3 2 2 2" xfId="422" xr:uid="{00000000-0005-0000-0000-00004B010000}"/>
    <cellStyle name="Normal 4 2 3 3 2 2 3" xfId="691" xr:uid="{00000000-0005-0000-0000-00004C010000}"/>
    <cellStyle name="Normal 4 2 3 3 2 2 4" xfId="880" xr:uid="{00000000-0005-0000-0000-00004D010000}"/>
    <cellStyle name="Normal 4 2 3 3 2 3" xfId="187" xr:uid="{00000000-0005-0000-0000-00004E010000}"/>
    <cellStyle name="Normal 4 2 3 3 2 3 2" xfId="523" xr:uid="{00000000-0005-0000-0000-00004F010000}"/>
    <cellStyle name="Normal 4 2 3 3 2 3 3" xfId="792" xr:uid="{00000000-0005-0000-0000-000050010000}"/>
    <cellStyle name="Normal 4 2 3 3 2 3 4" xfId="881" xr:uid="{00000000-0005-0000-0000-000051010000}"/>
    <cellStyle name="Normal 4 2 3 3 2 4" xfId="355" xr:uid="{00000000-0005-0000-0000-000052010000}"/>
    <cellStyle name="Normal 4 2 3 3 2 5" xfId="624" xr:uid="{00000000-0005-0000-0000-000053010000}"/>
    <cellStyle name="Normal 4 2 3 3 2 6" xfId="882" xr:uid="{00000000-0005-0000-0000-000054010000}"/>
    <cellStyle name="Normal 4 2 3 3 3" xfId="153" xr:uid="{00000000-0005-0000-0000-000055010000}"/>
    <cellStyle name="Normal 4 2 3 3 3 2" xfId="489" xr:uid="{00000000-0005-0000-0000-000056010000}"/>
    <cellStyle name="Normal 4 2 3 3 3 2 2" xfId="758" xr:uid="{00000000-0005-0000-0000-000057010000}"/>
    <cellStyle name="Normal 4 2 3 3 3 2 3" xfId="883" xr:uid="{00000000-0005-0000-0000-000058010000}"/>
    <cellStyle name="Normal 4 2 3 3 3 3" xfId="321" xr:uid="{00000000-0005-0000-0000-000059010000}"/>
    <cellStyle name="Normal 4 2 3 3 3 4" xfId="590" xr:uid="{00000000-0005-0000-0000-00005A010000}"/>
    <cellStyle name="Normal 4 2 3 3 3 5" xfId="884" xr:uid="{00000000-0005-0000-0000-00005B010000}"/>
    <cellStyle name="Normal 4 2 3 3 4" xfId="220" xr:uid="{00000000-0005-0000-0000-00005C010000}"/>
    <cellStyle name="Normal 4 2 3 3 4 2" xfId="388" xr:uid="{00000000-0005-0000-0000-00005D010000}"/>
    <cellStyle name="Normal 4 2 3 3 4 3" xfId="657" xr:uid="{00000000-0005-0000-0000-00005E010000}"/>
    <cellStyle name="Normal 4 2 3 3 4 4" xfId="885" xr:uid="{00000000-0005-0000-0000-00005F010000}"/>
    <cellStyle name="Normal 4 2 3 3 5" xfId="120" xr:uid="{00000000-0005-0000-0000-000060010000}"/>
    <cellStyle name="Normal 4 2 3 3 5 2" xfId="456" xr:uid="{00000000-0005-0000-0000-000061010000}"/>
    <cellStyle name="Normal 4 2 3 3 5 3" xfId="725" xr:uid="{00000000-0005-0000-0000-000062010000}"/>
    <cellStyle name="Normal 4 2 3 3 5 4" xfId="886" xr:uid="{00000000-0005-0000-0000-000063010000}"/>
    <cellStyle name="Normal 4 2 3 3 6" xfId="288" xr:uid="{00000000-0005-0000-0000-000064010000}"/>
    <cellStyle name="Normal 4 2 3 3 7" xfId="557" xr:uid="{00000000-0005-0000-0000-000065010000}"/>
    <cellStyle name="Normal 4 2 3 3 8" xfId="887" xr:uid="{00000000-0005-0000-0000-000066010000}"/>
    <cellStyle name="Normal 4 2 3 4" xfId="36" xr:uid="{00000000-0005-0000-0000-000067010000}"/>
    <cellStyle name="Normal 4 2 3 4 2" xfId="74" xr:uid="{00000000-0005-0000-0000-000068010000}"/>
    <cellStyle name="Normal 4 2 3 4 2 2" xfId="242" xr:uid="{00000000-0005-0000-0000-000069010000}"/>
    <cellStyle name="Normal 4 2 3 4 2 2 2" xfId="410" xr:uid="{00000000-0005-0000-0000-00006A010000}"/>
    <cellStyle name="Normal 4 2 3 4 2 2 3" xfId="679" xr:uid="{00000000-0005-0000-0000-00006B010000}"/>
    <cellStyle name="Normal 4 2 3 4 2 2 4" xfId="888" xr:uid="{00000000-0005-0000-0000-00006C010000}"/>
    <cellStyle name="Normal 4 2 3 4 2 3" xfId="175" xr:uid="{00000000-0005-0000-0000-00006D010000}"/>
    <cellStyle name="Normal 4 2 3 4 2 3 2" xfId="511" xr:uid="{00000000-0005-0000-0000-00006E010000}"/>
    <cellStyle name="Normal 4 2 3 4 2 3 3" xfId="780" xr:uid="{00000000-0005-0000-0000-00006F010000}"/>
    <cellStyle name="Normal 4 2 3 4 2 3 4" xfId="889" xr:uid="{00000000-0005-0000-0000-000070010000}"/>
    <cellStyle name="Normal 4 2 3 4 2 4" xfId="343" xr:uid="{00000000-0005-0000-0000-000071010000}"/>
    <cellStyle name="Normal 4 2 3 4 2 5" xfId="612" xr:uid="{00000000-0005-0000-0000-000072010000}"/>
    <cellStyle name="Normal 4 2 3 4 2 6" xfId="890" xr:uid="{00000000-0005-0000-0000-000073010000}"/>
    <cellStyle name="Normal 4 2 3 4 3" xfId="141" xr:uid="{00000000-0005-0000-0000-000074010000}"/>
    <cellStyle name="Normal 4 2 3 4 3 2" xfId="477" xr:uid="{00000000-0005-0000-0000-000075010000}"/>
    <cellStyle name="Normal 4 2 3 4 3 2 2" xfId="746" xr:uid="{00000000-0005-0000-0000-000076010000}"/>
    <cellStyle name="Normal 4 2 3 4 3 2 3" xfId="891" xr:uid="{00000000-0005-0000-0000-000077010000}"/>
    <cellStyle name="Normal 4 2 3 4 3 3" xfId="309" xr:uid="{00000000-0005-0000-0000-000078010000}"/>
    <cellStyle name="Normal 4 2 3 4 3 4" xfId="578" xr:uid="{00000000-0005-0000-0000-000079010000}"/>
    <cellStyle name="Normal 4 2 3 4 3 5" xfId="892" xr:uid="{00000000-0005-0000-0000-00007A010000}"/>
    <cellStyle name="Normal 4 2 3 4 4" xfId="208" xr:uid="{00000000-0005-0000-0000-00007B010000}"/>
    <cellStyle name="Normal 4 2 3 4 4 2" xfId="376" xr:uid="{00000000-0005-0000-0000-00007C010000}"/>
    <cellStyle name="Normal 4 2 3 4 4 3" xfId="645" xr:uid="{00000000-0005-0000-0000-00007D010000}"/>
    <cellStyle name="Normal 4 2 3 4 4 4" xfId="893" xr:uid="{00000000-0005-0000-0000-00007E010000}"/>
    <cellStyle name="Normal 4 2 3 4 5" xfId="108" xr:uid="{00000000-0005-0000-0000-00007F010000}"/>
    <cellStyle name="Normal 4 2 3 4 5 2" xfId="444" xr:uid="{00000000-0005-0000-0000-000080010000}"/>
    <cellStyle name="Normal 4 2 3 4 5 3" xfId="713" xr:uid="{00000000-0005-0000-0000-000081010000}"/>
    <cellStyle name="Normal 4 2 3 4 5 4" xfId="894" xr:uid="{00000000-0005-0000-0000-000082010000}"/>
    <cellStyle name="Normal 4 2 3 4 6" xfId="276" xr:uid="{00000000-0005-0000-0000-000083010000}"/>
    <cellStyle name="Normal 4 2 3 4 7" xfId="545" xr:uid="{00000000-0005-0000-0000-000084010000}"/>
    <cellStyle name="Normal 4 2 3 4 8" xfId="895" xr:uid="{00000000-0005-0000-0000-000085010000}"/>
    <cellStyle name="Normal 4 2 3 5" xfId="64" xr:uid="{00000000-0005-0000-0000-000086010000}"/>
    <cellStyle name="Normal 4 2 3 5 2" xfId="232" xr:uid="{00000000-0005-0000-0000-000087010000}"/>
    <cellStyle name="Normal 4 2 3 5 2 2" xfId="400" xr:uid="{00000000-0005-0000-0000-000088010000}"/>
    <cellStyle name="Normal 4 2 3 5 2 3" xfId="669" xr:uid="{00000000-0005-0000-0000-000089010000}"/>
    <cellStyle name="Normal 4 2 3 5 2 4" xfId="896" xr:uid="{00000000-0005-0000-0000-00008A010000}"/>
    <cellStyle name="Normal 4 2 3 5 3" xfId="165" xr:uid="{00000000-0005-0000-0000-00008B010000}"/>
    <cellStyle name="Normal 4 2 3 5 3 2" xfId="501" xr:uid="{00000000-0005-0000-0000-00008C010000}"/>
    <cellStyle name="Normal 4 2 3 5 3 3" xfId="770" xr:uid="{00000000-0005-0000-0000-00008D010000}"/>
    <cellStyle name="Normal 4 2 3 5 3 4" xfId="897" xr:uid="{00000000-0005-0000-0000-00008E010000}"/>
    <cellStyle name="Normal 4 2 3 5 4" xfId="333" xr:uid="{00000000-0005-0000-0000-00008F010000}"/>
    <cellStyle name="Normal 4 2 3 5 5" xfId="602" xr:uid="{00000000-0005-0000-0000-000090010000}"/>
    <cellStyle name="Normal 4 2 3 5 6" xfId="898" xr:uid="{00000000-0005-0000-0000-000091010000}"/>
    <cellStyle name="Normal 4 2 3 6" xfId="131" xr:uid="{00000000-0005-0000-0000-000092010000}"/>
    <cellStyle name="Normal 4 2 3 6 2" xfId="467" xr:uid="{00000000-0005-0000-0000-000093010000}"/>
    <cellStyle name="Normal 4 2 3 6 2 2" xfId="736" xr:uid="{00000000-0005-0000-0000-000094010000}"/>
    <cellStyle name="Normal 4 2 3 6 2 3" xfId="899" xr:uid="{00000000-0005-0000-0000-000095010000}"/>
    <cellStyle name="Normal 4 2 3 6 3" xfId="299" xr:uid="{00000000-0005-0000-0000-000096010000}"/>
    <cellStyle name="Normal 4 2 3 6 4" xfId="568" xr:uid="{00000000-0005-0000-0000-000097010000}"/>
    <cellStyle name="Normal 4 2 3 6 5" xfId="900" xr:uid="{00000000-0005-0000-0000-000098010000}"/>
    <cellStyle name="Normal 4 2 3 7" xfId="198" xr:uid="{00000000-0005-0000-0000-000099010000}"/>
    <cellStyle name="Normal 4 2 3 7 2" xfId="366" xr:uid="{00000000-0005-0000-0000-00009A010000}"/>
    <cellStyle name="Normal 4 2 3 7 3" xfId="635" xr:uid="{00000000-0005-0000-0000-00009B010000}"/>
    <cellStyle name="Normal 4 2 3 7 4" xfId="901" xr:uid="{00000000-0005-0000-0000-00009C010000}"/>
    <cellStyle name="Normal 4 2 3 8" xfId="98" xr:uid="{00000000-0005-0000-0000-00009D010000}"/>
    <cellStyle name="Normal 4 2 3 8 2" xfId="434" xr:uid="{00000000-0005-0000-0000-00009E010000}"/>
    <cellStyle name="Normal 4 2 3 8 3" xfId="703" xr:uid="{00000000-0005-0000-0000-00009F010000}"/>
    <cellStyle name="Normal 4 2 3 8 4" xfId="902" xr:uid="{00000000-0005-0000-0000-0000A0010000}"/>
    <cellStyle name="Normal 4 2 3 9" xfId="266" xr:uid="{00000000-0005-0000-0000-0000A1010000}"/>
    <cellStyle name="Normal 4 2 4" xfId="28" xr:uid="{00000000-0005-0000-0000-0000A2010000}"/>
    <cellStyle name="Normal 4 2 4 10" xfId="903" xr:uid="{00000000-0005-0000-0000-0000A3010000}"/>
    <cellStyle name="Normal 4 2 4 2" xfId="50" xr:uid="{00000000-0005-0000-0000-0000A4010000}"/>
    <cellStyle name="Normal 4 2 4 2 2" xfId="88" xr:uid="{00000000-0005-0000-0000-0000A5010000}"/>
    <cellStyle name="Normal 4 2 4 2 2 2" xfId="256" xr:uid="{00000000-0005-0000-0000-0000A6010000}"/>
    <cellStyle name="Normal 4 2 4 2 2 2 2" xfId="424" xr:uid="{00000000-0005-0000-0000-0000A7010000}"/>
    <cellStyle name="Normal 4 2 4 2 2 2 3" xfId="693" xr:uid="{00000000-0005-0000-0000-0000A8010000}"/>
    <cellStyle name="Normal 4 2 4 2 2 2 4" xfId="904" xr:uid="{00000000-0005-0000-0000-0000A9010000}"/>
    <cellStyle name="Normal 4 2 4 2 2 3" xfId="189" xr:uid="{00000000-0005-0000-0000-0000AA010000}"/>
    <cellStyle name="Normal 4 2 4 2 2 3 2" xfId="525" xr:uid="{00000000-0005-0000-0000-0000AB010000}"/>
    <cellStyle name="Normal 4 2 4 2 2 3 3" xfId="794" xr:uid="{00000000-0005-0000-0000-0000AC010000}"/>
    <cellStyle name="Normal 4 2 4 2 2 3 4" xfId="905" xr:uid="{00000000-0005-0000-0000-0000AD010000}"/>
    <cellStyle name="Normal 4 2 4 2 2 4" xfId="357" xr:uid="{00000000-0005-0000-0000-0000AE010000}"/>
    <cellStyle name="Normal 4 2 4 2 2 5" xfId="626" xr:uid="{00000000-0005-0000-0000-0000AF010000}"/>
    <cellStyle name="Normal 4 2 4 2 2 6" xfId="906" xr:uid="{00000000-0005-0000-0000-0000B0010000}"/>
    <cellStyle name="Normal 4 2 4 2 3" xfId="155" xr:uid="{00000000-0005-0000-0000-0000B1010000}"/>
    <cellStyle name="Normal 4 2 4 2 3 2" xfId="491" xr:uid="{00000000-0005-0000-0000-0000B2010000}"/>
    <cellStyle name="Normal 4 2 4 2 3 2 2" xfId="760" xr:uid="{00000000-0005-0000-0000-0000B3010000}"/>
    <cellStyle name="Normal 4 2 4 2 3 2 3" xfId="907" xr:uid="{00000000-0005-0000-0000-0000B4010000}"/>
    <cellStyle name="Normal 4 2 4 2 3 3" xfId="323" xr:uid="{00000000-0005-0000-0000-0000B5010000}"/>
    <cellStyle name="Normal 4 2 4 2 3 4" xfId="592" xr:uid="{00000000-0005-0000-0000-0000B6010000}"/>
    <cellStyle name="Normal 4 2 4 2 3 5" xfId="908" xr:uid="{00000000-0005-0000-0000-0000B7010000}"/>
    <cellStyle name="Normal 4 2 4 2 4" xfId="222" xr:uid="{00000000-0005-0000-0000-0000B8010000}"/>
    <cellStyle name="Normal 4 2 4 2 4 2" xfId="390" xr:uid="{00000000-0005-0000-0000-0000B9010000}"/>
    <cellStyle name="Normal 4 2 4 2 4 3" xfId="659" xr:uid="{00000000-0005-0000-0000-0000BA010000}"/>
    <cellStyle name="Normal 4 2 4 2 4 4" xfId="909" xr:uid="{00000000-0005-0000-0000-0000BB010000}"/>
    <cellStyle name="Normal 4 2 4 2 5" xfId="122" xr:uid="{00000000-0005-0000-0000-0000BC010000}"/>
    <cellStyle name="Normal 4 2 4 2 5 2" xfId="458" xr:uid="{00000000-0005-0000-0000-0000BD010000}"/>
    <cellStyle name="Normal 4 2 4 2 5 3" xfId="727" xr:uid="{00000000-0005-0000-0000-0000BE010000}"/>
    <cellStyle name="Normal 4 2 4 2 5 4" xfId="910" xr:uid="{00000000-0005-0000-0000-0000BF010000}"/>
    <cellStyle name="Normal 4 2 4 2 6" xfId="290" xr:uid="{00000000-0005-0000-0000-0000C0010000}"/>
    <cellStyle name="Normal 4 2 4 2 7" xfId="559" xr:uid="{00000000-0005-0000-0000-0000C1010000}"/>
    <cellStyle name="Normal 4 2 4 2 8" xfId="911" xr:uid="{00000000-0005-0000-0000-0000C2010000}"/>
    <cellStyle name="Normal 4 2 4 3" xfId="38" xr:uid="{00000000-0005-0000-0000-0000C3010000}"/>
    <cellStyle name="Normal 4 2 4 3 2" xfId="76" xr:uid="{00000000-0005-0000-0000-0000C4010000}"/>
    <cellStyle name="Normal 4 2 4 3 2 2" xfId="244" xr:uid="{00000000-0005-0000-0000-0000C5010000}"/>
    <cellStyle name="Normal 4 2 4 3 2 2 2" xfId="412" xr:uid="{00000000-0005-0000-0000-0000C6010000}"/>
    <cellStyle name="Normal 4 2 4 3 2 2 3" xfId="681" xr:uid="{00000000-0005-0000-0000-0000C7010000}"/>
    <cellStyle name="Normal 4 2 4 3 2 2 4" xfId="912" xr:uid="{00000000-0005-0000-0000-0000C8010000}"/>
    <cellStyle name="Normal 4 2 4 3 2 3" xfId="177" xr:uid="{00000000-0005-0000-0000-0000C9010000}"/>
    <cellStyle name="Normal 4 2 4 3 2 3 2" xfId="513" xr:uid="{00000000-0005-0000-0000-0000CA010000}"/>
    <cellStyle name="Normal 4 2 4 3 2 3 3" xfId="782" xr:uid="{00000000-0005-0000-0000-0000CB010000}"/>
    <cellStyle name="Normal 4 2 4 3 2 3 4" xfId="913" xr:uid="{00000000-0005-0000-0000-0000CC010000}"/>
    <cellStyle name="Normal 4 2 4 3 2 4" xfId="345" xr:uid="{00000000-0005-0000-0000-0000CD010000}"/>
    <cellStyle name="Normal 4 2 4 3 2 5" xfId="614" xr:uid="{00000000-0005-0000-0000-0000CE010000}"/>
    <cellStyle name="Normal 4 2 4 3 2 6" xfId="914" xr:uid="{00000000-0005-0000-0000-0000CF010000}"/>
    <cellStyle name="Normal 4 2 4 3 3" xfId="143" xr:uid="{00000000-0005-0000-0000-0000D0010000}"/>
    <cellStyle name="Normal 4 2 4 3 3 2" xfId="479" xr:uid="{00000000-0005-0000-0000-0000D1010000}"/>
    <cellStyle name="Normal 4 2 4 3 3 2 2" xfId="748" xr:uid="{00000000-0005-0000-0000-0000D2010000}"/>
    <cellStyle name="Normal 4 2 4 3 3 2 3" xfId="915" xr:uid="{00000000-0005-0000-0000-0000D3010000}"/>
    <cellStyle name="Normal 4 2 4 3 3 3" xfId="311" xr:uid="{00000000-0005-0000-0000-0000D4010000}"/>
    <cellStyle name="Normal 4 2 4 3 3 4" xfId="580" xr:uid="{00000000-0005-0000-0000-0000D5010000}"/>
    <cellStyle name="Normal 4 2 4 3 3 5" xfId="916" xr:uid="{00000000-0005-0000-0000-0000D6010000}"/>
    <cellStyle name="Normal 4 2 4 3 4" xfId="210" xr:uid="{00000000-0005-0000-0000-0000D7010000}"/>
    <cellStyle name="Normal 4 2 4 3 4 2" xfId="378" xr:uid="{00000000-0005-0000-0000-0000D8010000}"/>
    <cellStyle name="Normal 4 2 4 3 4 3" xfId="647" xr:uid="{00000000-0005-0000-0000-0000D9010000}"/>
    <cellStyle name="Normal 4 2 4 3 4 4" xfId="917" xr:uid="{00000000-0005-0000-0000-0000DA010000}"/>
    <cellStyle name="Normal 4 2 4 3 5" xfId="110" xr:uid="{00000000-0005-0000-0000-0000DB010000}"/>
    <cellStyle name="Normal 4 2 4 3 5 2" xfId="446" xr:uid="{00000000-0005-0000-0000-0000DC010000}"/>
    <cellStyle name="Normal 4 2 4 3 5 3" xfId="715" xr:uid="{00000000-0005-0000-0000-0000DD010000}"/>
    <cellStyle name="Normal 4 2 4 3 5 4" xfId="918" xr:uid="{00000000-0005-0000-0000-0000DE010000}"/>
    <cellStyle name="Normal 4 2 4 3 6" xfId="278" xr:uid="{00000000-0005-0000-0000-0000DF010000}"/>
    <cellStyle name="Normal 4 2 4 3 7" xfId="547" xr:uid="{00000000-0005-0000-0000-0000E0010000}"/>
    <cellStyle name="Normal 4 2 4 3 8" xfId="919" xr:uid="{00000000-0005-0000-0000-0000E1010000}"/>
    <cellStyle name="Normal 4 2 4 4" xfId="66" xr:uid="{00000000-0005-0000-0000-0000E2010000}"/>
    <cellStyle name="Normal 4 2 4 4 2" xfId="234" xr:uid="{00000000-0005-0000-0000-0000E3010000}"/>
    <cellStyle name="Normal 4 2 4 4 2 2" xfId="402" xr:uid="{00000000-0005-0000-0000-0000E4010000}"/>
    <cellStyle name="Normal 4 2 4 4 2 3" xfId="671" xr:uid="{00000000-0005-0000-0000-0000E5010000}"/>
    <cellStyle name="Normal 4 2 4 4 2 4" xfId="920" xr:uid="{00000000-0005-0000-0000-0000E6010000}"/>
    <cellStyle name="Normal 4 2 4 4 3" xfId="167" xr:uid="{00000000-0005-0000-0000-0000E7010000}"/>
    <cellStyle name="Normal 4 2 4 4 3 2" xfId="503" xr:uid="{00000000-0005-0000-0000-0000E8010000}"/>
    <cellStyle name="Normal 4 2 4 4 3 3" xfId="772" xr:uid="{00000000-0005-0000-0000-0000E9010000}"/>
    <cellStyle name="Normal 4 2 4 4 3 4" xfId="921" xr:uid="{00000000-0005-0000-0000-0000EA010000}"/>
    <cellStyle name="Normal 4 2 4 4 4" xfId="335" xr:uid="{00000000-0005-0000-0000-0000EB010000}"/>
    <cellStyle name="Normal 4 2 4 4 5" xfId="604" xr:uid="{00000000-0005-0000-0000-0000EC010000}"/>
    <cellStyle name="Normal 4 2 4 4 6" xfId="922" xr:uid="{00000000-0005-0000-0000-0000ED010000}"/>
    <cellStyle name="Normal 4 2 4 5" xfId="133" xr:uid="{00000000-0005-0000-0000-0000EE010000}"/>
    <cellStyle name="Normal 4 2 4 5 2" xfId="469" xr:uid="{00000000-0005-0000-0000-0000EF010000}"/>
    <cellStyle name="Normal 4 2 4 5 2 2" xfId="738" xr:uid="{00000000-0005-0000-0000-0000F0010000}"/>
    <cellStyle name="Normal 4 2 4 5 2 3" xfId="923" xr:uid="{00000000-0005-0000-0000-0000F1010000}"/>
    <cellStyle name="Normal 4 2 4 5 3" xfId="301" xr:uid="{00000000-0005-0000-0000-0000F2010000}"/>
    <cellStyle name="Normal 4 2 4 5 4" xfId="570" xr:uid="{00000000-0005-0000-0000-0000F3010000}"/>
    <cellStyle name="Normal 4 2 4 5 5" xfId="924" xr:uid="{00000000-0005-0000-0000-0000F4010000}"/>
    <cellStyle name="Normal 4 2 4 6" xfId="200" xr:uid="{00000000-0005-0000-0000-0000F5010000}"/>
    <cellStyle name="Normal 4 2 4 6 2" xfId="368" xr:uid="{00000000-0005-0000-0000-0000F6010000}"/>
    <cellStyle name="Normal 4 2 4 6 3" xfId="637" xr:uid="{00000000-0005-0000-0000-0000F7010000}"/>
    <cellStyle name="Normal 4 2 4 6 4" xfId="925" xr:uid="{00000000-0005-0000-0000-0000F8010000}"/>
    <cellStyle name="Normal 4 2 4 7" xfId="100" xr:uid="{00000000-0005-0000-0000-0000F9010000}"/>
    <cellStyle name="Normal 4 2 4 7 2" xfId="436" xr:uid="{00000000-0005-0000-0000-0000FA010000}"/>
    <cellStyle name="Normal 4 2 4 7 3" xfId="705" xr:uid="{00000000-0005-0000-0000-0000FB010000}"/>
    <cellStyle name="Normal 4 2 4 7 4" xfId="926" xr:uid="{00000000-0005-0000-0000-0000FC010000}"/>
    <cellStyle name="Normal 4 2 4 8" xfId="268" xr:uid="{00000000-0005-0000-0000-0000FD010000}"/>
    <cellStyle name="Normal 4 2 4 9" xfId="537" xr:uid="{00000000-0005-0000-0000-0000FE010000}"/>
    <cellStyle name="Normal 4 2 5" xfId="45" xr:uid="{00000000-0005-0000-0000-0000FF010000}"/>
    <cellStyle name="Normal 4 2 5 2" xfId="83" xr:uid="{00000000-0005-0000-0000-000000020000}"/>
    <cellStyle name="Normal 4 2 5 2 2" xfId="251" xr:uid="{00000000-0005-0000-0000-000001020000}"/>
    <cellStyle name="Normal 4 2 5 2 2 2" xfId="419" xr:uid="{00000000-0005-0000-0000-000002020000}"/>
    <cellStyle name="Normal 4 2 5 2 2 3" xfId="688" xr:uid="{00000000-0005-0000-0000-000003020000}"/>
    <cellStyle name="Normal 4 2 5 2 2 4" xfId="927" xr:uid="{00000000-0005-0000-0000-000004020000}"/>
    <cellStyle name="Normal 4 2 5 2 3" xfId="184" xr:uid="{00000000-0005-0000-0000-000005020000}"/>
    <cellStyle name="Normal 4 2 5 2 3 2" xfId="520" xr:uid="{00000000-0005-0000-0000-000006020000}"/>
    <cellStyle name="Normal 4 2 5 2 3 3" xfId="789" xr:uid="{00000000-0005-0000-0000-000007020000}"/>
    <cellStyle name="Normal 4 2 5 2 3 4" xfId="928" xr:uid="{00000000-0005-0000-0000-000008020000}"/>
    <cellStyle name="Normal 4 2 5 2 4" xfId="352" xr:uid="{00000000-0005-0000-0000-000009020000}"/>
    <cellStyle name="Normal 4 2 5 2 5" xfId="621" xr:uid="{00000000-0005-0000-0000-00000A020000}"/>
    <cellStyle name="Normal 4 2 5 2 6" xfId="929" xr:uid="{00000000-0005-0000-0000-00000B020000}"/>
    <cellStyle name="Normal 4 2 5 3" xfId="150" xr:uid="{00000000-0005-0000-0000-00000C020000}"/>
    <cellStyle name="Normal 4 2 5 3 2" xfId="486" xr:uid="{00000000-0005-0000-0000-00000D020000}"/>
    <cellStyle name="Normal 4 2 5 3 2 2" xfId="755" xr:uid="{00000000-0005-0000-0000-00000E020000}"/>
    <cellStyle name="Normal 4 2 5 3 2 3" xfId="930" xr:uid="{00000000-0005-0000-0000-00000F020000}"/>
    <cellStyle name="Normal 4 2 5 3 3" xfId="318" xr:uid="{00000000-0005-0000-0000-000010020000}"/>
    <cellStyle name="Normal 4 2 5 3 4" xfId="587" xr:uid="{00000000-0005-0000-0000-000011020000}"/>
    <cellStyle name="Normal 4 2 5 3 5" xfId="931" xr:uid="{00000000-0005-0000-0000-000012020000}"/>
    <cellStyle name="Normal 4 2 5 4" xfId="217" xr:uid="{00000000-0005-0000-0000-000013020000}"/>
    <cellStyle name="Normal 4 2 5 4 2" xfId="385" xr:uid="{00000000-0005-0000-0000-000014020000}"/>
    <cellStyle name="Normal 4 2 5 4 3" xfId="654" xr:uid="{00000000-0005-0000-0000-000015020000}"/>
    <cellStyle name="Normal 4 2 5 4 4" xfId="932" xr:uid="{00000000-0005-0000-0000-000016020000}"/>
    <cellStyle name="Normal 4 2 5 5" xfId="117" xr:uid="{00000000-0005-0000-0000-000017020000}"/>
    <cellStyle name="Normal 4 2 5 5 2" xfId="453" xr:uid="{00000000-0005-0000-0000-000018020000}"/>
    <cellStyle name="Normal 4 2 5 5 3" xfId="722" xr:uid="{00000000-0005-0000-0000-000019020000}"/>
    <cellStyle name="Normal 4 2 5 5 4" xfId="933" xr:uid="{00000000-0005-0000-0000-00001A020000}"/>
    <cellStyle name="Normal 4 2 5 6" xfId="285" xr:uid="{00000000-0005-0000-0000-00001B020000}"/>
    <cellStyle name="Normal 4 2 5 7" xfId="554" xr:uid="{00000000-0005-0000-0000-00001C020000}"/>
    <cellStyle name="Normal 4 2 5 8" xfId="934" xr:uid="{00000000-0005-0000-0000-00001D020000}"/>
    <cellStyle name="Normal 4 2 6" xfId="33" xr:uid="{00000000-0005-0000-0000-00001E020000}"/>
    <cellStyle name="Normal 4 2 6 2" xfId="71" xr:uid="{00000000-0005-0000-0000-00001F020000}"/>
    <cellStyle name="Normal 4 2 6 2 2" xfId="239" xr:uid="{00000000-0005-0000-0000-000020020000}"/>
    <cellStyle name="Normal 4 2 6 2 2 2" xfId="407" xr:uid="{00000000-0005-0000-0000-000021020000}"/>
    <cellStyle name="Normal 4 2 6 2 2 3" xfId="676" xr:uid="{00000000-0005-0000-0000-000022020000}"/>
    <cellStyle name="Normal 4 2 6 2 2 4" xfId="935" xr:uid="{00000000-0005-0000-0000-000023020000}"/>
    <cellStyle name="Normal 4 2 6 2 3" xfId="172" xr:uid="{00000000-0005-0000-0000-000024020000}"/>
    <cellStyle name="Normal 4 2 6 2 3 2" xfId="508" xr:uid="{00000000-0005-0000-0000-000025020000}"/>
    <cellStyle name="Normal 4 2 6 2 3 3" xfId="777" xr:uid="{00000000-0005-0000-0000-000026020000}"/>
    <cellStyle name="Normal 4 2 6 2 3 4" xfId="936" xr:uid="{00000000-0005-0000-0000-000027020000}"/>
    <cellStyle name="Normal 4 2 6 2 4" xfId="340" xr:uid="{00000000-0005-0000-0000-000028020000}"/>
    <cellStyle name="Normal 4 2 6 2 5" xfId="609" xr:uid="{00000000-0005-0000-0000-000029020000}"/>
    <cellStyle name="Normal 4 2 6 2 6" xfId="937" xr:uid="{00000000-0005-0000-0000-00002A020000}"/>
    <cellStyle name="Normal 4 2 6 3" xfId="138" xr:uid="{00000000-0005-0000-0000-00002B020000}"/>
    <cellStyle name="Normal 4 2 6 3 2" xfId="474" xr:uid="{00000000-0005-0000-0000-00002C020000}"/>
    <cellStyle name="Normal 4 2 6 3 2 2" xfId="743" xr:uid="{00000000-0005-0000-0000-00002D020000}"/>
    <cellStyle name="Normal 4 2 6 3 2 3" xfId="938" xr:uid="{00000000-0005-0000-0000-00002E020000}"/>
    <cellStyle name="Normal 4 2 6 3 3" xfId="306" xr:uid="{00000000-0005-0000-0000-00002F020000}"/>
    <cellStyle name="Normal 4 2 6 3 4" xfId="575" xr:uid="{00000000-0005-0000-0000-000030020000}"/>
    <cellStyle name="Normal 4 2 6 3 5" xfId="939" xr:uid="{00000000-0005-0000-0000-000031020000}"/>
    <cellStyle name="Normal 4 2 6 4" xfId="205" xr:uid="{00000000-0005-0000-0000-000032020000}"/>
    <cellStyle name="Normal 4 2 6 4 2" xfId="373" xr:uid="{00000000-0005-0000-0000-000033020000}"/>
    <cellStyle name="Normal 4 2 6 4 3" xfId="642" xr:uid="{00000000-0005-0000-0000-000034020000}"/>
    <cellStyle name="Normal 4 2 6 4 4" xfId="940" xr:uid="{00000000-0005-0000-0000-000035020000}"/>
    <cellStyle name="Normal 4 2 6 5" xfId="105" xr:uid="{00000000-0005-0000-0000-000036020000}"/>
    <cellStyle name="Normal 4 2 6 5 2" xfId="441" xr:uid="{00000000-0005-0000-0000-000037020000}"/>
    <cellStyle name="Normal 4 2 6 5 3" xfId="710" xr:uid="{00000000-0005-0000-0000-000038020000}"/>
    <cellStyle name="Normal 4 2 6 5 4" xfId="941" xr:uid="{00000000-0005-0000-0000-000039020000}"/>
    <cellStyle name="Normal 4 2 6 6" xfId="273" xr:uid="{00000000-0005-0000-0000-00003A020000}"/>
    <cellStyle name="Normal 4 2 6 7" xfId="542" xr:uid="{00000000-0005-0000-0000-00003B020000}"/>
    <cellStyle name="Normal 4 2 6 8" xfId="942" xr:uid="{00000000-0005-0000-0000-00003C020000}"/>
    <cellStyle name="Normal 4 2 7" xfId="61" xr:uid="{00000000-0005-0000-0000-00003D020000}"/>
    <cellStyle name="Normal 4 2 7 2" xfId="229" xr:uid="{00000000-0005-0000-0000-00003E020000}"/>
    <cellStyle name="Normal 4 2 7 2 2" xfId="397" xr:uid="{00000000-0005-0000-0000-00003F020000}"/>
    <cellStyle name="Normal 4 2 7 2 3" xfId="666" xr:uid="{00000000-0005-0000-0000-000040020000}"/>
    <cellStyle name="Normal 4 2 7 2 4" xfId="943" xr:uid="{00000000-0005-0000-0000-000041020000}"/>
    <cellStyle name="Normal 4 2 7 3" xfId="162" xr:uid="{00000000-0005-0000-0000-000042020000}"/>
    <cellStyle name="Normal 4 2 7 3 2" xfId="498" xr:uid="{00000000-0005-0000-0000-000043020000}"/>
    <cellStyle name="Normal 4 2 7 3 3" xfId="767" xr:uid="{00000000-0005-0000-0000-000044020000}"/>
    <cellStyle name="Normal 4 2 7 3 4" xfId="944" xr:uid="{00000000-0005-0000-0000-000045020000}"/>
    <cellStyle name="Normal 4 2 7 4" xfId="330" xr:uid="{00000000-0005-0000-0000-000046020000}"/>
    <cellStyle name="Normal 4 2 7 5" xfId="599" xr:uid="{00000000-0005-0000-0000-000047020000}"/>
    <cellStyle name="Normal 4 2 7 6" xfId="945" xr:uid="{00000000-0005-0000-0000-000048020000}"/>
    <cellStyle name="Normal 4 2 8" xfId="128" xr:uid="{00000000-0005-0000-0000-000049020000}"/>
    <cellStyle name="Normal 4 2 8 2" xfId="464" xr:uid="{00000000-0005-0000-0000-00004A020000}"/>
    <cellStyle name="Normal 4 2 8 2 2" xfId="733" xr:uid="{00000000-0005-0000-0000-00004B020000}"/>
    <cellStyle name="Normal 4 2 8 2 3" xfId="946" xr:uid="{00000000-0005-0000-0000-00004C020000}"/>
    <cellStyle name="Normal 4 2 8 3" xfId="296" xr:uid="{00000000-0005-0000-0000-00004D020000}"/>
    <cellStyle name="Normal 4 2 8 4" xfId="565" xr:uid="{00000000-0005-0000-0000-00004E020000}"/>
    <cellStyle name="Normal 4 2 8 5" xfId="947" xr:uid="{00000000-0005-0000-0000-00004F020000}"/>
    <cellStyle name="Normal 4 2 9" xfId="195" xr:uid="{00000000-0005-0000-0000-000050020000}"/>
    <cellStyle name="Normal 4 2 9 2" xfId="363" xr:uid="{00000000-0005-0000-0000-000051020000}"/>
    <cellStyle name="Normal 4 2 9 3" xfId="632" xr:uid="{00000000-0005-0000-0000-000052020000}"/>
    <cellStyle name="Normal 4 2 9 4" xfId="948" xr:uid="{00000000-0005-0000-0000-000053020000}"/>
    <cellStyle name="Normal 4 3" xfId="22" xr:uid="{00000000-0005-0000-0000-000054020000}"/>
    <cellStyle name="Normal 4 3 10" xfId="531" xr:uid="{00000000-0005-0000-0000-000055020000}"/>
    <cellStyle name="Normal 4 3 11" xfId="949" xr:uid="{00000000-0005-0000-0000-000056020000}"/>
    <cellStyle name="Normal 4 3 2" xfId="29" xr:uid="{00000000-0005-0000-0000-000057020000}"/>
    <cellStyle name="Normal 4 3 2 10" xfId="950" xr:uid="{00000000-0005-0000-0000-000058020000}"/>
    <cellStyle name="Normal 4 3 2 2" xfId="51" xr:uid="{00000000-0005-0000-0000-000059020000}"/>
    <cellStyle name="Normal 4 3 2 2 2" xfId="89" xr:uid="{00000000-0005-0000-0000-00005A020000}"/>
    <cellStyle name="Normal 4 3 2 2 2 2" xfId="257" xr:uid="{00000000-0005-0000-0000-00005B020000}"/>
    <cellStyle name="Normal 4 3 2 2 2 2 2" xfId="425" xr:uid="{00000000-0005-0000-0000-00005C020000}"/>
    <cellStyle name="Normal 4 3 2 2 2 2 3" xfId="694" xr:uid="{00000000-0005-0000-0000-00005D020000}"/>
    <cellStyle name="Normal 4 3 2 2 2 2 4" xfId="951" xr:uid="{00000000-0005-0000-0000-00005E020000}"/>
    <cellStyle name="Normal 4 3 2 2 2 3" xfId="190" xr:uid="{00000000-0005-0000-0000-00005F020000}"/>
    <cellStyle name="Normal 4 3 2 2 2 3 2" xfId="526" xr:uid="{00000000-0005-0000-0000-000060020000}"/>
    <cellStyle name="Normal 4 3 2 2 2 3 3" xfId="795" xr:uid="{00000000-0005-0000-0000-000061020000}"/>
    <cellStyle name="Normal 4 3 2 2 2 3 4" xfId="952" xr:uid="{00000000-0005-0000-0000-000062020000}"/>
    <cellStyle name="Normal 4 3 2 2 2 4" xfId="358" xr:uid="{00000000-0005-0000-0000-000063020000}"/>
    <cellStyle name="Normal 4 3 2 2 2 5" xfId="627" xr:uid="{00000000-0005-0000-0000-000064020000}"/>
    <cellStyle name="Normal 4 3 2 2 2 6" xfId="953" xr:uid="{00000000-0005-0000-0000-000065020000}"/>
    <cellStyle name="Normal 4 3 2 2 3" xfId="156" xr:uid="{00000000-0005-0000-0000-000066020000}"/>
    <cellStyle name="Normal 4 3 2 2 3 2" xfId="492" xr:uid="{00000000-0005-0000-0000-000067020000}"/>
    <cellStyle name="Normal 4 3 2 2 3 2 2" xfId="761" xr:uid="{00000000-0005-0000-0000-000068020000}"/>
    <cellStyle name="Normal 4 3 2 2 3 2 3" xfId="954" xr:uid="{00000000-0005-0000-0000-000069020000}"/>
    <cellStyle name="Normal 4 3 2 2 3 3" xfId="324" xr:uid="{00000000-0005-0000-0000-00006A020000}"/>
    <cellStyle name="Normal 4 3 2 2 3 4" xfId="593" xr:uid="{00000000-0005-0000-0000-00006B020000}"/>
    <cellStyle name="Normal 4 3 2 2 3 5" xfId="955" xr:uid="{00000000-0005-0000-0000-00006C020000}"/>
    <cellStyle name="Normal 4 3 2 2 4" xfId="223" xr:uid="{00000000-0005-0000-0000-00006D020000}"/>
    <cellStyle name="Normal 4 3 2 2 4 2" xfId="391" xr:uid="{00000000-0005-0000-0000-00006E020000}"/>
    <cellStyle name="Normal 4 3 2 2 4 3" xfId="660" xr:uid="{00000000-0005-0000-0000-00006F020000}"/>
    <cellStyle name="Normal 4 3 2 2 4 4" xfId="956" xr:uid="{00000000-0005-0000-0000-000070020000}"/>
    <cellStyle name="Normal 4 3 2 2 5" xfId="123" xr:uid="{00000000-0005-0000-0000-000071020000}"/>
    <cellStyle name="Normal 4 3 2 2 5 2" xfId="459" xr:uid="{00000000-0005-0000-0000-000072020000}"/>
    <cellStyle name="Normal 4 3 2 2 5 3" xfId="728" xr:uid="{00000000-0005-0000-0000-000073020000}"/>
    <cellStyle name="Normal 4 3 2 2 5 4" xfId="957" xr:uid="{00000000-0005-0000-0000-000074020000}"/>
    <cellStyle name="Normal 4 3 2 2 6" xfId="291" xr:uid="{00000000-0005-0000-0000-000075020000}"/>
    <cellStyle name="Normal 4 3 2 2 7" xfId="560" xr:uid="{00000000-0005-0000-0000-000076020000}"/>
    <cellStyle name="Normal 4 3 2 2 8" xfId="958" xr:uid="{00000000-0005-0000-0000-000077020000}"/>
    <cellStyle name="Normal 4 3 2 3" xfId="40" xr:uid="{00000000-0005-0000-0000-000078020000}"/>
    <cellStyle name="Normal 4 3 2 3 2" xfId="78" xr:uid="{00000000-0005-0000-0000-000079020000}"/>
    <cellStyle name="Normal 4 3 2 3 2 2" xfId="246" xr:uid="{00000000-0005-0000-0000-00007A020000}"/>
    <cellStyle name="Normal 4 3 2 3 2 2 2" xfId="414" xr:uid="{00000000-0005-0000-0000-00007B020000}"/>
    <cellStyle name="Normal 4 3 2 3 2 2 3" xfId="683" xr:uid="{00000000-0005-0000-0000-00007C020000}"/>
    <cellStyle name="Normal 4 3 2 3 2 2 4" xfId="959" xr:uid="{00000000-0005-0000-0000-00007D020000}"/>
    <cellStyle name="Normal 4 3 2 3 2 3" xfId="179" xr:uid="{00000000-0005-0000-0000-00007E020000}"/>
    <cellStyle name="Normal 4 3 2 3 2 3 2" xfId="515" xr:uid="{00000000-0005-0000-0000-00007F020000}"/>
    <cellStyle name="Normal 4 3 2 3 2 3 3" xfId="784" xr:uid="{00000000-0005-0000-0000-000080020000}"/>
    <cellStyle name="Normal 4 3 2 3 2 3 4" xfId="960" xr:uid="{00000000-0005-0000-0000-000081020000}"/>
    <cellStyle name="Normal 4 3 2 3 2 4" xfId="347" xr:uid="{00000000-0005-0000-0000-000082020000}"/>
    <cellStyle name="Normal 4 3 2 3 2 5" xfId="616" xr:uid="{00000000-0005-0000-0000-000083020000}"/>
    <cellStyle name="Normal 4 3 2 3 2 6" xfId="961" xr:uid="{00000000-0005-0000-0000-000084020000}"/>
    <cellStyle name="Normal 4 3 2 3 3" xfId="145" xr:uid="{00000000-0005-0000-0000-000085020000}"/>
    <cellStyle name="Normal 4 3 2 3 3 2" xfId="481" xr:uid="{00000000-0005-0000-0000-000086020000}"/>
    <cellStyle name="Normal 4 3 2 3 3 2 2" xfId="750" xr:uid="{00000000-0005-0000-0000-000087020000}"/>
    <cellStyle name="Normal 4 3 2 3 3 2 3" xfId="962" xr:uid="{00000000-0005-0000-0000-000088020000}"/>
    <cellStyle name="Normal 4 3 2 3 3 3" xfId="313" xr:uid="{00000000-0005-0000-0000-000089020000}"/>
    <cellStyle name="Normal 4 3 2 3 3 4" xfId="582" xr:uid="{00000000-0005-0000-0000-00008A020000}"/>
    <cellStyle name="Normal 4 3 2 3 3 5" xfId="963" xr:uid="{00000000-0005-0000-0000-00008B020000}"/>
    <cellStyle name="Normal 4 3 2 3 4" xfId="212" xr:uid="{00000000-0005-0000-0000-00008C020000}"/>
    <cellStyle name="Normal 4 3 2 3 4 2" xfId="380" xr:uid="{00000000-0005-0000-0000-00008D020000}"/>
    <cellStyle name="Normal 4 3 2 3 4 3" xfId="649" xr:uid="{00000000-0005-0000-0000-00008E020000}"/>
    <cellStyle name="Normal 4 3 2 3 4 4" xfId="964" xr:uid="{00000000-0005-0000-0000-00008F020000}"/>
    <cellStyle name="Normal 4 3 2 3 5" xfId="112" xr:uid="{00000000-0005-0000-0000-000090020000}"/>
    <cellStyle name="Normal 4 3 2 3 5 2" xfId="448" xr:uid="{00000000-0005-0000-0000-000091020000}"/>
    <cellStyle name="Normal 4 3 2 3 5 3" xfId="717" xr:uid="{00000000-0005-0000-0000-000092020000}"/>
    <cellStyle name="Normal 4 3 2 3 5 4" xfId="965" xr:uid="{00000000-0005-0000-0000-000093020000}"/>
    <cellStyle name="Normal 4 3 2 3 6" xfId="280" xr:uid="{00000000-0005-0000-0000-000094020000}"/>
    <cellStyle name="Normal 4 3 2 3 7" xfId="549" xr:uid="{00000000-0005-0000-0000-000095020000}"/>
    <cellStyle name="Normal 4 3 2 3 8" xfId="966" xr:uid="{00000000-0005-0000-0000-000096020000}"/>
    <cellStyle name="Normal 4 3 2 4" xfId="67" xr:uid="{00000000-0005-0000-0000-000097020000}"/>
    <cellStyle name="Normal 4 3 2 4 2" xfId="235" xr:uid="{00000000-0005-0000-0000-000098020000}"/>
    <cellStyle name="Normal 4 3 2 4 2 2" xfId="403" xr:uid="{00000000-0005-0000-0000-000099020000}"/>
    <cellStyle name="Normal 4 3 2 4 2 3" xfId="672" xr:uid="{00000000-0005-0000-0000-00009A020000}"/>
    <cellStyle name="Normal 4 3 2 4 2 4" xfId="967" xr:uid="{00000000-0005-0000-0000-00009B020000}"/>
    <cellStyle name="Normal 4 3 2 4 3" xfId="168" xr:uid="{00000000-0005-0000-0000-00009C020000}"/>
    <cellStyle name="Normal 4 3 2 4 3 2" xfId="504" xr:uid="{00000000-0005-0000-0000-00009D020000}"/>
    <cellStyle name="Normal 4 3 2 4 3 3" xfId="773" xr:uid="{00000000-0005-0000-0000-00009E020000}"/>
    <cellStyle name="Normal 4 3 2 4 3 4" xfId="968" xr:uid="{00000000-0005-0000-0000-00009F020000}"/>
    <cellStyle name="Normal 4 3 2 4 4" xfId="336" xr:uid="{00000000-0005-0000-0000-0000A0020000}"/>
    <cellStyle name="Normal 4 3 2 4 5" xfId="605" xr:uid="{00000000-0005-0000-0000-0000A1020000}"/>
    <cellStyle name="Normal 4 3 2 4 6" xfId="969" xr:uid="{00000000-0005-0000-0000-0000A2020000}"/>
    <cellStyle name="Normal 4 3 2 5" xfId="134" xr:uid="{00000000-0005-0000-0000-0000A3020000}"/>
    <cellStyle name="Normal 4 3 2 5 2" xfId="470" xr:uid="{00000000-0005-0000-0000-0000A4020000}"/>
    <cellStyle name="Normal 4 3 2 5 2 2" xfId="739" xr:uid="{00000000-0005-0000-0000-0000A5020000}"/>
    <cellStyle name="Normal 4 3 2 5 2 3" xfId="970" xr:uid="{00000000-0005-0000-0000-0000A6020000}"/>
    <cellStyle name="Normal 4 3 2 5 3" xfId="302" xr:uid="{00000000-0005-0000-0000-0000A7020000}"/>
    <cellStyle name="Normal 4 3 2 5 4" xfId="571" xr:uid="{00000000-0005-0000-0000-0000A8020000}"/>
    <cellStyle name="Normal 4 3 2 5 5" xfId="971" xr:uid="{00000000-0005-0000-0000-0000A9020000}"/>
    <cellStyle name="Normal 4 3 2 6" xfId="201" xr:uid="{00000000-0005-0000-0000-0000AA020000}"/>
    <cellStyle name="Normal 4 3 2 6 2" xfId="369" xr:uid="{00000000-0005-0000-0000-0000AB020000}"/>
    <cellStyle name="Normal 4 3 2 6 3" xfId="638" xr:uid="{00000000-0005-0000-0000-0000AC020000}"/>
    <cellStyle name="Normal 4 3 2 6 4" xfId="972" xr:uid="{00000000-0005-0000-0000-0000AD020000}"/>
    <cellStyle name="Normal 4 3 2 7" xfId="101" xr:uid="{00000000-0005-0000-0000-0000AE020000}"/>
    <cellStyle name="Normal 4 3 2 7 2" xfId="437" xr:uid="{00000000-0005-0000-0000-0000AF020000}"/>
    <cellStyle name="Normal 4 3 2 7 3" xfId="706" xr:uid="{00000000-0005-0000-0000-0000B0020000}"/>
    <cellStyle name="Normal 4 3 2 7 4" xfId="973" xr:uid="{00000000-0005-0000-0000-0000B1020000}"/>
    <cellStyle name="Normal 4 3 2 8" xfId="269" xr:uid="{00000000-0005-0000-0000-0000B2020000}"/>
    <cellStyle name="Normal 4 3 2 9" xfId="538" xr:uid="{00000000-0005-0000-0000-0000B3020000}"/>
    <cellStyle name="Normal 4 3 3" xfId="44" xr:uid="{00000000-0005-0000-0000-0000B4020000}"/>
    <cellStyle name="Normal 4 3 3 2" xfId="82" xr:uid="{00000000-0005-0000-0000-0000B5020000}"/>
    <cellStyle name="Normal 4 3 3 2 2" xfId="250" xr:uid="{00000000-0005-0000-0000-0000B6020000}"/>
    <cellStyle name="Normal 4 3 3 2 2 2" xfId="418" xr:uid="{00000000-0005-0000-0000-0000B7020000}"/>
    <cellStyle name="Normal 4 3 3 2 2 3" xfId="687" xr:uid="{00000000-0005-0000-0000-0000B8020000}"/>
    <cellStyle name="Normal 4 3 3 2 2 4" xfId="974" xr:uid="{00000000-0005-0000-0000-0000B9020000}"/>
    <cellStyle name="Normal 4 3 3 2 3" xfId="183" xr:uid="{00000000-0005-0000-0000-0000BA020000}"/>
    <cellStyle name="Normal 4 3 3 2 3 2" xfId="519" xr:uid="{00000000-0005-0000-0000-0000BB020000}"/>
    <cellStyle name="Normal 4 3 3 2 3 3" xfId="788" xr:uid="{00000000-0005-0000-0000-0000BC020000}"/>
    <cellStyle name="Normal 4 3 3 2 3 4" xfId="975" xr:uid="{00000000-0005-0000-0000-0000BD020000}"/>
    <cellStyle name="Normal 4 3 3 2 4" xfId="351" xr:uid="{00000000-0005-0000-0000-0000BE020000}"/>
    <cellStyle name="Normal 4 3 3 2 5" xfId="620" xr:uid="{00000000-0005-0000-0000-0000BF020000}"/>
    <cellStyle name="Normal 4 3 3 2 6" xfId="976" xr:uid="{00000000-0005-0000-0000-0000C0020000}"/>
    <cellStyle name="Normal 4 3 3 3" xfId="149" xr:uid="{00000000-0005-0000-0000-0000C1020000}"/>
    <cellStyle name="Normal 4 3 3 3 2" xfId="485" xr:uid="{00000000-0005-0000-0000-0000C2020000}"/>
    <cellStyle name="Normal 4 3 3 3 2 2" xfId="754" xr:uid="{00000000-0005-0000-0000-0000C3020000}"/>
    <cellStyle name="Normal 4 3 3 3 2 3" xfId="977" xr:uid="{00000000-0005-0000-0000-0000C4020000}"/>
    <cellStyle name="Normal 4 3 3 3 3" xfId="317" xr:uid="{00000000-0005-0000-0000-0000C5020000}"/>
    <cellStyle name="Normal 4 3 3 3 4" xfId="586" xr:uid="{00000000-0005-0000-0000-0000C6020000}"/>
    <cellStyle name="Normal 4 3 3 3 5" xfId="978" xr:uid="{00000000-0005-0000-0000-0000C7020000}"/>
    <cellStyle name="Normal 4 3 3 4" xfId="216" xr:uid="{00000000-0005-0000-0000-0000C8020000}"/>
    <cellStyle name="Normal 4 3 3 4 2" xfId="384" xr:uid="{00000000-0005-0000-0000-0000C9020000}"/>
    <cellStyle name="Normal 4 3 3 4 3" xfId="653" xr:uid="{00000000-0005-0000-0000-0000CA020000}"/>
    <cellStyle name="Normal 4 3 3 4 4" xfId="979" xr:uid="{00000000-0005-0000-0000-0000CB020000}"/>
    <cellStyle name="Normal 4 3 3 5" xfId="116" xr:uid="{00000000-0005-0000-0000-0000CC020000}"/>
    <cellStyle name="Normal 4 3 3 5 2" xfId="452" xr:uid="{00000000-0005-0000-0000-0000CD020000}"/>
    <cellStyle name="Normal 4 3 3 5 3" xfId="721" xr:uid="{00000000-0005-0000-0000-0000CE020000}"/>
    <cellStyle name="Normal 4 3 3 5 4" xfId="980" xr:uid="{00000000-0005-0000-0000-0000CF020000}"/>
    <cellStyle name="Normal 4 3 3 6" xfId="284" xr:uid="{00000000-0005-0000-0000-0000D0020000}"/>
    <cellStyle name="Normal 4 3 3 7" xfId="553" xr:uid="{00000000-0005-0000-0000-0000D1020000}"/>
    <cellStyle name="Normal 4 3 3 8" xfId="981" xr:uid="{00000000-0005-0000-0000-0000D2020000}"/>
    <cellStyle name="Normal 4 3 4" xfId="35" xr:uid="{00000000-0005-0000-0000-0000D3020000}"/>
    <cellStyle name="Normal 4 3 4 2" xfId="73" xr:uid="{00000000-0005-0000-0000-0000D4020000}"/>
    <cellStyle name="Normal 4 3 4 2 2" xfId="241" xr:uid="{00000000-0005-0000-0000-0000D5020000}"/>
    <cellStyle name="Normal 4 3 4 2 2 2" xfId="409" xr:uid="{00000000-0005-0000-0000-0000D6020000}"/>
    <cellStyle name="Normal 4 3 4 2 2 3" xfId="678" xr:uid="{00000000-0005-0000-0000-0000D7020000}"/>
    <cellStyle name="Normal 4 3 4 2 2 4" xfId="982" xr:uid="{00000000-0005-0000-0000-0000D8020000}"/>
    <cellStyle name="Normal 4 3 4 2 3" xfId="174" xr:uid="{00000000-0005-0000-0000-0000D9020000}"/>
    <cellStyle name="Normal 4 3 4 2 3 2" xfId="510" xr:uid="{00000000-0005-0000-0000-0000DA020000}"/>
    <cellStyle name="Normal 4 3 4 2 3 3" xfId="779" xr:uid="{00000000-0005-0000-0000-0000DB020000}"/>
    <cellStyle name="Normal 4 3 4 2 3 4" xfId="983" xr:uid="{00000000-0005-0000-0000-0000DC020000}"/>
    <cellStyle name="Normal 4 3 4 2 4" xfId="342" xr:uid="{00000000-0005-0000-0000-0000DD020000}"/>
    <cellStyle name="Normal 4 3 4 2 5" xfId="611" xr:uid="{00000000-0005-0000-0000-0000DE020000}"/>
    <cellStyle name="Normal 4 3 4 2 6" xfId="984" xr:uid="{00000000-0005-0000-0000-0000DF020000}"/>
    <cellStyle name="Normal 4 3 4 3" xfId="140" xr:uid="{00000000-0005-0000-0000-0000E0020000}"/>
    <cellStyle name="Normal 4 3 4 3 2" xfId="476" xr:uid="{00000000-0005-0000-0000-0000E1020000}"/>
    <cellStyle name="Normal 4 3 4 3 2 2" xfId="745" xr:uid="{00000000-0005-0000-0000-0000E2020000}"/>
    <cellStyle name="Normal 4 3 4 3 2 3" xfId="985" xr:uid="{00000000-0005-0000-0000-0000E3020000}"/>
    <cellStyle name="Normal 4 3 4 3 3" xfId="308" xr:uid="{00000000-0005-0000-0000-0000E4020000}"/>
    <cellStyle name="Normal 4 3 4 3 4" xfId="577" xr:uid="{00000000-0005-0000-0000-0000E5020000}"/>
    <cellStyle name="Normal 4 3 4 3 5" xfId="986" xr:uid="{00000000-0005-0000-0000-0000E6020000}"/>
    <cellStyle name="Normal 4 3 4 4" xfId="207" xr:uid="{00000000-0005-0000-0000-0000E7020000}"/>
    <cellStyle name="Normal 4 3 4 4 2" xfId="375" xr:uid="{00000000-0005-0000-0000-0000E8020000}"/>
    <cellStyle name="Normal 4 3 4 4 3" xfId="644" xr:uid="{00000000-0005-0000-0000-0000E9020000}"/>
    <cellStyle name="Normal 4 3 4 4 4" xfId="987" xr:uid="{00000000-0005-0000-0000-0000EA020000}"/>
    <cellStyle name="Normal 4 3 4 5" xfId="107" xr:uid="{00000000-0005-0000-0000-0000EB020000}"/>
    <cellStyle name="Normal 4 3 4 5 2" xfId="443" xr:uid="{00000000-0005-0000-0000-0000EC020000}"/>
    <cellStyle name="Normal 4 3 4 5 3" xfId="712" xr:uid="{00000000-0005-0000-0000-0000ED020000}"/>
    <cellStyle name="Normal 4 3 4 5 4" xfId="988" xr:uid="{00000000-0005-0000-0000-0000EE020000}"/>
    <cellStyle name="Normal 4 3 4 6" xfId="275" xr:uid="{00000000-0005-0000-0000-0000EF020000}"/>
    <cellStyle name="Normal 4 3 4 7" xfId="544" xr:uid="{00000000-0005-0000-0000-0000F0020000}"/>
    <cellStyle name="Normal 4 3 4 8" xfId="989" xr:uid="{00000000-0005-0000-0000-0000F1020000}"/>
    <cellStyle name="Normal 4 3 5" xfId="60" xr:uid="{00000000-0005-0000-0000-0000F2020000}"/>
    <cellStyle name="Normal 4 3 5 2" xfId="228" xr:uid="{00000000-0005-0000-0000-0000F3020000}"/>
    <cellStyle name="Normal 4 3 5 2 2" xfId="396" xr:uid="{00000000-0005-0000-0000-0000F4020000}"/>
    <cellStyle name="Normal 4 3 5 2 3" xfId="665" xr:uid="{00000000-0005-0000-0000-0000F5020000}"/>
    <cellStyle name="Normal 4 3 5 2 4" xfId="990" xr:uid="{00000000-0005-0000-0000-0000F6020000}"/>
    <cellStyle name="Normal 4 3 5 3" xfId="161" xr:uid="{00000000-0005-0000-0000-0000F7020000}"/>
    <cellStyle name="Normal 4 3 5 3 2" xfId="497" xr:uid="{00000000-0005-0000-0000-0000F8020000}"/>
    <cellStyle name="Normal 4 3 5 3 3" xfId="766" xr:uid="{00000000-0005-0000-0000-0000F9020000}"/>
    <cellStyle name="Normal 4 3 5 3 4" xfId="991" xr:uid="{00000000-0005-0000-0000-0000FA020000}"/>
    <cellStyle name="Normal 4 3 5 4" xfId="329" xr:uid="{00000000-0005-0000-0000-0000FB020000}"/>
    <cellStyle name="Normal 4 3 5 5" xfId="598" xr:uid="{00000000-0005-0000-0000-0000FC020000}"/>
    <cellStyle name="Normal 4 3 5 6" xfId="992" xr:uid="{00000000-0005-0000-0000-0000FD020000}"/>
    <cellStyle name="Normal 4 3 6" xfId="127" xr:uid="{00000000-0005-0000-0000-0000FE020000}"/>
    <cellStyle name="Normal 4 3 6 2" xfId="463" xr:uid="{00000000-0005-0000-0000-0000FF020000}"/>
    <cellStyle name="Normal 4 3 6 2 2" xfId="732" xr:uid="{00000000-0005-0000-0000-000000030000}"/>
    <cellStyle name="Normal 4 3 6 2 3" xfId="993" xr:uid="{00000000-0005-0000-0000-000001030000}"/>
    <cellStyle name="Normal 4 3 6 3" xfId="295" xr:uid="{00000000-0005-0000-0000-000002030000}"/>
    <cellStyle name="Normal 4 3 6 4" xfId="564" xr:uid="{00000000-0005-0000-0000-000003030000}"/>
    <cellStyle name="Normal 4 3 6 5" xfId="994" xr:uid="{00000000-0005-0000-0000-000004030000}"/>
    <cellStyle name="Normal 4 3 7" xfId="194" xr:uid="{00000000-0005-0000-0000-000005030000}"/>
    <cellStyle name="Normal 4 3 7 2" xfId="362" xr:uid="{00000000-0005-0000-0000-000006030000}"/>
    <cellStyle name="Normal 4 3 7 3" xfId="631" xr:uid="{00000000-0005-0000-0000-000007030000}"/>
    <cellStyle name="Normal 4 3 7 4" xfId="995" xr:uid="{00000000-0005-0000-0000-000008030000}"/>
    <cellStyle name="Normal 4 3 8" xfId="94" xr:uid="{00000000-0005-0000-0000-000009030000}"/>
    <cellStyle name="Normal 4 3 8 2" xfId="430" xr:uid="{00000000-0005-0000-0000-00000A030000}"/>
    <cellStyle name="Normal 4 3 8 3" xfId="699" xr:uid="{00000000-0005-0000-0000-00000B030000}"/>
    <cellStyle name="Normal 4 3 8 4" xfId="996" xr:uid="{00000000-0005-0000-0000-00000C030000}"/>
    <cellStyle name="Normal 4 3 9" xfId="262" xr:uid="{00000000-0005-0000-0000-00000D030000}"/>
    <cellStyle name="Normal 4 4" xfId="30" xr:uid="{00000000-0005-0000-0000-00000E030000}"/>
    <cellStyle name="Normal 4 4 10" xfId="997" xr:uid="{00000000-0005-0000-0000-00000F030000}"/>
    <cellStyle name="Normal 4 4 2" xfId="52" xr:uid="{00000000-0005-0000-0000-000010030000}"/>
    <cellStyle name="Normal 4 4 2 2" xfId="90" xr:uid="{00000000-0005-0000-0000-000011030000}"/>
    <cellStyle name="Normal 4 4 2 2 2" xfId="258" xr:uid="{00000000-0005-0000-0000-000012030000}"/>
    <cellStyle name="Normal 4 4 2 2 2 2" xfId="426" xr:uid="{00000000-0005-0000-0000-000013030000}"/>
    <cellStyle name="Normal 4 4 2 2 2 3" xfId="695" xr:uid="{00000000-0005-0000-0000-000014030000}"/>
    <cellStyle name="Normal 4 4 2 2 2 4" xfId="998" xr:uid="{00000000-0005-0000-0000-000015030000}"/>
    <cellStyle name="Normal 4 4 2 2 3" xfId="191" xr:uid="{00000000-0005-0000-0000-000016030000}"/>
    <cellStyle name="Normal 4 4 2 2 3 2" xfId="527" xr:uid="{00000000-0005-0000-0000-000017030000}"/>
    <cellStyle name="Normal 4 4 2 2 3 3" xfId="796" xr:uid="{00000000-0005-0000-0000-000018030000}"/>
    <cellStyle name="Normal 4 4 2 2 3 4" xfId="999" xr:uid="{00000000-0005-0000-0000-000019030000}"/>
    <cellStyle name="Normal 4 4 2 2 4" xfId="359" xr:uid="{00000000-0005-0000-0000-00001A030000}"/>
    <cellStyle name="Normal 4 4 2 2 5" xfId="628" xr:uid="{00000000-0005-0000-0000-00001B030000}"/>
    <cellStyle name="Normal 4 4 2 2 6" xfId="1000" xr:uid="{00000000-0005-0000-0000-00001C030000}"/>
    <cellStyle name="Normal 4 4 2 3" xfId="157" xr:uid="{00000000-0005-0000-0000-00001D030000}"/>
    <cellStyle name="Normal 4 4 2 3 2" xfId="493" xr:uid="{00000000-0005-0000-0000-00001E030000}"/>
    <cellStyle name="Normal 4 4 2 3 2 2" xfId="762" xr:uid="{00000000-0005-0000-0000-00001F030000}"/>
    <cellStyle name="Normal 4 4 2 3 2 3" xfId="1001" xr:uid="{00000000-0005-0000-0000-000020030000}"/>
    <cellStyle name="Normal 4 4 2 3 3" xfId="325" xr:uid="{00000000-0005-0000-0000-000021030000}"/>
    <cellStyle name="Normal 4 4 2 3 4" xfId="594" xr:uid="{00000000-0005-0000-0000-000022030000}"/>
    <cellStyle name="Normal 4 4 2 3 5" xfId="1002" xr:uid="{00000000-0005-0000-0000-000023030000}"/>
    <cellStyle name="Normal 4 4 2 4" xfId="224" xr:uid="{00000000-0005-0000-0000-000024030000}"/>
    <cellStyle name="Normal 4 4 2 4 2" xfId="392" xr:uid="{00000000-0005-0000-0000-000025030000}"/>
    <cellStyle name="Normal 4 4 2 4 3" xfId="661" xr:uid="{00000000-0005-0000-0000-000026030000}"/>
    <cellStyle name="Normal 4 4 2 4 4" xfId="1003" xr:uid="{00000000-0005-0000-0000-000027030000}"/>
    <cellStyle name="Normal 4 4 2 5" xfId="124" xr:uid="{00000000-0005-0000-0000-000028030000}"/>
    <cellStyle name="Normal 4 4 2 5 2" xfId="460" xr:uid="{00000000-0005-0000-0000-000029030000}"/>
    <cellStyle name="Normal 4 4 2 5 3" xfId="729" xr:uid="{00000000-0005-0000-0000-00002A030000}"/>
    <cellStyle name="Normal 4 4 2 5 4" xfId="1004" xr:uid="{00000000-0005-0000-0000-00002B030000}"/>
    <cellStyle name="Normal 4 4 2 6" xfId="292" xr:uid="{00000000-0005-0000-0000-00002C030000}"/>
    <cellStyle name="Normal 4 4 2 7" xfId="561" xr:uid="{00000000-0005-0000-0000-00002D030000}"/>
    <cellStyle name="Normal 4 4 2 8" xfId="1005" xr:uid="{00000000-0005-0000-0000-00002E030000}"/>
    <cellStyle name="Normal 4 4 3" xfId="39" xr:uid="{00000000-0005-0000-0000-00002F030000}"/>
    <cellStyle name="Normal 4 4 3 2" xfId="77" xr:uid="{00000000-0005-0000-0000-000030030000}"/>
    <cellStyle name="Normal 4 4 3 2 2" xfId="245" xr:uid="{00000000-0005-0000-0000-000031030000}"/>
    <cellStyle name="Normal 4 4 3 2 2 2" xfId="413" xr:uid="{00000000-0005-0000-0000-000032030000}"/>
    <cellStyle name="Normal 4 4 3 2 2 3" xfId="682" xr:uid="{00000000-0005-0000-0000-000033030000}"/>
    <cellStyle name="Normal 4 4 3 2 2 4" xfId="1006" xr:uid="{00000000-0005-0000-0000-000034030000}"/>
    <cellStyle name="Normal 4 4 3 2 3" xfId="178" xr:uid="{00000000-0005-0000-0000-000035030000}"/>
    <cellStyle name="Normal 4 4 3 2 3 2" xfId="514" xr:uid="{00000000-0005-0000-0000-000036030000}"/>
    <cellStyle name="Normal 4 4 3 2 3 3" xfId="783" xr:uid="{00000000-0005-0000-0000-000037030000}"/>
    <cellStyle name="Normal 4 4 3 2 3 4" xfId="1007" xr:uid="{00000000-0005-0000-0000-000038030000}"/>
    <cellStyle name="Normal 4 4 3 2 4" xfId="346" xr:uid="{00000000-0005-0000-0000-000039030000}"/>
    <cellStyle name="Normal 4 4 3 2 5" xfId="615" xr:uid="{00000000-0005-0000-0000-00003A030000}"/>
    <cellStyle name="Normal 4 4 3 2 6" xfId="1008" xr:uid="{00000000-0005-0000-0000-00003B030000}"/>
    <cellStyle name="Normal 4 4 3 3" xfId="144" xr:uid="{00000000-0005-0000-0000-00003C030000}"/>
    <cellStyle name="Normal 4 4 3 3 2" xfId="480" xr:uid="{00000000-0005-0000-0000-00003D030000}"/>
    <cellStyle name="Normal 4 4 3 3 2 2" xfId="749" xr:uid="{00000000-0005-0000-0000-00003E030000}"/>
    <cellStyle name="Normal 4 4 3 3 2 3" xfId="1009" xr:uid="{00000000-0005-0000-0000-00003F030000}"/>
    <cellStyle name="Normal 4 4 3 3 3" xfId="312" xr:uid="{00000000-0005-0000-0000-000040030000}"/>
    <cellStyle name="Normal 4 4 3 3 4" xfId="581" xr:uid="{00000000-0005-0000-0000-000041030000}"/>
    <cellStyle name="Normal 4 4 3 3 5" xfId="1010" xr:uid="{00000000-0005-0000-0000-000042030000}"/>
    <cellStyle name="Normal 4 4 3 4" xfId="211" xr:uid="{00000000-0005-0000-0000-000043030000}"/>
    <cellStyle name="Normal 4 4 3 4 2" xfId="379" xr:uid="{00000000-0005-0000-0000-000044030000}"/>
    <cellStyle name="Normal 4 4 3 4 3" xfId="648" xr:uid="{00000000-0005-0000-0000-000045030000}"/>
    <cellStyle name="Normal 4 4 3 4 4" xfId="1011" xr:uid="{00000000-0005-0000-0000-000046030000}"/>
    <cellStyle name="Normal 4 4 3 5" xfId="111" xr:uid="{00000000-0005-0000-0000-000047030000}"/>
    <cellStyle name="Normal 4 4 3 5 2" xfId="447" xr:uid="{00000000-0005-0000-0000-000048030000}"/>
    <cellStyle name="Normal 4 4 3 5 3" xfId="716" xr:uid="{00000000-0005-0000-0000-000049030000}"/>
    <cellStyle name="Normal 4 4 3 5 4" xfId="1012" xr:uid="{00000000-0005-0000-0000-00004A030000}"/>
    <cellStyle name="Normal 4 4 3 6" xfId="279" xr:uid="{00000000-0005-0000-0000-00004B030000}"/>
    <cellStyle name="Normal 4 4 3 7" xfId="548" xr:uid="{00000000-0005-0000-0000-00004C030000}"/>
    <cellStyle name="Normal 4 4 3 8" xfId="1013" xr:uid="{00000000-0005-0000-0000-00004D030000}"/>
    <cellStyle name="Normal 4 4 4" xfId="68" xr:uid="{00000000-0005-0000-0000-00004E030000}"/>
    <cellStyle name="Normal 4 4 4 2" xfId="236" xr:uid="{00000000-0005-0000-0000-00004F030000}"/>
    <cellStyle name="Normal 4 4 4 2 2" xfId="404" xr:uid="{00000000-0005-0000-0000-000050030000}"/>
    <cellStyle name="Normal 4 4 4 2 3" xfId="673" xr:uid="{00000000-0005-0000-0000-000051030000}"/>
    <cellStyle name="Normal 4 4 4 2 4" xfId="1014" xr:uid="{00000000-0005-0000-0000-000052030000}"/>
    <cellStyle name="Normal 4 4 4 3" xfId="169" xr:uid="{00000000-0005-0000-0000-000053030000}"/>
    <cellStyle name="Normal 4 4 4 3 2" xfId="505" xr:uid="{00000000-0005-0000-0000-000054030000}"/>
    <cellStyle name="Normal 4 4 4 3 3" xfId="774" xr:uid="{00000000-0005-0000-0000-000055030000}"/>
    <cellStyle name="Normal 4 4 4 3 4" xfId="1015" xr:uid="{00000000-0005-0000-0000-000056030000}"/>
    <cellStyle name="Normal 4 4 4 4" xfId="337" xr:uid="{00000000-0005-0000-0000-000057030000}"/>
    <cellStyle name="Normal 4 4 4 5" xfId="606" xr:uid="{00000000-0005-0000-0000-000058030000}"/>
    <cellStyle name="Normal 4 4 4 6" xfId="1016" xr:uid="{00000000-0005-0000-0000-000059030000}"/>
    <cellStyle name="Normal 4 4 5" xfId="135" xr:uid="{00000000-0005-0000-0000-00005A030000}"/>
    <cellStyle name="Normal 4 4 5 2" xfId="471" xr:uid="{00000000-0005-0000-0000-00005B030000}"/>
    <cellStyle name="Normal 4 4 5 2 2" xfId="740" xr:uid="{00000000-0005-0000-0000-00005C030000}"/>
    <cellStyle name="Normal 4 4 5 2 3" xfId="1017" xr:uid="{00000000-0005-0000-0000-00005D030000}"/>
    <cellStyle name="Normal 4 4 5 3" xfId="303" xr:uid="{00000000-0005-0000-0000-00005E030000}"/>
    <cellStyle name="Normal 4 4 5 4" xfId="572" xr:uid="{00000000-0005-0000-0000-00005F030000}"/>
    <cellStyle name="Normal 4 4 5 5" xfId="1018" xr:uid="{00000000-0005-0000-0000-000060030000}"/>
    <cellStyle name="Normal 4 4 6" xfId="202" xr:uid="{00000000-0005-0000-0000-000061030000}"/>
    <cellStyle name="Normal 4 4 6 2" xfId="370" xr:uid="{00000000-0005-0000-0000-000062030000}"/>
    <cellStyle name="Normal 4 4 6 3" xfId="639" xr:uid="{00000000-0005-0000-0000-000063030000}"/>
    <cellStyle name="Normal 4 4 6 4" xfId="1019" xr:uid="{00000000-0005-0000-0000-000064030000}"/>
    <cellStyle name="Normal 4 4 7" xfId="102" xr:uid="{00000000-0005-0000-0000-000065030000}"/>
    <cellStyle name="Normal 4 4 7 2" xfId="438" xr:uid="{00000000-0005-0000-0000-000066030000}"/>
    <cellStyle name="Normal 4 4 7 3" xfId="707" xr:uid="{00000000-0005-0000-0000-000067030000}"/>
    <cellStyle name="Normal 4 4 7 4" xfId="1020" xr:uid="{00000000-0005-0000-0000-000068030000}"/>
    <cellStyle name="Normal 4 4 8" xfId="270" xr:uid="{00000000-0005-0000-0000-000069030000}"/>
    <cellStyle name="Normal 4 4 9" xfId="539" xr:uid="{00000000-0005-0000-0000-00006A030000}"/>
    <cellStyle name="Normal 4 5" xfId="31" xr:uid="{00000000-0005-0000-0000-00006B030000}"/>
    <cellStyle name="Normal 4 5 10" xfId="1021" xr:uid="{00000000-0005-0000-0000-00006C030000}"/>
    <cellStyle name="Normal 4 5 2" xfId="53" xr:uid="{00000000-0005-0000-0000-00006D030000}"/>
    <cellStyle name="Normal 4 5 2 2" xfId="91" xr:uid="{00000000-0005-0000-0000-00006E030000}"/>
    <cellStyle name="Normal 4 5 2 2 2" xfId="259" xr:uid="{00000000-0005-0000-0000-00006F030000}"/>
    <cellStyle name="Normal 4 5 2 2 2 2" xfId="427" xr:uid="{00000000-0005-0000-0000-000070030000}"/>
    <cellStyle name="Normal 4 5 2 2 2 3" xfId="696" xr:uid="{00000000-0005-0000-0000-000071030000}"/>
    <cellStyle name="Normal 4 5 2 2 2 4" xfId="1022" xr:uid="{00000000-0005-0000-0000-000072030000}"/>
    <cellStyle name="Normal 4 5 2 2 3" xfId="192" xr:uid="{00000000-0005-0000-0000-000073030000}"/>
    <cellStyle name="Normal 4 5 2 2 3 2" xfId="528" xr:uid="{00000000-0005-0000-0000-000074030000}"/>
    <cellStyle name="Normal 4 5 2 2 3 3" xfId="797" xr:uid="{00000000-0005-0000-0000-000075030000}"/>
    <cellStyle name="Normal 4 5 2 2 3 4" xfId="1023" xr:uid="{00000000-0005-0000-0000-000076030000}"/>
    <cellStyle name="Normal 4 5 2 2 4" xfId="360" xr:uid="{00000000-0005-0000-0000-000077030000}"/>
    <cellStyle name="Normal 4 5 2 2 5" xfId="629" xr:uid="{00000000-0005-0000-0000-000078030000}"/>
    <cellStyle name="Normal 4 5 2 2 6" xfId="1024" xr:uid="{00000000-0005-0000-0000-000079030000}"/>
    <cellStyle name="Normal 4 5 2 3" xfId="158" xr:uid="{00000000-0005-0000-0000-00007A030000}"/>
    <cellStyle name="Normal 4 5 2 3 2" xfId="494" xr:uid="{00000000-0005-0000-0000-00007B030000}"/>
    <cellStyle name="Normal 4 5 2 3 2 2" xfId="763" xr:uid="{00000000-0005-0000-0000-00007C030000}"/>
    <cellStyle name="Normal 4 5 2 3 2 3" xfId="1025" xr:uid="{00000000-0005-0000-0000-00007D030000}"/>
    <cellStyle name="Normal 4 5 2 3 3" xfId="326" xr:uid="{00000000-0005-0000-0000-00007E030000}"/>
    <cellStyle name="Normal 4 5 2 3 4" xfId="595" xr:uid="{00000000-0005-0000-0000-00007F030000}"/>
    <cellStyle name="Normal 4 5 2 3 5" xfId="1026" xr:uid="{00000000-0005-0000-0000-000080030000}"/>
    <cellStyle name="Normal 4 5 2 4" xfId="225" xr:uid="{00000000-0005-0000-0000-000081030000}"/>
    <cellStyle name="Normal 4 5 2 4 2" xfId="393" xr:uid="{00000000-0005-0000-0000-000082030000}"/>
    <cellStyle name="Normal 4 5 2 4 3" xfId="662" xr:uid="{00000000-0005-0000-0000-000083030000}"/>
    <cellStyle name="Normal 4 5 2 4 4" xfId="1027" xr:uid="{00000000-0005-0000-0000-000084030000}"/>
    <cellStyle name="Normal 4 5 2 5" xfId="125" xr:uid="{00000000-0005-0000-0000-000085030000}"/>
    <cellStyle name="Normal 4 5 2 5 2" xfId="461" xr:uid="{00000000-0005-0000-0000-000086030000}"/>
    <cellStyle name="Normal 4 5 2 5 3" xfId="730" xr:uid="{00000000-0005-0000-0000-000087030000}"/>
    <cellStyle name="Normal 4 5 2 5 4" xfId="1028" xr:uid="{00000000-0005-0000-0000-000088030000}"/>
    <cellStyle name="Normal 4 5 2 6" xfId="293" xr:uid="{00000000-0005-0000-0000-000089030000}"/>
    <cellStyle name="Normal 4 5 2 7" xfId="562" xr:uid="{00000000-0005-0000-0000-00008A030000}"/>
    <cellStyle name="Normal 4 5 2 8" xfId="1029" xr:uid="{00000000-0005-0000-0000-00008B030000}"/>
    <cellStyle name="Normal 4 5 3" xfId="37" xr:uid="{00000000-0005-0000-0000-00008C030000}"/>
    <cellStyle name="Normal 4 5 3 2" xfId="75" xr:uid="{00000000-0005-0000-0000-00008D030000}"/>
    <cellStyle name="Normal 4 5 3 2 2" xfId="243" xr:uid="{00000000-0005-0000-0000-00008E030000}"/>
    <cellStyle name="Normal 4 5 3 2 2 2" xfId="411" xr:uid="{00000000-0005-0000-0000-00008F030000}"/>
    <cellStyle name="Normal 4 5 3 2 2 3" xfId="680" xr:uid="{00000000-0005-0000-0000-000090030000}"/>
    <cellStyle name="Normal 4 5 3 2 2 4" xfId="1030" xr:uid="{00000000-0005-0000-0000-000091030000}"/>
    <cellStyle name="Normal 4 5 3 2 3" xfId="176" xr:uid="{00000000-0005-0000-0000-000092030000}"/>
    <cellStyle name="Normal 4 5 3 2 3 2" xfId="512" xr:uid="{00000000-0005-0000-0000-000093030000}"/>
    <cellStyle name="Normal 4 5 3 2 3 3" xfId="781" xr:uid="{00000000-0005-0000-0000-000094030000}"/>
    <cellStyle name="Normal 4 5 3 2 3 4" xfId="1031" xr:uid="{00000000-0005-0000-0000-000095030000}"/>
    <cellStyle name="Normal 4 5 3 2 4" xfId="344" xr:uid="{00000000-0005-0000-0000-000096030000}"/>
    <cellStyle name="Normal 4 5 3 2 5" xfId="613" xr:uid="{00000000-0005-0000-0000-000097030000}"/>
    <cellStyle name="Normal 4 5 3 2 6" xfId="1032" xr:uid="{00000000-0005-0000-0000-000098030000}"/>
    <cellStyle name="Normal 4 5 3 3" xfId="142" xr:uid="{00000000-0005-0000-0000-000099030000}"/>
    <cellStyle name="Normal 4 5 3 3 2" xfId="478" xr:uid="{00000000-0005-0000-0000-00009A030000}"/>
    <cellStyle name="Normal 4 5 3 3 2 2" xfId="747" xr:uid="{00000000-0005-0000-0000-00009B030000}"/>
    <cellStyle name="Normal 4 5 3 3 2 3" xfId="1033" xr:uid="{00000000-0005-0000-0000-00009C030000}"/>
    <cellStyle name="Normal 4 5 3 3 3" xfId="310" xr:uid="{00000000-0005-0000-0000-00009D030000}"/>
    <cellStyle name="Normal 4 5 3 3 4" xfId="579" xr:uid="{00000000-0005-0000-0000-00009E030000}"/>
    <cellStyle name="Normal 4 5 3 3 5" xfId="1034" xr:uid="{00000000-0005-0000-0000-00009F030000}"/>
    <cellStyle name="Normal 4 5 3 4" xfId="209" xr:uid="{00000000-0005-0000-0000-0000A0030000}"/>
    <cellStyle name="Normal 4 5 3 4 2" xfId="377" xr:uid="{00000000-0005-0000-0000-0000A1030000}"/>
    <cellStyle name="Normal 4 5 3 4 3" xfId="646" xr:uid="{00000000-0005-0000-0000-0000A2030000}"/>
    <cellStyle name="Normal 4 5 3 4 4" xfId="1035" xr:uid="{00000000-0005-0000-0000-0000A3030000}"/>
    <cellStyle name="Normal 4 5 3 5" xfId="109" xr:uid="{00000000-0005-0000-0000-0000A4030000}"/>
    <cellStyle name="Normal 4 5 3 5 2" xfId="445" xr:uid="{00000000-0005-0000-0000-0000A5030000}"/>
    <cellStyle name="Normal 4 5 3 5 3" xfId="714" xr:uid="{00000000-0005-0000-0000-0000A6030000}"/>
    <cellStyle name="Normal 4 5 3 5 4" xfId="1036" xr:uid="{00000000-0005-0000-0000-0000A7030000}"/>
    <cellStyle name="Normal 4 5 3 6" xfId="277" xr:uid="{00000000-0005-0000-0000-0000A8030000}"/>
    <cellStyle name="Normal 4 5 3 7" xfId="546" xr:uid="{00000000-0005-0000-0000-0000A9030000}"/>
    <cellStyle name="Normal 4 5 3 8" xfId="1037" xr:uid="{00000000-0005-0000-0000-0000AA030000}"/>
    <cellStyle name="Normal 4 5 4" xfId="69" xr:uid="{00000000-0005-0000-0000-0000AB030000}"/>
    <cellStyle name="Normal 4 5 4 2" xfId="237" xr:uid="{00000000-0005-0000-0000-0000AC030000}"/>
    <cellStyle name="Normal 4 5 4 2 2" xfId="405" xr:uid="{00000000-0005-0000-0000-0000AD030000}"/>
    <cellStyle name="Normal 4 5 4 2 3" xfId="674" xr:uid="{00000000-0005-0000-0000-0000AE030000}"/>
    <cellStyle name="Normal 4 5 4 2 4" xfId="1038" xr:uid="{00000000-0005-0000-0000-0000AF030000}"/>
    <cellStyle name="Normal 4 5 4 3" xfId="170" xr:uid="{00000000-0005-0000-0000-0000B0030000}"/>
    <cellStyle name="Normal 4 5 4 3 2" xfId="506" xr:uid="{00000000-0005-0000-0000-0000B1030000}"/>
    <cellStyle name="Normal 4 5 4 3 3" xfId="775" xr:uid="{00000000-0005-0000-0000-0000B2030000}"/>
    <cellStyle name="Normal 4 5 4 3 4" xfId="1039" xr:uid="{00000000-0005-0000-0000-0000B3030000}"/>
    <cellStyle name="Normal 4 5 4 4" xfId="338" xr:uid="{00000000-0005-0000-0000-0000B4030000}"/>
    <cellStyle name="Normal 4 5 4 5" xfId="607" xr:uid="{00000000-0005-0000-0000-0000B5030000}"/>
    <cellStyle name="Normal 4 5 4 6" xfId="1040" xr:uid="{00000000-0005-0000-0000-0000B6030000}"/>
    <cellStyle name="Normal 4 5 5" xfId="136" xr:uid="{00000000-0005-0000-0000-0000B7030000}"/>
    <cellStyle name="Normal 4 5 5 2" xfId="472" xr:uid="{00000000-0005-0000-0000-0000B8030000}"/>
    <cellStyle name="Normal 4 5 5 2 2" xfId="741" xr:uid="{00000000-0005-0000-0000-0000B9030000}"/>
    <cellStyle name="Normal 4 5 5 2 3" xfId="1041" xr:uid="{00000000-0005-0000-0000-0000BA030000}"/>
    <cellStyle name="Normal 4 5 5 3" xfId="304" xr:uid="{00000000-0005-0000-0000-0000BB030000}"/>
    <cellStyle name="Normal 4 5 5 4" xfId="573" xr:uid="{00000000-0005-0000-0000-0000BC030000}"/>
    <cellStyle name="Normal 4 5 5 5" xfId="1042" xr:uid="{00000000-0005-0000-0000-0000BD030000}"/>
    <cellStyle name="Normal 4 5 6" xfId="203" xr:uid="{00000000-0005-0000-0000-0000BE030000}"/>
    <cellStyle name="Normal 4 5 6 2" xfId="371" xr:uid="{00000000-0005-0000-0000-0000BF030000}"/>
    <cellStyle name="Normal 4 5 6 3" xfId="640" xr:uid="{00000000-0005-0000-0000-0000C0030000}"/>
    <cellStyle name="Normal 4 5 6 4" xfId="1043" xr:uid="{00000000-0005-0000-0000-0000C1030000}"/>
    <cellStyle name="Normal 4 5 7" xfId="103" xr:uid="{00000000-0005-0000-0000-0000C2030000}"/>
    <cellStyle name="Normal 4 5 7 2" xfId="439" xr:uid="{00000000-0005-0000-0000-0000C3030000}"/>
    <cellStyle name="Normal 4 5 7 3" xfId="708" xr:uid="{00000000-0005-0000-0000-0000C4030000}"/>
    <cellStyle name="Normal 4 5 7 4" xfId="1044" xr:uid="{00000000-0005-0000-0000-0000C5030000}"/>
    <cellStyle name="Normal 4 5 8" xfId="271" xr:uid="{00000000-0005-0000-0000-0000C6030000}"/>
    <cellStyle name="Normal 4 5 9" xfId="540" xr:uid="{00000000-0005-0000-0000-0000C7030000}"/>
    <cellStyle name="Normal 4 6" xfId="43" xr:uid="{00000000-0005-0000-0000-0000C8030000}"/>
    <cellStyle name="Normal 4 6 2" xfId="81" xr:uid="{00000000-0005-0000-0000-0000C9030000}"/>
    <cellStyle name="Normal 4 6 2 2" xfId="249" xr:uid="{00000000-0005-0000-0000-0000CA030000}"/>
    <cellStyle name="Normal 4 6 2 2 2" xfId="417" xr:uid="{00000000-0005-0000-0000-0000CB030000}"/>
    <cellStyle name="Normal 4 6 2 2 3" xfId="686" xr:uid="{00000000-0005-0000-0000-0000CC030000}"/>
    <cellStyle name="Normal 4 6 2 2 4" xfId="1045" xr:uid="{00000000-0005-0000-0000-0000CD030000}"/>
    <cellStyle name="Normal 4 6 2 3" xfId="182" xr:uid="{00000000-0005-0000-0000-0000CE030000}"/>
    <cellStyle name="Normal 4 6 2 3 2" xfId="518" xr:uid="{00000000-0005-0000-0000-0000CF030000}"/>
    <cellStyle name="Normal 4 6 2 3 3" xfId="787" xr:uid="{00000000-0005-0000-0000-0000D0030000}"/>
    <cellStyle name="Normal 4 6 2 3 4" xfId="1046" xr:uid="{00000000-0005-0000-0000-0000D1030000}"/>
    <cellStyle name="Normal 4 6 2 4" xfId="350" xr:uid="{00000000-0005-0000-0000-0000D2030000}"/>
    <cellStyle name="Normal 4 6 2 5" xfId="619" xr:uid="{00000000-0005-0000-0000-0000D3030000}"/>
    <cellStyle name="Normal 4 6 2 6" xfId="1047" xr:uid="{00000000-0005-0000-0000-0000D4030000}"/>
    <cellStyle name="Normal 4 6 3" xfId="148" xr:uid="{00000000-0005-0000-0000-0000D5030000}"/>
    <cellStyle name="Normal 4 6 3 2" xfId="484" xr:uid="{00000000-0005-0000-0000-0000D6030000}"/>
    <cellStyle name="Normal 4 6 3 2 2" xfId="753" xr:uid="{00000000-0005-0000-0000-0000D7030000}"/>
    <cellStyle name="Normal 4 6 3 2 3" xfId="1048" xr:uid="{00000000-0005-0000-0000-0000D8030000}"/>
    <cellStyle name="Normal 4 6 3 3" xfId="316" xr:uid="{00000000-0005-0000-0000-0000D9030000}"/>
    <cellStyle name="Normal 4 6 3 4" xfId="585" xr:uid="{00000000-0005-0000-0000-0000DA030000}"/>
    <cellStyle name="Normal 4 6 3 5" xfId="1049" xr:uid="{00000000-0005-0000-0000-0000DB030000}"/>
    <cellStyle name="Normal 4 6 4" xfId="215" xr:uid="{00000000-0005-0000-0000-0000DC030000}"/>
    <cellStyle name="Normal 4 6 4 2" xfId="383" xr:uid="{00000000-0005-0000-0000-0000DD030000}"/>
    <cellStyle name="Normal 4 6 4 3" xfId="652" xr:uid="{00000000-0005-0000-0000-0000DE030000}"/>
    <cellStyle name="Normal 4 6 4 4" xfId="1050" xr:uid="{00000000-0005-0000-0000-0000DF030000}"/>
    <cellStyle name="Normal 4 6 5" xfId="115" xr:uid="{00000000-0005-0000-0000-0000E0030000}"/>
    <cellStyle name="Normal 4 6 5 2" xfId="451" xr:uid="{00000000-0005-0000-0000-0000E1030000}"/>
    <cellStyle name="Normal 4 6 5 3" xfId="720" xr:uid="{00000000-0005-0000-0000-0000E2030000}"/>
    <cellStyle name="Normal 4 6 5 4" xfId="1051" xr:uid="{00000000-0005-0000-0000-0000E3030000}"/>
    <cellStyle name="Normal 4 6 6" xfId="283" xr:uid="{00000000-0005-0000-0000-0000E4030000}"/>
    <cellStyle name="Normal 4 6 7" xfId="552" xr:uid="{00000000-0005-0000-0000-0000E5030000}"/>
    <cellStyle name="Normal 4 6 8" xfId="1052" xr:uid="{00000000-0005-0000-0000-0000E6030000}"/>
    <cellStyle name="Normal 4 7" xfId="32" xr:uid="{00000000-0005-0000-0000-0000E7030000}"/>
    <cellStyle name="Normal 4 7 2" xfId="70" xr:uid="{00000000-0005-0000-0000-0000E8030000}"/>
    <cellStyle name="Normal 4 7 2 2" xfId="238" xr:uid="{00000000-0005-0000-0000-0000E9030000}"/>
    <cellStyle name="Normal 4 7 2 2 2" xfId="406" xr:uid="{00000000-0005-0000-0000-0000EA030000}"/>
    <cellStyle name="Normal 4 7 2 2 3" xfId="675" xr:uid="{00000000-0005-0000-0000-0000EB030000}"/>
    <cellStyle name="Normal 4 7 2 2 4" xfId="1053" xr:uid="{00000000-0005-0000-0000-0000EC030000}"/>
    <cellStyle name="Normal 4 7 2 3" xfId="171" xr:uid="{00000000-0005-0000-0000-0000ED030000}"/>
    <cellStyle name="Normal 4 7 2 3 2" xfId="507" xr:uid="{00000000-0005-0000-0000-0000EE030000}"/>
    <cellStyle name="Normal 4 7 2 3 3" xfId="776" xr:uid="{00000000-0005-0000-0000-0000EF030000}"/>
    <cellStyle name="Normal 4 7 2 3 4" xfId="1054" xr:uid="{00000000-0005-0000-0000-0000F0030000}"/>
    <cellStyle name="Normal 4 7 2 4" xfId="339" xr:uid="{00000000-0005-0000-0000-0000F1030000}"/>
    <cellStyle name="Normal 4 7 2 5" xfId="608" xr:uid="{00000000-0005-0000-0000-0000F2030000}"/>
    <cellStyle name="Normal 4 7 2 6" xfId="1055" xr:uid="{00000000-0005-0000-0000-0000F3030000}"/>
    <cellStyle name="Normal 4 7 3" xfId="137" xr:uid="{00000000-0005-0000-0000-0000F4030000}"/>
    <cellStyle name="Normal 4 7 3 2" xfId="473" xr:uid="{00000000-0005-0000-0000-0000F5030000}"/>
    <cellStyle name="Normal 4 7 3 2 2" xfId="742" xr:uid="{00000000-0005-0000-0000-0000F6030000}"/>
    <cellStyle name="Normal 4 7 3 2 3" xfId="1056" xr:uid="{00000000-0005-0000-0000-0000F7030000}"/>
    <cellStyle name="Normal 4 7 3 3" xfId="305" xr:uid="{00000000-0005-0000-0000-0000F8030000}"/>
    <cellStyle name="Normal 4 7 3 4" xfId="574" xr:uid="{00000000-0005-0000-0000-0000F9030000}"/>
    <cellStyle name="Normal 4 7 3 5" xfId="1057" xr:uid="{00000000-0005-0000-0000-0000FA030000}"/>
    <cellStyle name="Normal 4 7 4" xfId="204" xr:uid="{00000000-0005-0000-0000-0000FB030000}"/>
    <cellStyle name="Normal 4 7 4 2" xfId="372" xr:uid="{00000000-0005-0000-0000-0000FC030000}"/>
    <cellStyle name="Normal 4 7 4 3" xfId="641" xr:uid="{00000000-0005-0000-0000-0000FD030000}"/>
    <cellStyle name="Normal 4 7 4 4" xfId="1058" xr:uid="{00000000-0005-0000-0000-0000FE030000}"/>
    <cellStyle name="Normal 4 7 5" xfId="104" xr:uid="{00000000-0005-0000-0000-0000FF030000}"/>
    <cellStyle name="Normal 4 7 5 2" xfId="440" xr:uid="{00000000-0005-0000-0000-000000040000}"/>
    <cellStyle name="Normal 4 7 5 3" xfId="709" xr:uid="{00000000-0005-0000-0000-000001040000}"/>
    <cellStyle name="Normal 4 7 5 4" xfId="1059" xr:uid="{00000000-0005-0000-0000-000002040000}"/>
    <cellStyle name="Normal 4 7 6" xfId="272" xr:uid="{00000000-0005-0000-0000-000003040000}"/>
    <cellStyle name="Normal 4 7 7" xfId="541" xr:uid="{00000000-0005-0000-0000-000004040000}"/>
    <cellStyle name="Normal 4 7 8" xfId="1060" xr:uid="{00000000-0005-0000-0000-000005040000}"/>
    <cellStyle name="Normal 4 8" xfId="58" xr:uid="{00000000-0005-0000-0000-000006040000}"/>
    <cellStyle name="Normal 4 8 2" xfId="160" xr:uid="{00000000-0005-0000-0000-000007040000}"/>
    <cellStyle name="Normal 4 8 2 2" xfId="496" xr:uid="{00000000-0005-0000-0000-000008040000}"/>
    <cellStyle name="Normal 4 8 2 2 2" xfId="765" xr:uid="{00000000-0005-0000-0000-000009040000}"/>
    <cellStyle name="Normal 4 8 2 2 3" xfId="1061" xr:uid="{00000000-0005-0000-0000-00000A040000}"/>
    <cellStyle name="Normal 4 8 2 3" xfId="328" xr:uid="{00000000-0005-0000-0000-00000B040000}"/>
    <cellStyle name="Normal 4 8 2 4" xfId="597" xr:uid="{00000000-0005-0000-0000-00000C040000}"/>
    <cellStyle name="Normal 4 8 2 5" xfId="1062" xr:uid="{00000000-0005-0000-0000-00000D040000}"/>
    <cellStyle name="Normal 4 8 3" xfId="227" xr:uid="{00000000-0005-0000-0000-00000E040000}"/>
    <cellStyle name="Normal 4 8 3 2" xfId="395" xr:uid="{00000000-0005-0000-0000-00000F040000}"/>
    <cellStyle name="Normal 4 8 3 3" xfId="664" xr:uid="{00000000-0005-0000-0000-000010040000}"/>
    <cellStyle name="Normal 4 8 3 4" xfId="1063" xr:uid="{00000000-0005-0000-0000-000011040000}"/>
    <cellStyle name="Normal 4 8 4" xfId="93" xr:uid="{00000000-0005-0000-0000-000012040000}"/>
    <cellStyle name="Normal 4 8 4 2" xfId="429" xr:uid="{00000000-0005-0000-0000-000013040000}"/>
    <cellStyle name="Normal 4 8 4 3" xfId="698" xr:uid="{00000000-0005-0000-0000-000014040000}"/>
    <cellStyle name="Normal 4 8 4 4" xfId="1064" xr:uid="{00000000-0005-0000-0000-000015040000}"/>
    <cellStyle name="Normal 4 8 5" xfId="261" xr:uid="{00000000-0005-0000-0000-000016040000}"/>
    <cellStyle name="Normal 4 8 6" xfId="530" xr:uid="{00000000-0005-0000-0000-000017040000}"/>
    <cellStyle name="Normal 4 8 7" xfId="1065" xr:uid="{00000000-0005-0000-0000-000018040000}"/>
    <cellStyle name="Normal 4 9" xfId="54" xr:uid="{00000000-0005-0000-0000-000019040000}"/>
    <cellStyle name="Normal 4 9 2" xfId="226" xr:uid="{00000000-0005-0000-0000-00001A040000}"/>
    <cellStyle name="Normal 4 9 2 2" xfId="394" xr:uid="{00000000-0005-0000-0000-00001B040000}"/>
    <cellStyle name="Normal 4 9 2 3" xfId="663" xr:uid="{00000000-0005-0000-0000-00001C040000}"/>
    <cellStyle name="Normal 4 9 2 4" xfId="1066" xr:uid="{00000000-0005-0000-0000-00001D040000}"/>
    <cellStyle name="Normal 4 9 3" xfId="159" xr:uid="{00000000-0005-0000-0000-00001E040000}"/>
    <cellStyle name="Normal 4 9 3 2" xfId="495" xr:uid="{00000000-0005-0000-0000-00001F040000}"/>
    <cellStyle name="Normal 4 9 3 3" xfId="764" xr:uid="{00000000-0005-0000-0000-000020040000}"/>
    <cellStyle name="Normal 4 9 3 4" xfId="1067" xr:uid="{00000000-0005-0000-0000-000021040000}"/>
    <cellStyle name="Normal 4 9 4" xfId="327" xr:uid="{00000000-0005-0000-0000-000022040000}"/>
    <cellStyle name="Normal 4 9 5" xfId="596" xr:uid="{00000000-0005-0000-0000-000023040000}"/>
    <cellStyle name="Normal 4 9 6" xfId="1068" xr:uid="{00000000-0005-0000-0000-000024040000}"/>
    <cellStyle name="Normal_DURBAN NOTES TO TENDERERS D" xfId="8" xr:uid="{00000000-0005-0000-0000-000025040000}"/>
    <cellStyle name="Normal_LSMITH PRELIMS B" xfId="9" xr:uid="{00000000-0005-0000-0000-000026040000}"/>
    <cellStyle name="Normal_TENDER DOCUMENTS APRIL 05" xfId="10" xr:uid="{00000000-0005-0000-0000-000027040000}"/>
    <cellStyle name="Normal_TENDER DOCUMENTS APRIL 05 2" xfId="1069" xr:uid="{00000000-0005-0000-0000-000028040000}"/>
    <cellStyle name="Normal_TENDER DOCUMENTS AUG 2004" xfId="11" xr:uid="{00000000-0005-0000-0000-000029040000}"/>
    <cellStyle name="Percent" xfId="16" builtinId="5"/>
    <cellStyle name="Percent 2" xfId="21" xr:uid="{00000000-0005-0000-0000-00002B040000}"/>
    <cellStyle name="Percent 3" xfId="59" xr:uid="{00000000-0005-0000-0000-00002C040000}"/>
    <cellStyle name="REPORT" xfId="12" xr:uid="{00000000-0005-0000-0000-00002D040000}"/>
  </cellStyles>
  <dxfs count="1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FFFF66"/>
      <color rgb="FF99CCFF"/>
      <color rgb="FF008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8.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9.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CheckBox" checked="Checked" fmlaLink="$I$190" lockText="1"/>
</file>

<file path=xl/ctrlProps/ctrlProp101.xml><?xml version="1.0" encoding="utf-8"?>
<formControlPr xmlns="http://schemas.microsoft.com/office/spreadsheetml/2009/9/main" objectType="CheckBox" checked="Checked" fmlaLink="$I$191" lockText="1"/>
</file>

<file path=xl/ctrlProps/ctrlProp102.xml><?xml version="1.0" encoding="utf-8"?>
<formControlPr xmlns="http://schemas.microsoft.com/office/spreadsheetml/2009/9/main" objectType="CheckBox" checked="Checked" fmlaLink="$I$192" lockText="1"/>
</file>

<file path=xl/ctrlProps/ctrlProp103.xml><?xml version="1.0" encoding="utf-8"?>
<formControlPr xmlns="http://schemas.microsoft.com/office/spreadsheetml/2009/9/main" objectType="CheckBox" checked="Checked" fmlaLink="$I$193" lockText="1"/>
</file>

<file path=xl/ctrlProps/ctrlProp104.xml><?xml version="1.0" encoding="utf-8"?>
<formControlPr xmlns="http://schemas.microsoft.com/office/spreadsheetml/2009/9/main" objectType="CheckBox" checked="Checked" fmlaLink="$I$194" lockText="1"/>
</file>

<file path=xl/ctrlProps/ctrlProp105.xml><?xml version="1.0" encoding="utf-8"?>
<formControlPr xmlns="http://schemas.microsoft.com/office/spreadsheetml/2009/9/main" objectType="CheckBox" checked="Checked" fmlaLink="$I$195" lockText="1"/>
</file>

<file path=xl/ctrlProps/ctrlProp106.xml><?xml version="1.0" encoding="utf-8"?>
<formControlPr xmlns="http://schemas.microsoft.com/office/spreadsheetml/2009/9/main" objectType="CheckBox" checked="Checked" fmlaLink="$I$196" lockText="1"/>
</file>

<file path=xl/ctrlProps/ctrlProp107.xml><?xml version="1.0" encoding="utf-8"?>
<formControlPr xmlns="http://schemas.microsoft.com/office/spreadsheetml/2009/9/main" objectType="CheckBox" checked="Checked" fmlaLink="$I$197" lockText="1"/>
</file>

<file path=xl/ctrlProps/ctrlProp108.xml><?xml version="1.0" encoding="utf-8"?>
<formControlPr xmlns="http://schemas.microsoft.com/office/spreadsheetml/2009/9/main" objectType="CheckBox" checked="Checked" fmlaLink="$I$198" lockText="1"/>
</file>

<file path=xl/ctrlProps/ctrlProp109.xml><?xml version="1.0" encoding="utf-8"?>
<formControlPr xmlns="http://schemas.microsoft.com/office/spreadsheetml/2009/9/main" objectType="CheckBox" checked="Checked" fmlaLink="$I$199"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CheckBox" checked="Checked" fmlaLink="$I$200" lockText="1"/>
</file>

<file path=xl/ctrlProps/ctrlProp111.xml><?xml version="1.0" encoding="utf-8"?>
<formControlPr xmlns="http://schemas.microsoft.com/office/spreadsheetml/2009/9/main" objectType="CheckBox" checked="Checked" fmlaLink="$I$201" lockText="1"/>
</file>

<file path=xl/ctrlProps/ctrlProp112.xml><?xml version="1.0" encoding="utf-8"?>
<formControlPr xmlns="http://schemas.microsoft.com/office/spreadsheetml/2009/9/main" objectType="CheckBox" checked="Checked" fmlaLink="$I$202" lockText="1"/>
</file>

<file path=xl/ctrlProps/ctrlProp113.xml><?xml version="1.0" encoding="utf-8"?>
<formControlPr xmlns="http://schemas.microsoft.com/office/spreadsheetml/2009/9/main" objectType="CheckBox" checked="Checked" fmlaLink="$I$203" lockText="1"/>
</file>

<file path=xl/ctrlProps/ctrlProp114.xml><?xml version="1.0" encoding="utf-8"?>
<formControlPr xmlns="http://schemas.microsoft.com/office/spreadsheetml/2009/9/main" objectType="CheckBox" checked="Checked" fmlaLink="$I$204" lockText="1"/>
</file>

<file path=xl/ctrlProps/ctrlProp115.xml><?xml version="1.0" encoding="utf-8"?>
<formControlPr xmlns="http://schemas.microsoft.com/office/spreadsheetml/2009/9/main" objectType="CheckBox" checked="Checked" fmlaLink="$I$205" lockText="1"/>
</file>

<file path=xl/ctrlProps/ctrlProp116.xml><?xml version="1.0" encoding="utf-8"?>
<formControlPr xmlns="http://schemas.microsoft.com/office/spreadsheetml/2009/9/main" objectType="CheckBox" checked="Checked" fmlaLink="$I$206" lockText="1"/>
</file>

<file path=xl/ctrlProps/ctrlProp117.xml><?xml version="1.0" encoding="utf-8"?>
<formControlPr xmlns="http://schemas.microsoft.com/office/spreadsheetml/2009/9/main" objectType="CheckBox" checked="Checked" fmlaLink="$I$207" lockText="1"/>
</file>

<file path=xl/ctrlProps/ctrlProp118.xml><?xml version="1.0" encoding="utf-8"?>
<formControlPr xmlns="http://schemas.microsoft.com/office/spreadsheetml/2009/9/main" objectType="CheckBox" checked="Checked" fmlaLink="$I$208" lockText="1"/>
</file>

<file path=xl/ctrlProps/ctrlProp119.xml><?xml version="1.0" encoding="utf-8"?>
<formControlPr xmlns="http://schemas.microsoft.com/office/spreadsheetml/2009/9/main" objectType="CheckBox" checked="Checked" fmlaLink="$I$209"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CheckBox" checked="Checked" fmlaLink="$I$210" lockText="1"/>
</file>

<file path=xl/ctrlProps/ctrlProp121.xml><?xml version="1.0" encoding="utf-8"?>
<formControlPr xmlns="http://schemas.microsoft.com/office/spreadsheetml/2009/9/main" objectType="CheckBox" checked="Checked" fmlaLink="$I$211" lockText="1"/>
</file>

<file path=xl/ctrlProps/ctrlProp122.xml><?xml version="1.0" encoding="utf-8"?>
<formControlPr xmlns="http://schemas.microsoft.com/office/spreadsheetml/2009/9/main" objectType="CheckBox" checked="Checked" fmlaLink="$I$212" lockText="1"/>
</file>

<file path=xl/ctrlProps/ctrlProp123.xml><?xml version="1.0" encoding="utf-8"?>
<formControlPr xmlns="http://schemas.microsoft.com/office/spreadsheetml/2009/9/main" objectType="CheckBox" checked="Checked" fmlaLink="$I$213" lockText="1"/>
</file>

<file path=xl/ctrlProps/ctrlProp124.xml><?xml version="1.0" encoding="utf-8"?>
<formControlPr xmlns="http://schemas.microsoft.com/office/spreadsheetml/2009/9/main" objectType="CheckBox" fmlaLink="$I$214" lockText="1"/>
</file>

<file path=xl/ctrlProps/ctrlProp125.xml><?xml version="1.0" encoding="utf-8"?>
<formControlPr xmlns="http://schemas.microsoft.com/office/spreadsheetml/2009/9/main" objectType="CheckBox" fmlaLink="$I$215" lockText="1"/>
</file>

<file path=xl/ctrlProps/ctrlProp126.xml><?xml version="1.0" encoding="utf-8"?>
<formControlPr xmlns="http://schemas.microsoft.com/office/spreadsheetml/2009/9/main" objectType="CheckBox" fmlaLink="$I$216" lockText="1"/>
</file>

<file path=xl/ctrlProps/ctrlProp127.xml><?xml version="1.0" encoding="utf-8"?>
<formControlPr xmlns="http://schemas.microsoft.com/office/spreadsheetml/2009/9/main" objectType="CheckBox" fmlaLink="$I$217" lockText="1"/>
</file>

<file path=xl/ctrlProps/ctrlProp128.xml><?xml version="1.0" encoding="utf-8"?>
<formControlPr xmlns="http://schemas.microsoft.com/office/spreadsheetml/2009/9/main" objectType="CheckBox" fmlaLink="$I$218" lockText="1"/>
</file>

<file path=xl/ctrlProps/ctrlProp129.xml><?xml version="1.0" encoding="utf-8"?>
<formControlPr xmlns="http://schemas.microsoft.com/office/spreadsheetml/2009/9/main" objectType="CheckBox" fmlaLink="$I$219"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Drop" dropStyle="combo" dx="16" fmlaLink="$F$398" fmlaRange="Datafordrops!$B$127:$B$128" sel="1" val="0"/>
</file>

<file path=xl/ctrlProps/ctrlProp131.xml><?xml version="1.0" encoding="utf-8"?>
<formControlPr xmlns="http://schemas.microsoft.com/office/spreadsheetml/2009/9/main" objectType="CheckBox" checked="Checked" fmlaLink="$I$134" lockText="1"/>
</file>

<file path=xl/ctrlProps/ctrlProp132.xml><?xml version="1.0" encoding="utf-8"?>
<formControlPr xmlns="http://schemas.microsoft.com/office/spreadsheetml/2009/9/main" objectType="CheckBox" checked="Checked" fmlaLink="$I$135" lockText="1"/>
</file>

<file path=xl/ctrlProps/ctrlProp133.xml><?xml version="1.0" encoding="utf-8"?>
<formControlPr xmlns="http://schemas.microsoft.com/office/spreadsheetml/2009/9/main" objectType="CheckBox" fmlaLink="#REF!" lockText="1"/>
</file>

<file path=xl/ctrlProps/ctrlProp134.xml><?xml version="1.0" encoding="utf-8"?>
<formControlPr xmlns="http://schemas.microsoft.com/office/spreadsheetml/2009/9/main" objectType="Drop" dropStyle="combo" dx="16" fmlaLink="$D$450" fmlaRange="Datafordrops!$B$131:$B$132" sel="2" val="0"/>
</file>

<file path=xl/ctrlProps/ctrlProp135.xml><?xml version="1.0" encoding="utf-8"?>
<formControlPr xmlns="http://schemas.microsoft.com/office/spreadsheetml/2009/9/main" objectType="Drop" dropStyle="combo" dx="16" fmlaLink="$E$15" fmlaRange="Datafordrops!$B$134:$B$135" sel="2" val="0"/>
</file>

<file path=xl/ctrlProps/ctrlProp136.xml><?xml version="1.0" encoding="utf-8"?>
<formControlPr xmlns="http://schemas.microsoft.com/office/spreadsheetml/2009/9/main" objectType="Drop" dropStyle="combo" dx="16" fmlaLink="$F$46" fmlaRange="Datafordrops!$B$138:$B$139" sel="1" val="0"/>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Drop" dropStyle="combo" dx="16" fmlaLink="'Master Data'!$E$684" fmlaRange="Datafordrops!$B$46:$B$47" sel="2" val="0"/>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Drop" dropStyle="combo" dx="16" fmlaLink="$E$403" fmlaRange="Datafordrops!$B$9:$B$13" sel="2" val="0"/>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Drop" dropStyle="combo" dx="16" fmlaLink="$E$402" fmlaRange="Datafordrops!$B$30:$B$31" sel="1" val="0"/>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Drop" dropStyle="combo" dx="16" fmlaLink="'Master Data'!$E$405" fmlaRange="Datafordrops!$B$27:$B$28" sel="2" val="0"/>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Drop" dropStyle="combo" dx="16" fmlaLink="$F$690" fmlaRange="Datafordrops!$B$37:$B$38" sel="1" val="0"/>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Drop" dropStyle="combo" dx="16" fmlaLink="'Master Data'!$F$644" fmlaRange="Datafordrops!$B$40:$B$41" sel="1" val="0"/>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Drop" dropStyle="combo" dx="16" fmlaLink="'Master Data'!$F$645" fmlaRange="Datafordrops!$B$43:$B$44" sel="2" val="0"/>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List" dx="16" fmlaLink="ClassDropdown!$D$3" fmlaRange="ClassDropdown!$B$1:$B$20" sel="5" val="0"/>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Drop" dropStyle="combo" dx="16" fmlaLink="$F$686" fmlaRange="Datafordrops!$B$23:$B$24" sel="1" val="0"/>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Drop" dropStyle="combo" dx="16" fmlaLink="$E$681" fmlaRange="Datafordrops!$B$18:$B$19" sel="1" val="0"/>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Drop" dropStyle="combo" dx="16" fmlaLink="$I$57" fmlaRange="Datafordrops!$B$49:$B$50" sel="2" val="0"/>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Drop" dropStyle="combo" dx="16" fmlaLink="$E$235" fmlaRange="Datafordrops!$B$52:$B$54" sel="1" val="0"/>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CheckBox" fmlaLink="$I$71"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CheckBox" checked="Checked" fmlaLink="$I$73"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CheckBox" checked="Checked" fmlaLink="$I$74"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checked="Checked" fmlaLink="$I$75"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CheckBox" checked="Checked" fmlaLink="$I$76"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CheckBox" checked="Checked" fmlaLink="$I$77"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CheckBox" checked="Checked" fmlaLink="$I$78"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CheckBox" checked="Checked" fmlaLink="$I$84"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CheckBox" checked="Checked" fmlaLink="$I$79"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CheckBox" checked="Checked" fmlaLink="$I$80"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CheckBox" checked="Checked" fmlaLink="$I$82"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CheckBox" checked="Checked" fmlaLink="$I$94"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CheckBox" checked="Checked" fmlaLink="$I$95"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checked="Checked" fmlaLink="$I$96"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CheckBox" checked="Checked" fmlaLink="$I$97"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CheckBox" checked="Checked" fmlaLink="$I$98"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CheckBox" checked="Checked" fmlaLink="$I$100"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CheckBox" checked="Checked" fmlaLink="$I$101"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CheckBox" checked="Checked" fmlaLink="$I$104"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CheckBox" checked="Checked" fmlaLink="$I$106"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CheckBox" checked="Checked" fmlaLink="$I$114"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CheckBox" checked="Checked" fmlaLink="$I$115"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CheckBox" checked="Checked" fmlaLink="$I$116"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checked="Checked" fmlaLink="$I$122"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CheckBox" checked="Checked" fmlaLink="$I$123"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CheckBox" checked="Checked" fmlaLink="$I$124"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CheckBox" checked="Checked" fmlaLink="$I$125"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CheckBox" checked="Checked" fmlaLink="$I$128"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Drop" dropStyle="combo" dx="16" fmlaLink="$E$48" fmlaRange="Datafordrops!$B$67:$B$68" sel="1" val="0"/>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CheckBox" checked="Checked" fmlaLink="$I$102"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CheckBox" checked="Checked" fmlaLink="$I$103"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8.xml><?xml version="1.0" encoding="utf-8"?>
<formControlPr xmlns="http://schemas.microsoft.com/office/spreadsheetml/2009/9/main" objectType="Drop" dropStyle="combo" dx="16" fmlaLink="$F$44" fmlaRange="Datafordrops!$B$72:$B$74" sel="1" val="0"/>
</file>

<file path=xl/ctrlProps/ctrlProp59.xml><?xml version="1.0" encoding="utf-8"?>
<formControlPr xmlns="http://schemas.microsoft.com/office/spreadsheetml/2009/9/main" objectType="Drop" dropStyle="combo" dx="16" fmlaLink="$F$45" fmlaRange="Datafordrops!$B$76:$B$79" sel="2" val="0"/>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Drop" dropStyle="combo" dx="16" fmlaLink="$E$55" fmlaRange="Datafordrops!$B$61:$B$65" sel="5" val="0"/>
</file>

<file path=xl/ctrlProps/ctrlProp61.xml><?xml version="1.0" encoding="utf-8"?>
<formControlPr xmlns="http://schemas.microsoft.com/office/spreadsheetml/2009/9/main" objectType="CheckBox" checked="Checked" fmlaLink="$I$99" lockText="1"/>
</file>

<file path=xl/ctrlProps/ctrlProp62.xml><?xml version="1.0" encoding="utf-8"?>
<formControlPr xmlns="http://schemas.microsoft.com/office/spreadsheetml/2009/9/main" objectType="CheckBox" checked="Checked" fmlaLink="$I$105" lockText="1"/>
</file>

<file path=xl/ctrlProps/ctrlProp63.xml><?xml version="1.0" encoding="utf-8"?>
<formControlPr xmlns="http://schemas.microsoft.com/office/spreadsheetml/2009/9/main" objectType="Drop" dropStyle="combo" dx="16" fmlaLink="$E$54" fmlaRange="Datafordrops!$B$56:$B$60" sel="5" val="0"/>
</file>

<file path=xl/ctrlProps/ctrlProp64.xml><?xml version="1.0" encoding="utf-8"?>
<formControlPr xmlns="http://schemas.microsoft.com/office/spreadsheetml/2009/9/main" objectType="CheckBox" checked="Checked" fmlaLink="$I$81" lockText="1"/>
</file>

<file path=xl/ctrlProps/ctrlProp65.xml><?xml version="1.0" encoding="utf-8"?>
<formControlPr xmlns="http://schemas.microsoft.com/office/spreadsheetml/2009/9/main" objectType="CheckBox" checked="Checked" fmlaLink="$I$83" lockText="1"/>
</file>

<file path=xl/ctrlProps/ctrlProp66.xml><?xml version="1.0" encoding="utf-8"?>
<formControlPr xmlns="http://schemas.microsoft.com/office/spreadsheetml/2009/9/main" objectType="CheckBox" checked="Checked" fmlaLink="$I$117" lockText="1"/>
</file>

<file path=xl/ctrlProps/ctrlProp67.xml><?xml version="1.0" encoding="utf-8"?>
<formControlPr xmlns="http://schemas.microsoft.com/office/spreadsheetml/2009/9/main" objectType="CheckBox" checked="Checked" fmlaLink="$I$118" lockText="1"/>
</file>

<file path=xl/ctrlProps/ctrlProp68.xml><?xml version="1.0" encoding="utf-8"?>
<formControlPr xmlns="http://schemas.microsoft.com/office/spreadsheetml/2009/9/main" objectType="CheckBox" checked="Checked" fmlaLink="$I$119" lockText="1"/>
</file>

<file path=xl/ctrlProps/ctrlProp69.xml><?xml version="1.0" encoding="utf-8"?>
<formControlPr xmlns="http://schemas.microsoft.com/office/spreadsheetml/2009/9/main" objectType="CheckBox" checked="Checked" fmlaLink="$I$120"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CheckBox" checked="Checked" fmlaLink="$I$107" lockText="1"/>
</file>

<file path=xl/ctrlProps/ctrlProp72.xml><?xml version="1.0" encoding="utf-8"?>
<formControlPr xmlns="http://schemas.microsoft.com/office/spreadsheetml/2009/9/main" objectType="CheckBox" checked="Checked" fmlaLink="$I$126"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CheckBox" checked="Checked" fmlaLink="#REF!" lockText="1"/>
</file>

<file path=xl/ctrlProps/ctrlProp75.xml><?xml version="1.0" encoding="utf-8"?>
<formControlPr xmlns="http://schemas.microsoft.com/office/spreadsheetml/2009/9/main" objectType="CheckBox" checked="Checked" fmlaLink="$I$108" lockText="1"/>
</file>

<file path=xl/ctrlProps/ctrlProp76.xml><?xml version="1.0" encoding="utf-8"?>
<formControlPr xmlns="http://schemas.microsoft.com/office/spreadsheetml/2009/9/main" objectType="CheckBox" checked="Checked" fmlaLink="$I$109" lockText="1"/>
</file>

<file path=xl/ctrlProps/ctrlProp77.xml><?xml version="1.0" encoding="utf-8"?>
<formControlPr xmlns="http://schemas.microsoft.com/office/spreadsheetml/2009/9/main" objectType="CheckBox" checked="Checked" fmlaLink="$I$110" lockText="1"/>
</file>

<file path=xl/ctrlProps/ctrlProp78.xml><?xml version="1.0" encoding="utf-8"?>
<formControlPr xmlns="http://schemas.microsoft.com/office/spreadsheetml/2009/9/main" objectType="CheckBox" checked="Checked" fmlaLink="$I$112" lockText="1"/>
</file>

<file path=xl/ctrlProps/ctrlProp79.xml><?xml version="1.0" encoding="utf-8"?>
<formControlPr xmlns="http://schemas.microsoft.com/office/spreadsheetml/2009/9/main" objectType="CheckBox" checked="Checked" fmlaLink="#REF!"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Drop" dropStyle="combo" dx="16" fmlaLink="$F$679" fmlaRange="Datafordrops!$B$15:$B$16" sel="1" val="0"/>
</file>

<file path=xl/ctrlProps/ctrlProp81.xml><?xml version="1.0" encoding="utf-8"?>
<formControlPr xmlns="http://schemas.microsoft.com/office/spreadsheetml/2009/9/main" objectType="Drop" dropStyle="combo" dx="16" fmlaLink="$E$66" fmlaRange="Datafordrops!$B$81:$B$83" sel="2" val="0"/>
</file>

<file path=xl/ctrlProps/ctrlProp82.xml><?xml version="1.0" encoding="utf-8"?>
<formControlPr xmlns="http://schemas.microsoft.com/office/spreadsheetml/2009/9/main" objectType="Drop" dropStyle="combo" dx="16" fmlaLink="$E$68" fmlaRange="Datafordrops!$B$86:$B$89" sel="1" val="0"/>
</file>

<file path=xl/ctrlProps/ctrlProp83.xml><?xml version="1.0" encoding="utf-8"?>
<formControlPr xmlns="http://schemas.microsoft.com/office/spreadsheetml/2009/9/main" objectType="CheckBox" checked="Checked" fmlaLink="#REF!" lockText="1"/>
</file>

<file path=xl/ctrlProps/ctrlProp84.xml><?xml version="1.0" encoding="utf-8"?>
<formControlPr xmlns="http://schemas.microsoft.com/office/spreadsheetml/2009/9/main" objectType="CheckBox" checked="Checked" fmlaLink="$I$129" lockText="1"/>
</file>

<file path=xl/ctrlProps/ctrlProp85.xml><?xml version="1.0" encoding="utf-8"?>
<formControlPr xmlns="http://schemas.microsoft.com/office/spreadsheetml/2009/9/main" objectType="CheckBox" checked="Checked" fmlaLink="$I$130" lockText="1"/>
</file>

<file path=xl/ctrlProps/ctrlProp86.xml><?xml version="1.0" encoding="utf-8"?>
<formControlPr xmlns="http://schemas.microsoft.com/office/spreadsheetml/2009/9/main" objectType="CheckBox" checked="Checked" fmlaLink="$I$131" lockText="1"/>
</file>

<file path=xl/ctrlProps/ctrlProp87.xml><?xml version="1.0" encoding="utf-8"?>
<formControlPr xmlns="http://schemas.microsoft.com/office/spreadsheetml/2009/9/main" objectType="CheckBox" checked="Checked" fmlaLink="$I$132" lockText="1"/>
</file>

<file path=xl/ctrlProps/ctrlProp88.xml><?xml version="1.0" encoding="utf-8"?>
<formControlPr xmlns="http://schemas.microsoft.com/office/spreadsheetml/2009/9/main" objectType="CheckBox" checked="Checked" fmlaLink="$I$133" lockText="1"/>
</file>

<file path=xl/ctrlProps/ctrlProp89.xml><?xml version="1.0" encoding="utf-8"?>
<formControlPr xmlns="http://schemas.microsoft.com/office/spreadsheetml/2009/9/main" objectType="CheckBox" checked="Checked" fmlaLink="$I$111"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checked="Checked" fmlaLink="$I$85" lockText="1"/>
</file>

<file path=xl/ctrlProps/ctrlProp91.xml><?xml version="1.0" encoding="utf-8"?>
<formControlPr xmlns="http://schemas.microsoft.com/office/spreadsheetml/2009/9/main" objectType="CheckBox" checked="Checked" fmlaLink="$I$86" lockText="1"/>
</file>

<file path=xl/ctrlProps/ctrlProp92.xml><?xml version="1.0" encoding="utf-8"?>
<formControlPr xmlns="http://schemas.microsoft.com/office/spreadsheetml/2009/9/main" objectType="CheckBox" checked="Checked" fmlaLink="$I$87" lockText="1"/>
</file>

<file path=xl/ctrlProps/ctrlProp93.xml><?xml version="1.0" encoding="utf-8"?>
<formControlPr xmlns="http://schemas.microsoft.com/office/spreadsheetml/2009/9/main" objectType="CheckBox" checked="Checked" fmlaLink="$I$88" lockText="1"/>
</file>

<file path=xl/ctrlProps/ctrlProp94.xml><?xml version="1.0" encoding="utf-8"?>
<formControlPr xmlns="http://schemas.microsoft.com/office/spreadsheetml/2009/9/main" objectType="CheckBox" checked="Checked" fmlaLink="$I$89" lockText="1"/>
</file>

<file path=xl/ctrlProps/ctrlProp95.xml><?xml version="1.0" encoding="utf-8"?>
<formControlPr xmlns="http://schemas.microsoft.com/office/spreadsheetml/2009/9/main" objectType="CheckBox" checked="Checked" fmlaLink="$I$90"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Drop" dropStyle="combo" dx="16" fmlaLink="$E$67" fmlaRange="Datafordrops!$B$104:$B$112" sel="2" val="0"/>
</file>

<file path=xl/ctrlProps/ctrlProp99.xml><?xml version="1.0" encoding="utf-8"?>
<formControlPr xmlns="http://schemas.microsoft.com/office/spreadsheetml/2009/9/main" objectType="Drop" dropLines="12" dropStyle="combo" dx="16" fmlaLink="$E$641" fmlaRange="Datafordrops!$B$114:$B$125" sel="1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2.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3.pn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4.png"/></Relationships>
</file>

<file path=xl/drawings/_rels/drawing81.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1.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7.jpeg"/></Relationships>
</file>

<file path=xl/drawings/_rels/drawing92.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7.jpeg"/></Relationships>
</file>

<file path=xl/drawings/_rels/drawing93.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7.jpe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0</xdr:col>
      <xdr:colOff>4366</xdr:colOff>
      <xdr:row>25</xdr:row>
      <xdr:rowOff>14658</xdr:rowOff>
    </xdr:from>
    <xdr:to>
      <xdr:col>18</xdr:col>
      <xdr:colOff>405422</xdr:colOff>
      <xdr:row>26</xdr:row>
      <xdr:rowOff>279814</xdr:rowOff>
    </xdr:to>
    <xdr:sp macro="" textlink="">
      <xdr:nvSpPr>
        <xdr:cNvPr id="3" name="Text Box 107">
          <a:extLst>
            <a:ext uri="{FF2B5EF4-FFF2-40B4-BE49-F238E27FC236}">
              <a16:creationId xmlns:a16="http://schemas.microsoft.com/office/drawing/2014/main" id="{00000000-0008-0000-0100-000003000000}"/>
            </a:ext>
          </a:extLst>
        </xdr:cNvPr>
        <xdr:cNvSpPr txBox="1">
          <a:spLocks noChangeArrowheads="1"/>
        </xdr:cNvSpPr>
      </xdr:nvSpPr>
      <xdr:spPr bwMode="auto">
        <a:xfrm>
          <a:off x="4366" y="4488021"/>
          <a:ext cx="11410703" cy="423416"/>
        </a:xfrm>
        <a:prstGeom prst="rect">
          <a:avLst/>
        </a:prstGeom>
        <a:noFill/>
        <a:ln w="9525">
          <a:noFill/>
          <a:miter lim="800000"/>
          <a:headEnd/>
          <a:tailEnd/>
        </a:ln>
      </xdr:spPr>
      <xdr:txBody>
        <a:bodyPr vertOverflow="clip" wrap="square" lIns="27432" tIns="22860" rIns="0" bIns="0" anchor="t" upright="1"/>
        <a:lstStyle/>
        <a:p>
          <a:pPr algn="just" rtl="0">
            <a:defRPr sz="1000"/>
          </a:pPr>
          <a:r>
            <a:rPr lang="en-US" sz="1000" b="1" i="0" strike="noStrike">
              <a:solidFill>
                <a:schemeClr val="tx1"/>
              </a:solidFill>
              <a:latin typeface="Arial"/>
              <a:cs typeface="Arial"/>
            </a:rPr>
            <a:t>Please do a </a:t>
          </a:r>
          <a:r>
            <a:rPr lang="en-US" sz="1050" b="1" i="0" strike="noStrike">
              <a:solidFill>
                <a:srgbClr val="C00000"/>
              </a:solidFill>
              <a:latin typeface="Arial"/>
              <a:cs typeface="Arial"/>
            </a:rPr>
            <a:t>print preview before printing</a:t>
          </a:r>
          <a:r>
            <a:rPr lang="en-US" sz="1000" b="1" i="0" strike="noStrike">
              <a:solidFill>
                <a:schemeClr val="tx1"/>
              </a:solidFill>
              <a:latin typeface="Arial"/>
              <a:cs typeface="Arial"/>
            </a:rPr>
            <a:t>.  To do this click onto the </a:t>
          </a:r>
          <a:r>
            <a:rPr lang="en-US" sz="1000" b="1" i="0" strike="noStrike">
              <a:solidFill>
                <a:srgbClr val="008000"/>
              </a:solidFill>
              <a:latin typeface="Arial"/>
              <a:cs typeface="Arial"/>
            </a:rPr>
            <a:t>Enter Bid Data </a:t>
          </a:r>
          <a:r>
            <a:rPr lang="en-US" sz="1000" b="1" i="0" strike="noStrike">
              <a:solidFill>
                <a:schemeClr val="tx1"/>
              </a:solidFill>
              <a:latin typeface="Arial"/>
              <a:cs typeface="Arial"/>
            </a:rPr>
            <a:t>button above.  Then click onto the button of the document you want to go to and click onto the Print Preview button.  Note that you can use the Page Break Preview to adjust the page breaks.</a:t>
          </a:r>
        </a:p>
      </xdr:txBody>
    </xdr:sp>
    <xdr:clientData/>
  </xdr:twoCellAnchor>
  <mc:AlternateContent xmlns:mc="http://schemas.openxmlformats.org/markup-compatibility/2006">
    <mc:Choice xmlns:a14="http://schemas.microsoft.com/office/drawing/2010/main" Requires="a14">
      <xdr:twoCellAnchor>
        <xdr:from>
          <xdr:col>0</xdr:col>
          <xdr:colOff>457200</xdr:colOff>
          <xdr:row>5</xdr:row>
          <xdr:rowOff>121920</xdr:rowOff>
        </xdr:from>
        <xdr:to>
          <xdr:col>13</xdr:col>
          <xdr:colOff>449580</xdr:colOff>
          <xdr:row>9</xdr:row>
          <xdr:rowOff>106680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0100-0000014C0000}"/>
                </a:ext>
              </a:extLst>
            </xdr:cNvPr>
            <xdr:cNvSpPr/>
          </xdr:nvSpPr>
          <xdr:spPr bwMode="auto">
            <a:xfrm>
              <a:off x="0" y="0"/>
              <a:ext cx="0" cy="0"/>
            </a:xfrm>
            <a:prstGeom prst="rect">
              <a:avLst/>
            </a:prstGeom>
            <a:noFill/>
            <a:ln w="9525">
              <a:miter lim="800000"/>
              <a:headEnd/>
              <a:tailEnd/>
            </a:ln>
          </xdr:spPr>
          <xdr:txBody>
            <a:bodyPr vertOverflow="clip" wrap="square" lIns="54864" tIns="41148" rIns="54864" bIns="41148" anchor="ctr" upright="1"/>
            <a:lstStyle/>
            <a:p>
              <a:pPr algn="ctr" rtl="0">
                <a:defRPr sz="1000"/>
              </a:pPr>
              <a:r>
                <a:rPr lang="en-ZA" sz="1800" b="1" i="0" u="none" strike="noStrike" baseline="0">
                  <a:solidFill>
                    <a:srgbClr val="000000"/>
                  </a:solidFill>
                  <a:latin typeface="Arial"/>
                  <a:cs typeface="Arial"/>
                </a:rPr>
                <a:t>Click here to Enter Bid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13</xdr:row>
          <xdr:rowOff>60960</xdr:rowOff>
        </xdr:from>
        <xdr:to>
          <xdr:col>6</xdr:col>
          <xdr:colOff>441960</xdr:colOff>
          <xdr:row>15</xdr:row>
          <xdr:rowOff>7620</xdr:rowOff>
        </xdr:to>
        <xdr:sp macro="" textlink="">
          <xdr:nvSpPr>
            <xdr:cNvPr id="19598" name="Button 142" hidden="1">
              <a:extLst>
                <a:ext uri="{63B3BB69-23CF-44E3-9099-C40C66FF867C}">
                  <a14:compatExt spid="_x0000_s19598"/>
                </a:ext>
                <a:ext uri="{FF2B5EF4-FFF2-40B4-BE49-F238E27FC236}">
                  <a16:creationId xmlns:a16="http://schemas.microsoft.com/office/drawing/2014/main" id="{00000000-0008-0000-0100-00008E4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Click here to Print PART T1 - BID PRODECURES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15</xdr:row>
          <xdr:rowOff>45720</xdr:rowOff>
        </xdr:from>
        <xdr:to>
          <xdr:col>6</xdr:col>
          <xdr:colOff>441960</xdr:colOff>
          <xdr:row>17</xdr:row>
          <xdr:rowOff>0</xdr:rowOff>
        </xdr:to>
        <xdr:sp macro="" textlink="">
          <xdr:nvSpPr>
            <xdr:cNvPr id="19599" name="Button 143" hidden="1">
              <a:extLst>
                <a:ext uri="{63B3BB69-23CF-44E3-9099-C40C66FF867C}">
                  <a14:compatExt spid="_x0000_s19599"/>
                </a:ext>
                <a:ext uri="{FF2B5EF4-FFF2-40B4-BE49-F238E27FC236}">
                  <a16:creationId xmlns:a16="http://schemas.microsoft.com/office/drawing/2014/main" id="{00000000-0008-0000-0100-00008F4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Click here to Print PART T2 - RETURNABLE DOCUMENTS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17</xdr:row>
          <xdr:rowOff>45720</xdr:rowOff>
        </xdr:from>
        <xdr:to>
          <xdr:col>6</xdr:col>
          <xdr:colOff>441960</xdr:colOff>
          <xdr:row>19</xdr:row>
          <xdr:rowOff>0</xdr:rowOff>
        </xdr:to>
        <xdr:sp macro="" textlink="">
          <xdr:nvSpPr>
            <xdr:cNvPr id="19600" name="Button 144" hidden="1">
              <a:extLst>
                <a:ext uri="{63B3BB69-23CF-44E3-9099-C40C66FF867C}">
                  <a14:compatExt spid="_x0000_s19600"/>
                </a:ext>
                <a:ext uri="{FF2B5EF4-FFF2-40B4-BE49-F238E27FC236}">
                  <a16:creationId xmlns:a16="http://schemas.microsoft.com/office/drawing/2014/main" id="{00000000-0008-0000-0100-0000904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Click here to Print PART C1 - AGREEMENT AND CONTRACT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19</xdr:row>
          <xdr:rowOff>38100</xdr:rowOff>
        </xdr:from>
        <xdr:to>
          <xdr:col>6</xdr:col>
          <xdr:colOff>441960</xdr:colOff>
          <xdr:row>20</xdr:row>
          <xdr:rowOff>152400</xdr:rowOff>
        </xdr:to>
        <xdr:sp macro="" textlink="">
          <xdr:nvSpPr>
            <xdr:cNvPr id="19601" name="Button 145" hidden="1">
              <a:extLst>
                <a:ext uri="{63B3BB69-23CF-44E3-9099-C40C66FF867C}">
                  <a14:compatExt spid="_x0000_s19601"/>
                </a:ext>
                <a:ext uri="{FF2B5EF4-FFF2-40B4-BE49-F238E27FC236}">
                  <a16:creationId xmlns:a16="http://schemas.microsoft.com/office/drawing/2014/main" id="{00000000-0008-0000-0100-0000914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Click here to Print PART C2 - PRICING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21</xdr:row>
          <xdr:rowOff>38100</xdr:rowOff>
        </xdr:from>
        <xdr:to>
          <xdr:col>6</xdr:col>
          <xdr:colOff>441960</xdr:colOff>
          <xdr:row>22</xdr:row>
          <xdr:rowOff>152400</xdr:rowOff>
        </xdr:to>
        <xdr:sp macro="" textlink="">
          <xdr:nvSpPr>
            <xdr:cNvPr id="19602" name="Button 146" hidden="1">
              <a:extLst>
                <a:ext uri="{63B3BB69-23CF-44E3-9099-C40C66FF867C}">
                  <a14:compatExt spid="_x0000_s19602"/>
                </a:ext>
                <a:ext uri="{FF2B5EF4-FFF2-40B4-BE49-F238E27FC236}">
                  <a16:creationId xmlns:a16="http://schemas.microsoft.com/office/drawing/2014/main" id="{00000000-0008-0000-0100-0000924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Click here to Print PART C3 - SCOPE OF WORKS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23</xdr:row>
          <xdr:rowOff>38100</xdr:rowOff>
        </xdr:from>
        <xdr:to>
          <xdr:col>6</xdr:col>
          <xdr:colOff>441960</xdr:colOff>
          <xdr:row>24</xdr:row>
          <xdr:rowOff>121920</xdr:rowOff>
        </xdr:to>
        <xdr:sp macro="" textlink="">
          <xdr:nvSpPr>
            <xdr:cNvPr id="19603" name="Button 147" hidden="1">
              <a:extLst>
                <a:ext uri="{63B3BB69-23CF-44E3-9099-C40C66FF867C}">
                  <a14:compatExt spid="_x0000_s19603"/>
                </a:ext>
                <a:ext uri="{FF2B5EF4-FFF2-40B4-BE49-F238E27FC236}">
                  <a16:creationId xmlns:a16="http://schemas.microsoft.com/office/drawing/2014/main" id="{00000000-0008-0000-0100-0000934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Click here to Print PART C4 - SITE INFORMATION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27</xdr:row>
          <xdr:rowOff>106680</xdr:rowOff>
        </xdr:from>
        <xdr:to>
          <xdr:col>6</xdr:col>
          <xdr:colOff>441960</xdr:colOff>
          <xdr:row>29</xdr:row>
          <xdr:rowOff>45720</xdr:rowOff>
        </xdr:to>
        <xdr:sp macro="" textlink="">
          <xdr:nvSpPr>
            <xdr:cNvPr id="19604" name="Button 148" hidden="1">
              <a:extLst>
                <a:ext uri="{63B3BB69-23CF-44E3-9099-C40C66FF867C}">
                  <a14:compatExt spid="_x0000_s19604"/>
                </a:ext>
                <a:ext uri="{FF2B5EF4-FFF2-40B4-BE49-F238E27FC236}">
                  <a16:creationId xmlns:a16="http://schemas.microsoft.com/office/drawing/2014/main" id="{00000000-0008-0000-0100-0000944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Click here to Print DRAWINGS / ANNEXURES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160020</xdr:colOff>
          <xdr:row>13</xdr:row>
          <xdr:rowOff>60960</xdr:rowOff>
        </xdr:from>
        <xdr:to>
          <xdr:col>14</xdr:col>
          <xdr:colOff>388620</xdr:colOff>
          <xdr:row>15</xdr:row>
          <xdr:rowOff>7620</xdr:rowOff>
        </xdr:to>
        <xdr:sp macro="" textlink="">
          <xdr:nvSpPr>
            <xdr:cNvPr id="19731" name="Button 275" hidden="1">
              <a:extLst>
                <a:ext uri="{63B3BB69-23CF-44E3-9099-C40C66FF867C}">
                  <a14:compatExt spid="_x0000_s19731"/>
                </a:ext>
                <a:ext uri="{FF2B5EF4-FFF2-40B4-BE49-F238E27FC236}">
                  <a16:creationId xmlns:a16="http://schemas.microsoft.com/office/drawing/2014/main" id="{00000000-0008-0000-0100-0000134D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PART T1 - BID DATA - Pink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160020</xdr:colOff>
          <xdr:row>15</xdr:row>
          <xdr:rowOff>30480</xdr:rowOff>
        </xdr:from>
        <xdr:to>
          <xdr:col>14</xdr:col>
          <xdr:colOff>403860</xdr:colOff>
          <xdr:row>16</xdr:row>
          <xdr:rowOff>121920</xdr:rowOff>
        </xdr:to>
        <xdr:sp macro="" textlink="">
          <xdr:nvSpPr>
            <xdr:cNvPr id="19732" name="Button 276" hidden="1">
              <a:extLst>
                <a:ext uri="{63B3BB69-23CF-44E3-9099-C40C66FF867C}">
                  <a14:compatExt spid="_x0000_s19732"/>
                </a:ext>
                <a:ext uri="{FF2B5EF4-FFF2-40B4-BE49-F238E27FC236}">
                  <a16:creationId xmlns:a16="http://schemas.microsoft.com/office/drawing/2014/main" id="{00000000-0008-0000-0100-0000144D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PART T2 - RETURNABLE DOCUMENTS - Yellow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160020</xdr:colOff>
          <xdr:row>17</xdr:row>
          <xdr:rowOff>22860</xdr:rowOff>
        </xdr:from>
        <xdr:to>
          <xdr:col>14</xdr:col>
          <xdr:colOff>403860</xdr:colOff>
          <xdr:row>19</xdr:row>
          <xdr:rowOff>45720</xdr:rowOff>
        </xdr:to>
        <xdr:sp macro="" textlink="">
          <xdr:nvSpPr>
            <xdr:cNvPr id="19733" name="Button 277" hidden="1">
              <a:extLst>
                <a:ext uri="{63B3BB69-23CF-44E3-9099-C40C66FF867C}">
                  <a14:compatExt spid="_x0000_s19733"/>
                </a:ext>
                <a:ext uri="{FF2B5EF4-FFF2-40B4-BE49-F238E27FC236}">
                  <a16:creationId xmlns:a16="http://schemas.microsoft.com/office/drawing/2014/main" id="{00000000-0008-0000-0100-0000154D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PART C1.1 FORM OF OFFER &amp; CONTRACT DATA</a:t>
              </a:r>
            </a:p>
            <a:p>
              <a:pPr algn="ctr" rtl="0">
                <a:defRPr sz="1000"/>
              </a:pPr>
              <a:r>
                <a:rPr lang="en-ZA" sz="900" b="1" i="0" u="none" strike="noStrike" baseline="0">
                  <a:solidFill>
                    <a:srgbClr val="000000"/>
                  </a:solidFill>
                  <a:latin typeface="Arial"/>
                  <a:cs typeface="Arial"/>
                </a:rPr>
                <a:t> - Yellow Pages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160020</xdr:colOff>
          <xdr:row>19</xdr:row>
          <xdr:rowOff>68580</xdr:rowOff>
        </xdr:from>
        <xdr:to>
          <xdr:col>14</xdr:col>
          <xdr:colOff>403860</xdr:colOff>
          <xdr:row>21</xdr:row>
          <xdr:rowOff>22860</xdr:rowOff>
        </xdr:to>
        <xdr:sp macro="" textlink="">
          <xdr:nvSpPr>
            <xdr:cNvPr id="19734" name="Button 278" hidden="1">
              <a:extLst>
                <a:ext uri="{63B3BB69-23CF-44E3-9099-C40C66FF867C}">
                  <a14:compatExt spid="_x0000_s19734"/>
                </a:ext>
                <a:ext uri="{FF2B5EF4-FFF2-40B4-BE49-F238E27FC236}">
                  <a16:creationId xmlns:a16="http://schemas.microsoft.com/office/drawing/2014/main" id="{00000000-0008-0000-0100-0000164D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PART C2 - PRICING DATA - Yellow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160020</xdr:colOff>
          <xdr:row>21</xdr:row>
          <xdr:rowOff>60960</xdr:rowOff>
        </xdr:from>
        <xdr:to>
          <xdr:col>14</xdr:col>
          <xdr:colOff>403860</xdr:colOff>
          <xdr:row>23</xdr:row>
          <xdr:rowOff>7620</xdr:rowOff>
        </xdr:to>
        <xdr:sp macro="" textlink="">
          <xdr:nvSpPr>
            <xdr:cNvPr id="19735" name="Button 279" hidden="1">
              <a:extLst>
                <a:ext uri="{63B3BB69-23CF-44E3-9099-C40C66FF867C}">
                  <a14:compatExt spid="_x0000_s19735"/>
                </a:ext>
                <a:ext uri="{FF2B5EF4-FFF2-40B4-BE49-F238E27FC236}">
                  <a16:creationId xmlns:a16="http://schemas.microsoft.com/office/drawing/2014/main" id="{00000000-0008-0000-0100-0000174D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PART C3 - SCOPE OF WORKS - Blue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160020</xdr:colOff>
          <xdr:row>23</xdr:row>
          <xdr:rowOff>38100</xdr:rowOff>
        </xdr:from>
        <xdr:to>
          <xdr:col>14</xdr:col>
          <xdr:colOff>403860</xdr:colOff>
          <xdr:row>24</xdr:row>
          <xdr:rowOff>121920</xdr:rowOff>
        </xdr:to>
        <xdr:sp macro="" textlink="">
          <xdr:nvSpPr>
            <xdr:cNvPr id="19736" name="Button 280" hidden="1">
              <a:extLst>
                <a:ext uri="{63B3BB69-23CF-44E3-9099-C40C66FF867C}">
                  <a14:compatExt spid="_x0000_s19736"/>
                </a:ext>
                <a:ext uri="{FF2B5EF4-FFF2-40B4-BE49-F238E27FC236}">
                  <a16:creationId xmlns:a16="http://schemas.microsoft.com/office/drawing/2014/main" id="{00000000-0008-0000-0100-0000184D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PART C4 - SITE INFORMATION - Green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160020</xdr:colOff>
          <xdr:row>27</xdr:row>
          <xdr:rowOff>106680</xdr:rowOff>
        </xdr:from>
        <xdr:to>
          <xdr:col>19</xdr:col>
          <xdr:colOff>480060</xdr:colOff>
          <xdr:row>29</xdr:row>
          <xdr:rowOff>45720</xdr:rowOff>
        </xdr:to>
        <xdr:sp macro="" textlink="">
          <xdr:nvSpPr>
            <xdr:cNvPr id="19737" name="Button 281" hidden="1">
              <a:extLst>
                <a:ext uri="{63B3BB69-23CF-44E3-9099-C40C66FF867C}">
                  <a14:compatExt spid="_x0000_s19737"/>
                </a:ext>
                <a:ext uri="{FF2B5EF4-FFF2-40B4-BE49-F238E27FC236}">
                  <a16:creationId xmlns:a16="http://schemas.microsoft.com/office/drawing/2014/main" id="{00000000-0008-0000-0100-0000194D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Click here to Go to a particular Document</a:t>
              </a:r>
            </a:p>
          </xdr:txBody>
        </xdr:sp>
        <xdr:clientData fPrintsWithSheet="0"/>
      </xdr:twoCellAnchor>
    </mc:Choice>
    <mc:Fallback/>
  </mc:AlternateContent>
  <xdr:twoCellAnchor>
    <xdr:from>
      <xdr:col>14</xdr:col>
      <xdr:colOff>228600</xdr:colOff>
      <xdr:row>6</xdr:row>
      <xdr:rowOff>85725</xdr:rowOff>
    </xdr:from>
    <xdr:to>
      <xdr:col>19</xdr:col>
      <xdr:colOff>95251</xdr:colOff>
      <xdr:row>12</xdr:row>
      <xdr:rowOff>85725</xdr:rowOff>
    </xdr:to>
    <xdr:pic>
      <xdr:nvPicPr>
        <xdr:cNvPr id="20" name="Picture 19" descr="Public Works Logo">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96300" y="1276350"/>
          <a:ext cx="2914651"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12</xdr:col>
      <xdr:colOff>312420</xdr:colOff>
      <xdr:row>1</xdr:row>
      <xdr:rowOff>516255</xdr:rowOff>
    </xdr:from>
    <xdr:to>
      <xdr:col>14</xdr:col>
      <xdr:colOff>569595</xdr:colOff>
      <xdr:row>1</xdr:row>
      <xdr:rowOff>823271</xdr:rowOff>
    </xdr:to>
    <xdr:sp macro="" textlink="">
      <xdr:nvSpPr>
        <xdr:cNvPr id="3215" name="Text Box 143">
          <a:extLst>
            <a:ext uri="{FF2B5EF4-FFF2-40B4-BE49-F238E27FC236}">
              <a16:creationId xmlns:a16="http://schemas.microsoft.com/office/drawing/2014/main" id="{00000000-0008-0000-0E00-00008F0C0000}"/>
            </a:ext>
          </a:extLst>
        </xdr:cNvPr>
        <xdr:cNvSpPr txBox="1">
          <a:spLocks noChangeArrowheads="1"/>
        </xdr:cNvSpPr>
      </xdr:nvSpPr>
      <xdr:spPr bwMode="auto">
        <a:xfrm>
          <a:off x="8018145" y="849630"/>
          <a:ext cx="1743075" cy="30701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xdr:twoCellAnchor>
    <xdr:from>
      <xdr:col>10</xdr:col>
      <xdr:colOff>28575</xdr:colOff>
      <xdr:row>8</xdr:row>
      <xdr:rowOff>9525</xdr:rowOff>
    </xdr:from>
    <xdr:to>
      <xdr:col>11</xdr:col>
      <xdr:colOff>2666</xdr:colOff>
      <xdr:row>12</xdr:row>
      <xdr:rowOff>12192</xdr:rowOff>
    </xdr:to>
    <xdr:sp macro="" textlink="">
      <xdr:nvSpPr>
        <xdr:cNvPr id="4" name="Left-Up Arrow 3">
          <a:extLst>
            <a:ext uri="{FF2B5EF4-FFF2-40B4-BE49-F238E27FC236}">
              <a16:creationId xmlns:a16="http://schemas.microsoft.com/office/drawing/2014/main" id="{00000000-0008-0000-0E00-000004000000}"/>
            </a:ext>
          </a:extLst>
        </xdr:cNvPr>
        <xdr:cNvSpPr/>
      </xdr:nvSpPr>
      <xdr:spPr>
        <a:xfrm>
          <a:off x="6515100" y="2590800"/>
          <a:ext cx="583691" cy="717042"/>
        </a:xfrm>
        <a:prstGeom prst="leftUp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absolute">
        <xdr:from>
          <xdr:col>12</xdr:col>
          <xdr:colOff>304800</xdr:colOff>
          <xdr:row>0</xdr:row>
          <xdr:rowOff>190500</xdr:rowOff>
        </xdr:from>
        <xdr:to>
          <xdr:col>14</xdr:col>
          <xdr:colOff>304800</xdr:colOff>
          <xdr:row>1</xdr:row>
          <xdr:rowOff>160020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E00-0000020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304800</xdr:colOff>
          <xdr:row>1</xdr:row>
          <xdr:rowOff>861060</xdr:rowOff>
        </xdr:from>
        <xdr:to>
          <xdr:col>14</xdr:col>
          <xdr:colOff>304800</xdr:colOff>
          <xdr:row>2</xdr:row>
          <xdr:rowOff>152400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E00-000003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304800</xdr:colOff>
          <xdr:row>1</xdr:row>
          <xdr:rowOff>190500</xdr:rowOff>
        </xdr:from>
        <xdr:to>
          <xdr:col>14</xdr:col>
          <xdr:colOff>304800</xdr:colOff>
          <xdr:row>1</xdr:row>
          <xdr:rowOff>487680</xdr:rowOff>
        </xdr:to>
        <xdr:sp macro="" textlink="">
          <xdr:nvSpPr>
            <xdr:cNvPr id="3214" name="Button 142" hidden="1">
              <a:extLst>
                <a:ext uri="{63B3BB69-23CF-44E3-9099-C40C66FF867C}">
                  <a14:compatExt spid="_x0000_s3214"/>
                </a:ext>
                <a:ext uri="{FF2B5EF4-FFF2-40B4-BE49-F238E27FC236}">
                  <a16:creationId xmlns:a16="http://schemas.microsoft.com/office/drawing/2014/main" id="{00000000-0008-0000-0E00-00008E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304800</xdr:colOff>
          <xdr:row>3</xdr:row>
          <xdr:rowOff>7620</xdr:rowOff>
        </xdr:from>
        <xdr:to>
          <xdr:col>14</xdr:col>
          <xdr:colOff>304800</xdr:colOff>
          <xdr:row>4</xdr:row>
          <xdr:rowOff>38100</xdr:rowOff>
        </xdr:to>
        <xdr:sp macro="" textlink="">
          <xdr:nvSpPr>
            <xdr:cNvPr id="3344" name="Button 272" hidden="1">
              <a:extLst>
                <a:ext uri="{63B3BB69-23CF-44E3-9099-C40C66FF867C}">
                  <a14:compatExt spid="_x0000_s3344"/>
                </a:ext>
                <a:ext uri="{FF2B5EF4-FFF2-40B4-BE49-F238E27FC236}">
                  <a16:creationId xmlns:a16="http://schemas.microsoft.com/office/drawing/2014/main" id="{00000000-0008-0000-0E00-0000100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3</xdr:col>
      <xdr:colOff>457200</xdr:colOff>
      <xdr:row>2</xdr:row>
      <xdr:rowOff>38099</xdr:rowOff>
    </xdr:from>
    <xdr:to>
      <xdr:col>7</xdr:col>
      <xdr:colOff>9525</xdr:colOff>
      <xdr:row>5</xdr:row>
      <xdr:rowOff>95249</xdr:rowOff>
    </xdr:to>
    <xdr:pic>
      <xdr:nvPicPr>
        <xdr:cNvPr id="10" name="Picture 9" descr="Public Works Logo">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5450" y="1362074"/>
          <a:ext cx="314325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110490</xdr:colOff>
      <xdr:row>1</xdr:row>
      <xdr:rowOff>36195</xdr:rowOff>
    </xdr:from>
    <xdr:to>
      <xdr:col>15</xdr:col>
      <xdr:colOff>377233</xdr:colOff>
      <xdr:row>1</xdr:row>
      <xdr:rowOff>352514</xdr:rowOff>
    </xdr:to>
    <xdr:sp macro="" textlink="">
      <xdr:nvSpPr>
        <xdr:cNvPr id="4240" name="Text Box 144">
          <a:extLst>
            <a:ext uri="{FF2B5EF4-FFF2-40B4-BE49-F238E27FC236}">
              <a16:creationId xmlns:a16="http://schemas.microsoft.com/office/drawing/2014/main" id="{00000000-0008-0000-0F00-000090100000}"/>
            </a:ext>
          </a:extLst>
        </xdr:cNvPr>
        <xdr:cNvSpPr txBox="1">
          <a:spLocks noChangeArrowheads="1"/>
        </xdr:cNvSpPr>
      </xdr:nvSpPr>
      <xdr:spPr bwMode="auto">
        <a:xfrm>
          <a:off x="8241030" y="843915"/>
          <a:ext cx="1525948" cy="31631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13</xdr:col>
          <xdr:colOff>152400</xdr:colOff>
          <xdr:row>0</xdr:row>
          <xdr:rowOff>190500</xdr:rowOff>
        </xdr:from>
        <xdr:to>
          <xdr:col>15</xdr:col>
          <xdr:colOff>0</xdr:colOff>
          <xdr:row>0</xdr:row>
          <xdr:rowOff>457200</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0F00-00000310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152400</xdr:colOff>
          <xdr:row>1</xdr:row>
          <xdr:rowOff>541020</xdr:rowOff>
        </xdr:from>
        <xdr:to>
          <xdr:col>15</xdr:col>
          <xdr:colOff>0</xdr:colOff>
          <xdr:row>1</xdr:row>
          <xdr:rowOff>807720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0F00-000004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152400</xdr:colOff>
          <xdr:row>0</xdr:row>
          <xdr:rowOff>525780</xdr:rowOff>
        </xdr:from>
        <xdr:to>
          <xdr:col>15</xdr:col>
          <xdr:colOff>0</xdr:colOff>
          <xdr:row>1</xdr:row>
          <xdr:rowOff>0</xdr:rowOff>
        </xdr:to>
        <xdr:sp macro="" textlink="">
          <xdr:nvSpPr>
            <xdr:cNvPr id="4239" name="Button 143" hidden="1">
              <a:extLst>
                <a:ext uri="{63B3BB69-23CF-44E3-9099-C40C66FF867C}">
                  <a14:compatExt spid="_x0000_s4239"/>
                </a:ext>
                <a:ext uri="{FF2B5EF4-FFF2-40B4-BE49-F238E27FC236}">
                  <a16:creationId xmlns:a16="http://schemas.microsoft.com/office/drawing/2014/main" id="{00000000-0008-0000-0F00-00008F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152400</xdr:colOff>
          <xdr:row>1</xdr:row>
          <xdr:rowOff>876300</xdr:rowOff>
        </xdr:from>
        <xdr:to>
          <xdr:col>15</xdr:col>
          <xdr:colOff>0</xdr:colOff>
          <xdr:row>2</xdr:row>
          <xdr:rowOff>0</xdr:rowOff>
        </xdr:to>
        <xdr:sp macro="" textlink="">
          <xdr:nvSpPr>
            <xdr:cNvPr id="4369" name="Button 273" hidden="1">
              <a:extLst>
                <a:ext uri="{63B3BB69-23CF-44E3-9099-C40C66FF867C}">
                  <a14:compatExt spid="_x0000_s4369"/>
                </a:ext>
                <a:ext uri="{FF2B5EF4-FFF2-40B4-BE49-F238E27FC236}">
                  <a16:creationId xmlns:a16="http://schemas.microsoft.com/office/drawing/2014/main" id="{00000000-0008-0000-0F00-0000111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xdr:col>
      <xdr:colOff>457200</xdr:colOff>
      <xdr:row>0</xdr:row>
      <xdr:rowOff>76200</xdr:rowOff>
    </xdr:from>
    <xdr:to>
      <xdr:col>7</xdr:col>
      <xdr:colOff>381001</xdr:colOff>
      <xdr:row>1</xdr:row>
      <xdr:rowOff>57150</xdr:rowOff>
    </xdr:to>
    <xdr:pic>
      <xdr:nvPicPr>
        <xdr:cNvPr id="8" name="Picture 7" descr="Public Works Logo">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7350" y="76200"/>
          <a:ext cx="2924176"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13</xdr:col>
      <xdr:colOff>3810</xdr:colOff>
      <xdr:row>1</xdr:row>
      <xdr:rowOff>85725</xdr:rowOff>
    </xdr:from>
    <xdr:to>
      <xdr:col>15</xdr:col>
      <xdr:colOff>249441</xdr:colOff>
      <xdr:row>1</xdr:row>
      <xdr:rowOff>417286</xdr:rowOff>
    </xdr:to>
    <xdr:sp macro="" textlink="">
      <xdr:nvSpPr>
        <xdr:cNvPr id="45200" name="Text Box 144">
          <a:extLst>
            <a:ext uri="{FF2B5EF4-FFF2-40B4-BE49-F238E27FC236}">
              <a16:creationId xmlns:a16="http://schemas.microsoft.com/office/drawing/2014/main" id="{00000000-0008-0000-1000-000090B00000}"/>
            </a:ext>
          </a:extLst>
        </xdr:cNvPr>
        <xdr:cNvSpPr txBox="1">
          <a:spLocks noChangeArrowheads="1"/>
        </xdr:cNvSpPr>
      </xdr:nvSpPr>
      <xdr:spPr bwMode="auto">
        <a:xfrm>
          <a:off x="8096250" y="893445"/>
          <a:ext cx="1510551" cy="331561"/>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13</xdr:col>
          <xdr:colOff>7620</xdr:colOff>
          <xdr:row>0</xdr:row>
          <xdr:rowOff>335280</xdr:rowOff>
        </xdr:from>
        <xdr:to>
          <xdr:col>15</xdr:col>
          <xdr:colOff>0</xdr:colOff>
          <xdr:row>0</xdr:row>
          <xdr:rowOff>579120</xdr:rowOff>
        </xdr:to>
        <xdr:sp macro="" textlink="">
          <xdr:nvSpPr>
            <xdr:cNvPr id="45059" name="Button 3" hidden="1">
              <a:extLst>
                <a:ext uri="{63B3BB69-23CF-44E3-9099-C40C66FF867C}">
                  <a14:compatExt spid="_x0000_s45059"/>
                </a:ext>
                <a:ext uri="{FF2B5EF4-FFF2-40B4-BE49-F238E27FC236}">
                  <a16:creationId xmlns:a16="http://schemas.microsoft.com/office/drawing/2014/main" id="{00000000-0008-0000-1000-000003B0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7620</xdr:colOff>
          <xdr:row>1</xdr:row>
          <xdr:rowOff>541020</xdr:rowOff>
        </xdr:from>
        <xdr:to>
          <xdr:col>15</xdr:col>
          <xdr:colOff>0</xdr:colOff>
          <xdr:row>1</xdr:row>
          <xdr:rowOff>792480</xdr:rowOff>
        </xdr:to>
        <xdr:sp macro="" textlink="">
          <xdr:nvSpPr>
            <xdr:cNvPr id="45060" name="Button 4" hidden="1">
              <a:extLst>
                <a:ext uri="{63B3BB69-23CF-44E3-9099-C40C66FF867C}">
                  <a14:compatExt spid="_x0000_s45060"/>
                </a:ext>
                <a:ext uri="{FF2B5EF4-FFF2-40B4-BE49-F238E27FC236}">
                  <a16:creationId xmlns:a16="http://schemas.microsoft.com/office/drawing/2014/main" id="{00000000-0008-0000-1000-000004B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7620</xdr:colOff>
          <xdr:row>0</xdr:row>
          <xdr:rowOff>655320</xdr:rowOff>
        </xdr:from>
        <xdr:to>
          <xdr:col>15</xdr:col>
          <xdr:colOff>0</xdr:colOff>
          <xdr:row>1</xdr:row>
          <xdr:rowOff>45720</xdr:rowOff>
        </xdr:to>
        <xdr:sp macro="" textlink="">
          <xdr:nvSpPr>
            <xdr:cNvPr id="45199" name="Button 143" hidden="1">
              <a:extLst>
                <a:ext uri="{63B3BB69-23CF-44E3-9099-C40C66FF867C}">
                  <a14:compatExt spid="_x0000_s45199"/>
                </a:ext>
                <a:ext uri="{FF2B5EF4-FFF2-40B4-BE49-F238E27FC236}">
                  <a16:creationId xmlns:a16="http://schemas.microsoft.com/office/drawing/2014/main" id="{00000000-0008-0000-1000-00008FB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7620</xdr:colOff>
          <xdr:row>1</xdr:row>
          <xdr:rowOff>868680</xdr:rowOff>
        </xdr:from>
        <xdr:to>
          <xdr:col>15</xdr:col>
          <xdr:colOff>0</xdr:colOff>
          <xdr:row>2</xdr:row>
          <xdr:rowOff>22860</xdr:rowOff>
        </xdr:to>
        <xdr:sp macro="" textlink="">
          <xdr:nvSpPr>
            <xdr:cNvPr id="45329" name="Button 273" hidden="1">
              <a:extLst>
                <a:ext uri="{63B3BB69-23CF-44E3-9099-C40C66FF867C}">
                  <a14:compatExt spid="_x0000_s45329"/>
                </a:ext>
                <a:ext uri="{FF2B5EF4-FFF2-40B4-BE49-F238E27FC236}">
                  <a16:creationId xmlns:a16="http://schemas.microsoft.com/office/drawing/2014/main" id="{00000000-0008-0000-1000-000011B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xdr:col>
      <xdr:colOff>352426</xdr:colOff>
      <xdr:row>0</xdr:row>
      <xdr:rowOff>85725</xdr:rowOff>
    </xdr:from>
    <xdr:to>
      <xdr:col>8</xdr:col>
      <xdr:colOff>95251</xdr:colOff>
      <xdr:row>1</xdr:row>
      <xdr:rowOff>38100</xdr:rowOff>
    </xdr:to>
    <xdr:pic>
      <xdr:nvPicPr>
        <xdr:cNvPr id="9" name="Picture 8" descr="Public Works Logo">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9226" y="85725"/>
          <a:ext cx="352425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13</xdr:col>
      <xdr:colOff>70485</xdr:colOff>
      <xdr:row>1</xdr:row>
      <xdr:rowOff>9525</xdr:rowOff>
    </xdr:from>
    <xdr:to>
      <xdr:col>15</xdr:col>
      <xdr:colOff>327660</xdr:colOff>
      <xdr:row>1</xdr:row>
      <xdr:rowOff>341086</xdr:rowOff>
    </xdr:to>
    <xdr:sp macro="" textlink="">
      <xdr:nvSpPr>
        <xdr:cNvPr id="46226" name="Text Box 146">
          <a:extLst>
            <a:ext uri="{FF2B5EF4-FFF2-40B4-BE49-F238E27FC236}">
              <a16:creationId xmlns:a16="http://schemas.microsoft.com/office/drawing/2014/main" id="{00000000-0008-0000-1100-000092B40000}"/>
            </a:ext>
          </a:extLst>
        </xdr:cNvPr>
        <xdr:cNvSpPr txBox="1">
          <a:spLocks noChangeArrowheads="1"/>
        </xdr:cNvSpPr>
      </xdr:nvSpPr>
      <xdr:spPr bwMode="auto">
        <a:xfrm>
          <a:off x="8292465" y="817245"/>
          <a:ext cx="1506855" cy="331561"/>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13</xdr:col>
          <xdr:colOff>68580</xdr:colOff>
          <xdr:row>0</xdr:row>
          <xdr:rowOff>144780</xdr:rowOff>
        </xdr:from>
        <xdr:to>
          <xdr:col>15</xdr:col>
          <xdr:colOff>563880</xdr:colOff>
          <xdr:row>0</xdr:row>
          <xdr:rowOff>449580</xdr:rowOff>
        </xdr:to>
        <xdr:sp macro="" textlink="">
          <xdr:nvSpPr>
            <xdr:cNvPr id="46085" name="Button 5" hidden="1">
              <a:extLst>
                <a:ext uri="{63B3BB69-23CF-44E3-9099-C40C66FF867C}">
                  <a14:compatExt spid="_x0000_s46085"/>
                </a:ext>
                <a:ext uri="{FF2B5EF4-FFF2-40B4-BE49-F238E27FC236}">
                  <a16:creationId xmlns:a16="http://schemas.microsoft.com/office/drawing/2014/main" id="{00000000-0008-0000-1100-000005B4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68580</xdr:colOff>
          <xdr:row>1</xdr:row>
          <xdr:rowOff>411480</xdr:rowOff>
        </xdr:from>
        <xdr:to>
          <xdr:col>15</xdr:col>
          <xdr:colOff>601980</xdr:colOff>
          <xdr:row>1</xdr:row>
          <xdr:rowOff>632460</xdr:rowOff>
        </xdr:to>
        <xdr:sp macro="" textlink="">
          <xdr:nvSpPr>
            <xdr:cNvPr id="46086" name="Button 6" hidden="1">
              <a:extLst>
                <a:ext uri="{63B3BB69-23CF-44E3-9099-C40C66FF867C}">
                  <a14:compatExt spid="_x0000_s46086"/>
                </a:ext>
                <a:ext uri="{FF2B5EF4-FFF2-40B4-BE49-F238E27FC236}">
                  <a16:creationId xmlns:a16="http://schemas.microsoft.com/office/drawing/2014/main" id="{00000000-0008-0000-1100-000006B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99060</xdr:colOff>
          <xdr:row>0</xdr:row>
          <xdr:rowOff>502920</xdr:rowOff>
        </xdr:from>
        <xdr:to>
          <xdr:col>15</xdr:col>
          <xdr:colOff>579120</xdr:colOff>
          <xdr:row>1</xdr:row>
          <xdr:rowOff>0</xdr:rowOff>
        </xdr:to>
        <xdr:sp macro="" textlink="">
          <xdr:nvSpPr>
            <xdr:cNvPr id="46225" name="Button 145" hidden="1">
              <a:extLst>
                <a:ext uri="{63B3BB69-23CF-44E3-9099-C40C66FF867C}">
                  <a14:compatExt spid="_x0000_s46225"/>
                </a:ext>
                <a:ext uri="{FF2B5EF4-FFF2-40B4-BE49-F238E27FC236}">
                  <a16:creationId xmlns:a16="http://schemas.microsoft.com/office/drawing/2014/main" id="{00000000-0008-0000-1100-000091B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76200</xdr:colOff>
          <xdr:row>1</xdr:row>
          <xdr:rowOff>723900</xdr:rowOff>
        </xdr:from>
        <xdr:to>
          <xdr:col>16</xdr:col>
          <xdr:colOff>7620</xdr:colOff>
          <xdr:row>1</xdr:row>
          <xdr:rowOff>960120</xdr:rowOff>
        </xdr:to>
        <xdr:sp macro="" textlink="">
          <xdr:nvSpPr>
            <xdr:cNvPr id="46355" name="Button 275" hidden="1">
              <a:extLst>
                <a:ext uri="{63B3BB69-23CF-44E3-9099-C40C66FF867C}">
                  <a14:compatExt spid="_x0000_s46355"/>
                </a:ext>
                <a:ext uri="{FF2B5EF4-FFF2-40B4-BE49-F238E27FC236}">
                  <a16:creationId xmlns:a16="http://schemas.microsoft.com/office/drawing/2014/main" id="{00000000-0008-0000-1100-000013B5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xdr:col>
      <xdr:colOff>295276</xdr:colOff>
      <xdr:row>0</xdr:row>
      <xdr:rowOff>114299</xdr:rowOff>
    </xdr:from>
    <xdr:to>
      <xdr:col>8</xdr:col>
      <xdr:colOff>28576</xdr:colOff>
      <xdr:row>1</xdr:row>
      <xdr:rowOff>38099</xdr:rowOff>
    </xdr:to>
    <xdr:pic>
      <xdr:nvPicPr>
        <xdr:cNvPr id="9" name="Picture 8" descr="Public Works Logo">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1126" y="114299"/>
          <a:ext cx="348615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22</xdr:row>
      <xdr:rowOff>104775</xdr:rowOff>
    </xdr:from>
    <xdr:to>
      <xdr:col>0</xdr:col>
      <xdr:colOff>276225</xdr:colOff>
      <xdr:row>22</xdr:row>
      <xdr:rowOff>247650</xdr:rowOff>
    </xdr:to>
    <xdr:sp macro="" textlink="">
      <xdr:nvSpPr>
        <xdr:cNvPr id="1143261" name="Rectangle 4">
          <a:extLst>
            <a:ext uri="{FF2B5EF4-FFF2-40B4-BE49-F238E27FC236}">
              <a16:creationId xmlns:a16="http://schemas.microsoft.com/office/drawing/2014/main" id="{00000000-0008-0000-1200-0000DD711100}"/>
            </a:ext>
          </a:extLst>
        </xdr:cNvPr>
        <xdr:cNvSpPr>
          <a:spLocks noChangeArrowheads="1"/>
        </xdr:cNvSpPr>
      </xdr:nvSpPr>
      <xdr:spPr bwMode="auto">
        <a:xfrm>
          <a:off x="123825" y="8077200"/>
          <a:ext cx="152400" cy="142875"/>
        </a:xfrm>
        <a:prstGeom prst="rect">
          <a:avLst/>
        </a:prstGeom>
        <a:noFill/>
        <a:ln w="9525">
          <a:solidFill>
            <a:srgbClr val="000000"/>
          </a:solidFill>
          <a:miter lim="800000"/>
          <a:headEnd/>
          <a:tailEnd/>
        </a:ln>
      </xdr:spPr>
    </xdr:sp>
    <xdr:clientData/>
  </xdr:twoCellAnchor>
  <xdr:twoCellAnchor>
    <xdr:from>
      <xdr:col>0</xdr:col>
      <xdr:colOff>123825</xdr:colOff>
      <xdr:row>50</xdr:row>
      <xdr:rowOff>114300</xdr:rowOff>
    </xdr:from>
    <xdr:to>
      <xdr:col>0</xdr:col>
      <xdr:colOff>276225</xdr:colOff>
      <xdr:row>50</xdr:row>
      <xdr:rowOff>257175</xdr:rowOff>
    </xdr:to>
    <xdr:sp macro="" textlink="">
      <xdr:nvSpPr>
        <xdr:cNvPr id="1143262" name="Rectangle 16">
          <a:extLst>
            <a:ext uri="{FF2B5EF4-FFF2-40B4-BE49-F238E27FC236}">
              <a16:creationId xmlns:a16="http://schemas.microsoft.com/office/drawing/2014/main" id="{00000000-0008-0000-1200-0000DE711100}"/>
            </a:ext>
          </a:extLst>
        </xdr:cNvPr>
        <xdr:cNvSpPr>
          <a:spLocks noChangeArrowheads="1"/>
        </xdr:cNvSpPr>
      </xdr:nvSpPr>
      <xdr:spPr bwMode="auto">
        <a:xfrm>
          <a:off x="123825" y="16154400"/>
          <a:ext cx="152400" cy="142875"/>
        </a:xfrm>
        <a:prstGeom prst="rect">
          <a:avLst/>
        </a:prstGeom>
        <a:noFill/>
        <a:ln w="9525">
          <a:solidFill>
            <a:srgbClr val="000000"/>
          </a:solidFill>
          <a:miter lim="800000"/>
          <a:headEnd/>
          <a:tailEnd/>
        </a:ln>
      </xdr:spPr>
    </xdr:sp>
    <xdr:clientData/>
  </xdr:twoCellAnchor>
  <xdr:twoCellAnchor>
    <xdr:from>
      <xdr:col>0</xdr:col>
      <xdr:colOff>161925</xdr:colOff>
      <xdr:row>23</xdr:row>
      <xdr:rowOff>0</xdr:rowOff>
    </xdr:from>
    <xdr:to>
      <xdr:col>0</xdr:col>
      <xdr:colOff>314325</xdr:colOff>
      <xdr:row>23</xdr:row>
      <xdr:rowOff>0</xdr:rowOff>
    </xdr:to>
    <xdr:sp macro="" textlink="">
      <xdr:nvSpPr>
        <xdr:cNvPr id="1143263" name="Rectangle 45">
          <a:extLst>
            <a:ext uri="{FF2B5EF4-FFF2-40B4-BE49-F238E27FC236}">
              <a16:creationId xmlns:a16="http://schemas.microsoft.com/office/drawing/2014/main" id="{00000000-0008-0000-1200-0000DF711100}"/>
            </a:ext>
          </a:extLst>
        </xdr:cNvPr>
        <xdr:cNvSpPr>
          <a:spLocks noChangeArrowheads="1"/>
        </xdr:cNvSpPr>
      </xdr:nvSpPr>
      <xdr:spPr bwMode="auto">
        <a:xfrm>
          <a:off x="161925" y="8334375"/>
          <a:ext cx="152400" cy="0"/>
        </a:xfrm>
        <a:prstGeom prst="rect">
          <a:avLst/>
        </a:prstGeom>
        <a:noFill/>
        <a:ln w="9525">
          <a:solidFill>
            <a:srgbClr val="000000"/>
          </a:solidFill>
          <a:miter lim="800000"/>
          <a:headEnd/>
          <a:tailEnd/>
        </a:ln>
      </xdr:spPr>
    </xdr:sp>
    <xdr:clientData/>
  </xdr:twoCellAnchor>
  <xdr:twoCellAnchor>
    <xdr:from>
      <xdr:col>0</xdr:col>
      <xdr:colOff>123825</xdr:colOff>
      <xdr:row>23</xdr:row>
      <xdr:rowOff>51435</xdr:rowOff>
    </xdr:from>
    <xdr:to>
      <xdr:col>0</xdr:col>
      <xdr:colOff>276225</xdr:colOff>
      <xdr:row>23</xdr:row>
      <xdr:rowOff>179070</xdr:rowOff>
    </xdr:to>
    <xdr:sp macro="" textlink="">
      <xdr:nvSpPr>
        <xdr:cNvPr id="1143264" name="Rectangle 47">
          <a:extLst>
            <a:ext uri="{FF2B5EF4-FFF2-40B4-BE49-F238E27FC236}">
              <a16:creationId xmlns:a16="http://schemas.microsoft.com/office/drawing/2014/main" id="{00000000-0008-0000-1200-0000E0711100}"/>
            </a:ext>
          </a:extLst>
        </xdr:cNvPr>
        <xdr:cNvSpPr>
          <a:spLocks noChangeArrowheads="1"/>
        </xdr:cNvSpPr>
      </xdr:nvSpPr>
      <xdr:spPr bwMode="auto">
        <a:xfrm>
          <a:off x="123825" y="8166735"/>
          <a:ext cx="152400" cy="127635"/>
        </a:xfrm>
        <a:prstGeom prst="rect">
          <a:avLst/>
        </a:prstGeom>
        <a:noFill/>
        <a:ln w="9525">
          <a:solidFill>
            <a:srgbClr val="000000"/>
          </a:solidFill>
          <a:miter lim="800000"/>
          <a:headEnd/>
          <a:tailEnd/>
        </a:ln>
      </xdr:spPr>
    </xdr:sp>
    <xdr:clientData/>
  </xdr:twoCellAnchor>
  <xdr:twoCellAnchor>
    <xdr:from>
      <xdr:col>0</xdr:col>
      <xdr:colOff>123825</xdr:colOff>
      <xdr:row>25</xdr:row>
      <xdr:rowOff>47625</xdr:rowOff>
    </xdr:from>
    <xdr:to>
      <xdr:col>0</xdr:col>
      <xdr:colOff>276225</xdr:colOff>
      <xdr:row>25</xdr:row>
      <xdr:rowOff>190500</xdr:rowOff>
    </xdr:to>
    <xdr:sp macro="" textlink="">
      <xdr:nvSpPr>
        <xdr:cNvPr id="1143265" name="Rectangle 49">
          <a:extLst>
            <a:ext uri="{FF2B5EF4-FFF2-40B4-BE49-F238E27FC236}">
              <a16:creationId xmlns:a16="http://schemas.microsoft.com/office/drawing/2014/main" id="{00000000-0008-0000-1200-0000E1711100}"/>
            </a:ext>
          </a:extLst>
        </xdr:cNvPr>
        <xdr:cNvSpPr>
          <a:spLocks noChangeArrowheads="1"/>
        </xdr:cNvSpPr>
      </xdr:nvSpPr>
      <xdr:spPr bwMode="auto">
        <a:xfrm>
          <a:off x="123825" y="9058275"/>
          <a:ext cx="152400" cy="142875"/>
        </a:xfrm>
        <a:prstGeom prst="rect">
          <a:avLst/>
        </a:prstGeom>
        <a:noFill/>
        <a:ln w="9525">
          <a:solidFill>
            <a:srgbClr val="000000"/>
          </a:solidFill>
          <a:miter lim="800000"/>
          <a:headEnd/>
          <a:tailEnd/>
        </a:ln>
      </xdr:spPr>
    </xdr:sp>
    <xdr:clientData/>
  </xdr:twoCellAnchor>
  <xdr:twoCellAnchor>
    <xdr:from>
      <xdr:col>0</xdr:col>
      <xdr:colOff>114300</xdr:colOff>
      <xdr:row>26</xdr:row>
      <xdr:rowOff>43815</xdr:rowOff>
    </xdr:from>
    <xdr:to>
      <xdr:col>0</xdr:col>
      <xdr:colOff>266700</xdr:colOff>
      <xdr:row>26</xdr:row>
      <xdr:rowOff>186690</xdr:rowOff>
    </xdr:to>
    <xdr:sp macro="" textlink="">
      <xdr:nvSpPr>
        <xdr:cNvPr id="1143266" name="Rectangle 50">
          <a:extLst>
            <a:ext uri="{FF2B5EF4-FFF2-40B4-BE49-F238E27FC236}">
              <a16:creationId xmlns:a16="http://schemas.microsoft.com/office/drawing/2014/main" id="{00000000-0008-0000-1200-0000E2711100}"/>
            </a:ext>
          </a:extLst>
        </xdr:cNvPr>
        <xdr:cNvSpPr>
          <a:spLocks noChangeArrowheads="1"/>
        </xdr:cNvSpPr>
      </xdr:nvSpPr>
      <xdr:spPr bwMode="auto">
        <a:xfrm>
          <a:off x="114300" y="8482965"/>
          <a:ext cx="152400" cy="142875"/>
        </a:xfrm>
        <a:prstGeom prst="rect">
          <a:avLst/>
        </a:prstGeom>
        <a:noFill/>
        <a:ln w="9525">
          <a:solidFill>
            <a:srgbClr val="000000"/>
          </a:solidFill>
          <a:miter lim="800000"/>
          <a:headEnd/>
          <a:tailEnd/>
        </a:ln>
      </xdr:spPr>
    </xdr:sp>
    <xdr:clientData/>
  </xdr:twoCellAnchor>
  <xdr:twoCellAnchor>
    <xdr:from>
      <xdr:col>0</xdr:col>
      <xdr:colOff>123825</xdr:colOff>
      <xdr:row>27</xdr:row>
      <xdr:rowOff>200025</xdr:rowOff>
    </xdr:from>
    <xdr:to>
      <xdr:col>0</xdr:col>
      <xdr:colOff>276225</xdr:colOff>
      <xdr:row>27</xdr:row>
      <xdr:rowOff>342900</xdr:rowOff>
    </xdr:to>
    <xdr:sp macro="" textlink="">
      <xdr:nvSpPr>
        <xdr:cNvPr id="1143267" name="Rectangle 51">
          <a:extLst>
            <a:ext uri="{FF2B5EF4-FFF2-40B4-BE49-F238E27FC236}">
              <a16:creationId xmlns:a16="http://schemas.microsoft.com/office/drawing/2014/main" id="{00000000-0008-0000-1200-0000E3711100}"/>
            </a:ext>
          </a:extLst>
        </xdr:cNvPr>
        <xdr:cNvSpPr>
          <a:spLocks noChangeArrowheads="1"/>
        </xdr:cNvSpPr>
      </xdr:nvSpPr>
      <xdr:spPr bwMode="auto">
        <a:xfrm>
          <a:off x="123825" y="9753600"/>
          <a:ext cx="152400" cy="142875"/>
        </a:xfrm>
        <a:prstGeom prst="rect">
          <a:avLst/>
        </a:prstGeom>
        <a:noFill/>
        <a:ln w="9525">
          <a:solidFill>
            <a:srgbClr val="000000"/>
          </a:solidFill>
          <a:miter lim="800000"/>
          <a:headEnd/>
          <a:tailEnd/>
        </a:ln>
      </xdr:spPr>
    </xdr:sp>
    <xdr:clientData/>
  </xdr:twoCellAnchor>
  <xdr:twoCellAnchor>
    <xdr:from>
      <xdr:col>0</xdr:col>
      <xdr:colOff>123825</xdr:colOff>
      <xdr:row>28</xdr:row>
      <xdr:rowOff>38100</xdr:rowOff>
    </xdr:from>
    <xdr:to>
      <xdr:col>0</xdr:col>
      <xdr:colOff>276225</xdr:colOff>
      <xdr:row>28</xdr:row>
      <xdr:rowOff>173355</xdr:rowOff>
    </xdr:to>
    <xdr:sp macro="" textlink="">
      <xdr:nvSpPr>
        <xdr:cNvPr id="1143268" name="Rectangle 52">
          <a:extLst>
            <a:ext uri="{FF2B5EF4-FFF2-40B4-BE49-F238E27FC236}">
              <a16:creationId xmlns:a16="http://schemas.microsoft.com/office/drawing/2014/main" id="{00000000-0008-0000-1200-0000E4711100}"/>
            </a:ext>
          </a:extLst>
        </xdr:cNvPr>
        <xdr:cNvSpPr>
          <a:spLocks noChangeArrowheads="1"/>
        </xdr:cNvSpPr>
      </xdr:nvSpPr>
      <xdr:spPr bwMode="auto">
        <a:xfrm>
          <a:off x="123825" y="9639300"/>
          <a:ext cx="152400" cy="135255"/>
        </a:xfrm>
        <a:prstGeom prst="rect">
          <a:avLst/>
        </a:prstGeom>
        <a:noFill/>
        <a:ln w="9525">
          <a:solidFill>
            <a:srgbClr val="000000"/>
          </a:solidFill>
          <a:miter lim="800000"/>
          <a:headEnd/>
          <a:tailEnd/>
        </a:ln>
      </xdr:spPr>
    </xdr:sp>
    <xdr:clientData/>
  </xdr:twoCellAnchor>
  <xdr:twoCellAnchor>
    <xdr:from>
      <xdr:col>0</xdr:col>
      <xdr:colOff>123825</xdr:colOff>
      <xdr:row>29</xdr:row>
      <xdr:rowOff>38100</xdr:rowOff>
    </xdr:from>
    <xdr:to>
      <xdr:col>0</xdr:col>
      <xdr:colOff>276225</xdr:colOff>
      <xdr:row>29</xdr:row>
      <xdr:rowOff>173355</xdr:rowOff>
    </xdr:to>
    <xdr:sp macro="" textlink="">
      <xdr:nvSpPr>
        <xdr:cNvPr id="1143269" name="Rectangle 53">
          <a:extLst>
            <a:ext uri="{FF2B5EF4-FFF2-40B4-BE49-F238E27FC236}">
              <a16:creationId xmlns:a16="http://schemas.microsoft.com/office/drawing/2014/main" id="{00000000-0008-0000-1200-0000E5711100}"/>
            </a:ext>
          </a:extLst>
        </xdr:cNvPr>
        <xdr:cNvSpPr>
          <a:spLocks noChangeArrowheads="1"/>
        </xdr:cNvSpPr>
      </xdr:nvSpPr>
      <xdr:spPr bwMode="auto">
        <a:xfrm>
          <a:off x="123825" y="9852660"/>
          <a:ext cx="152400" cy="135255"/>
        </a:xfrm>
        <a:prstGeom prst="rect">
          <a:avLst/>
        </a:prstGeom>
        <a:noFill/>
        <a:ln w="9525">
          <a:solidFill>
            <a:srgbClr val="000000"/>
          </a:solidFill>
          <a:miter lim="800000"/>
          <a:headEnd/>
          <a:tailEnd/>
        </a:ln>
      </xdr:spPr>
    </xdr:sp>
    <xdr:clientData/>
  </xdr:twoCellAnchor>
  <xdr:twoCellAnchor>
    <xdr:from>
      <xdr:col>0</xdr:col>
      <xdr:colOff>123825</xdr:colOff>
      <xdr:row>30</xdr:row>
      <xdr:rowOff>38100</xdr:rowOff>
    </xdr:from>
    <xdr:to>
      <xdr:col>0</xdr:col>
      <xdr:colOff>276225</xdr:colOff>
      <xdr:row>30</xdr:row>
      <xdr:rowOff>173355</xdr:rowOff>
    </xdr:to>
    <xdr:sp macro="" textlink="">
      <xdr:nvSpPr>
        <xdr:cNvPr id="1143270" name="Rectangle 54">
          <a:extLst>
            <a:ext uri="{FF2B5EF4-FFF2-40B4-BE49-F238E27FC236}">
              <a16:creationId xmlns:a16="http://schemas.microsoft.com/office/drawing/2014/main" id="{00000000-0008-0000-1200-0000E6711100}"/>
            </a:ext>
          </a:extLst>
        </xdr:cNvPr>
        <xdr:cNvSpPr>
          <a:spLocks noChangeArrowheads="1"/>
        </xdr:cNvSpPr>
      </xdr:nvSpPr>
      <xdr:spPr bwMode="auto">
        <a:xfrm>
          <a:off x="123825" y="10066020"/>
          <a:ext cx="152400" cy="135255"/>
        </a:xfrm>
        <a:prstGeom prst="rect">
          <a:avLst/>
        </a:prstGeom>
        <a:noFill/>
        <a:ln w="9525">
          <a:solidFill>
            <a:srgbClr val="000000"/>
          </a:solidFill>
          <a:miter lim="800000"/>
          <a:headEnd/>
          <a:tailEnd/>
        </a:ln>
      </xdr:spPr>
    </xdr:sp>
    <xdr:clientData/>
  </xdr:twoCellAnchor>
  <xdr:twoCellAnchor>
    <xdr:from>
      <xdr:col>0</xdr:col>
      <xdr:colOff>123825</xdr:colOff>
      <xdr:row>31</xdr:row>
      <xdr:rowOff>38100</xdr:rowOff>
    </xdr:from>
    <xdr:to>
      <xdr:col>0</xdr:col>
      <xdr:colOff>276225</xdr:colOff>
      <xdr:row>31</xdr:row>
      <xdr:rowOff>173355</xdr:rowOff>
    </xdr:to>
    <xdr:sp macro="" textlink="">
      <xdr:nvSpPr>
        <xdr:cNvPr id="1143271" name="Rectangle 55">
          <a:extLst>
            <a:ext uri="{FF2B5EF4-FFF2-40B4-BE49-F238E27FC236}">
              <a16:creationId xmlns:a16="http://schemas.microsoft.com/office/drawing/2014/main" id="{00000000-0008-0000-1200-0000E7711100}"/>
            </a:ext>
          </a:extLst>
        </xdr:cNvPr>
        <xdr:cNvSpPr>
          <a:spLocks noChangeArrowheads="1"/>
        </xdr:cNvSpPr>
      </xdr:nvSpPr>
      <xdr:spPr bwMode="auto">
        <a:xfrm>
          <a:off x="123825" y="10279380"/>
          <a:ext cx="152400" cy="135255"/>
        </a:xfrm>
        <a:prstGeom prst="rect">
          <a:avLst/>
        </a:prstGeom>
        <a:noFill/>
        <a:ln w="9525">
          <a:solidFill>
            <a:srgbClr val="000000"/>
          </a:solidFill>
          <a:miter lim="800000"/>
          <a:headEnd/>
          <a:tailEnd/>
        </a:ln>
      </xdr:spPr>
    </xdr:sp>
    <xdr:clientData/>
  </xdr:twoCellAnchor>
  <xdr:twoCellAnchor>
    <xdr:from>
      <xdr:col>0</xdr:col>
      <xdr:colOff>123825</xdr:colOff>
      <xdr:row>18</xdr:row>
      <xdr:rowOff>247650</xdr:rowOff>
    </xdr:from>
    <xdr:to>
      <xdr:col>0</xdr:col>
      <xdr:colOff>266700</xdr:colOff>
      <xdr:row>20</xdr:row>
      <xdr:rowOff>47625</xdr:rowOff>
    </xdr:to>
    <xdr:sp macro="" textlink="">
      <xdr:nvSpPr>
        <xdr:cNvPr id="1143272" name="Rectangle 64">
          <a:extLst>
            <a:ext uri="{FF2B5EF4-FFF2-40B4-BE49-F238E27FC236}">
              <a16:creationId xmlns:a16="http://schemas.microsoft.com/office/drawing/2014/main" id="{00000000-0008-0000-1200-0000E8711100}"/>
            </a:ext>
          </a:extLst>
        </xdr:cNvPr>
        <xdr:cNvSpPr>
          <a:spLocks noChangeArrowheads="1"/>
        </xdr:cNvSpPr>
      </xdr:nvSpPr>
      <xdr:spPr bwMode="auto">
        <a:xfrm>
          <a:off x="123825" y="6972300"/>
          <a:ext cx="142875" cy="161925"/>
        </a:xfrm>
        <a:prstGeom prst="rect">
          <a:avLst/>
        </a:prstGeom>
        <a:noFill/>
        <a:ln w="9525">
          <a:solidFill>
            <a:srgbClr val="000000"/>
          </a:solidFill>
          <a:miter lim="800000"/>
          <a:headEnd/>
          <a:tailEnd/>
        </a:ln>
      </xdr:spPr>
    </xdr:sp>
    <xdr:clientData/>
  </xdr:twoCellAnchor>
  <xdr:twoCellAnchor>
    <xdr:from>
      <xdr:col>7</xdr:col>
      <xdr:colOff>352425</xdr:colOff>
      <xdr:row>50</xdr:row>
      <xdr:rowOff>114300</xdr:rowOff>
    </xdr:from>
    <xdr:to>
      <xdr:col>7</xdr:col>
      <xdr:colOff>504825</xdr:colOff>
      <xdr:row>50</xdr:row>
      <xdr:rowOff>257175</xdr:rowOff>
    </xdr:to>
    <xdr:sp macro="" textlink="">
      <xdr:nvSpPr>
        <xdr:cNvPr id="1143273" name="Rectangle 16">
          <a:extLst>
            <a:ext uri="{FF2B5EF4-FFF2-40B4-BE49-F238E27FC236}">
              <a16:creationId xmlns:a16="http://schemas.microsoft.com/office/drawing/2014/main" id="{00000000-0008-0000-1200-0000E9711100}"/>
            </a:ext>
          </a:extLst>
        </xdr:cNvPr>
        <xdr:cNvSpPr>
          <a:spLocks noChangeArrowheads="1"/>
        </xdr:cNvSpPr>
      </xdr:nvSpPr>
      <xdr:spPr bwMode="auto">
        <a:xfrm>
          <a:off x="3781425" y="16154400"/>
          <a:ext cx="152400" cy="142875"/>
        </a:xfrm>
        <a:prstGeom prst="rect">
          <a:avLst/>
        </a:prstGeom>
        <a:noFill/>
        <a:ln w="9525">
          <a:solidFill>
            <a:srgbClr val="000000"/>
          </a:solidFill>
          <a:miter lim="800000"/>
          <a:headEnd/>
          <a:tailEnd/>
        </a:ln>
      </xdr:spPr>
    </xdr:sp>
    <xdr:clientData/>
  </xdr:twoCellAnchor>
  <xdr:twoCellAnchor editAs="absolute">
    <xdr:from>
      <xdr:col>13</xdr:col>
      <xdr:colOff>142875</xdr:colOff>
      <xdr:row>3</xdr:row>
      <xdr:rowOff>268605</xdr:rowOff>
    </xdr:from>
    <xdr:to>
      <xdr:col>15</xdr:col>
      <xdr:colOff>394167</xdr:colOff>
      <xdr:row>3</xdr:row>
      <xdr:rowOff>600166</xdr:rowOff>
    </xdr:to>
    <xdr:sp macro="" textlink="">
      <xdr:nvSpPr>
        <xdr:cNvPr id="813421" name="Text Box 2413">
          <a:extLst>
            <a:ext uri="{FF2B5EF4-FFF2-40B4-BE49-F238E27FC236}">
              <a16:creationId xmlns:a16="http://schemas.microsoft.com/office/drawing/2014/main" id="{00000000-0008-0000-1200-00006D690C00}"/>
            </a:ext>
          </a:extLst>
        </xdr:cNvPr>
        <xdr:cNvSpPr txBox="1">
          <a:spLocks noChangeArrowheads="1"/>
        </xdr:cNvSpPr>
      </xdr:nvSpPr>
      <xdr:spPr bwMode="auto">
        <a:xfrm>
          <a:off x="7381875" y="763905"/>
          <a:ext cx="1470492" cy="331561"/>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xdr:twoCellAnchor>
    <xdr:from>
      <xdr:col>0</xdr:col>
      <xdr:colOff>123825</xdr:colOff>
      <xdr:row>24</xdr:row>
      <xdr:rowOff>47625</xdr:rowOff>
    </xdr:from>
    <xdr:to>
      <xdr:col>0</xdr:col>
      <xdr:colOff>276225</xdr:colOff>
      <xdr:row>24</xdr:row>
      <xdr:rowOff>190500</xdr:rowOff>
    </xdr:to>
    <xdr:sp macro="" textlink="">
      <xdr:nvSpPr>
        <xdr:cNvPr id="1143275" name="Rectangle 47">
          <a:extLst>
            <a:ext uri="{FF2B5EF4-FFF2-40B4-BE49-F238E27FC236}">
              <a16:creationId xmlns:a16="http://schemas.microsoft.com/office/drawing/2014/main" id="{00000000-0008-0000-1200-0000EB711100}"/>
            </a:ext>
          </a:extLst>
        </xdr:cNvPr>
        <xdr:cNvSpPr>
          <a:spLocks noChangeArrowheads="1"/>
        </xdr:cNvSpPr>
      </xdr:nvSpPr>
      <xdr:spPr bwMode="auto">
        <a:xfrm>
          <a:off x="123825" y="8399145"/>
          <a:ext cx="152400" cy="142875"/>
        </a:xfrm>
        <a:prstGeom prst="rect">
          <a:avLst/>
        </a:prstGeom>
        <a:noFill/>
        <a:ln w="9525">
          <a:solidFill>
            <a:srgbClr val="000000"/>
          </a:solidFill>
          <a:miter lim="800000"/>
          <a:headEnd/>
          <a:tailEnd/>
        </a:ln>
      </xdr:spPr>
    </xdr:sp>
    <xdr:clientData/>
  </xdr:twoCellAnchor>
  <xdr:twoCellAnchor>
    <xdr:from>
      <xdr:col>11</xdr:col>
      <xdr:colOff>308610</xdr:colOff>
      <xdr:row>46</xdr:row>
      <xdr:rowOff>104775</xdr:rowOff>
    </xdr:from>
    <xdr:to>
      <xdr:col>11</xdr:col>
      <xdr:colOff>489585</xdr:colOff>
      <xdr:row>46</xdr:row>
      <xdr:rowOff>266700</xdr:rowOff>
    </xdr:to>
    <xdr:sp macro="" textlink="">
      <xdr:nvSpPr>
        <xdr:cNvPr id="23" name="Rectangle 22">
          <a:extLst>
            <a:ext uri="{FF2B5EF4-FFF2-40B4-BE49-F238E27FC236}">
              <a16:creationId xmlns:a16="http://schemas.microsoft.com/office/drawing/2014/main" id="{00000000-0008-0000-1200-000017000000}"/>
            </a:ext>
          </a:extLst>
        </xdr:cNvPr>
        <xdr:cNvSpPr/>
      </xdr:nvSpPr>
      <xdr:spPr>
        <a:xfrm>
          <a:off x="5709285" y="16487775"/>
          <a:ext cx="180975" cy="1619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ZA"/>
        </a:p>
      </xdr:txBody>
    </xdr:sp>
    <xdr:clientData/>
  </xdr:twoCellAnchor>
  <xdr:twoCellAnchor>
    <xdr:from>
      <xdr:col>11</xdr:col>
      <xdr:colOff>1005841</xdr:colOff>
      <xdr:row>46</xdr:row>
      <xdr:rowOff>104775</xdr:rowOff>
    </xdr:from>
    <xdr:to>
      <xdr:col>11</xdr:col>
      <xdr:colOff>1186816</xdr:colOff>
      <xdr:row>46</xdr:row>
      <xdr:rowOff>266700</xdr:rowOff>
    </xdr:to>
    <xdr:sp macro="" textlink="">
      <xdr:nvSpPr>
        <xdr:cNvPr id="24" name="Rectangle 23">
          <a:extLst>
            <a:ext uri="{FF2B5EF4-FFF2-40B4-BE49-F238E27FC236}">
              <a16:creationId xmlns:a16="http://schemas.microsoft.com/office/drawing/2014/main" id="{00000000-0008-0000-1200-000018000000}"/>
            </a:ext>
          </a:extLst>
        </xdr:cNvPr>
        <xdr:cNvSpPr/>
      </xdr:nvSpPr>
      <xdr:spPr>
        <a:xfrm>
          <a:off x="6406516" y="16487775"/>
          <a:ext cx="180975" cy="1619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ZA"/>
        </a:p>
      </xdr:txBody>
    </xdr:sp>
    <xdr:clientData/>
  </xdr:twoCellAnchor>
  <xdr:twoCellAnchor>
    <xdr:from>
      <xdr:col>11</xdr:col>
      <xdr:colOff>308610</xdr:colOff>
      <xdr:row>45</xdr:row>
      <xdr:rowOff>28575</xdr:rowOff>
    </xdr:from>
    <xdr:to>
      <xdr:col>11</xdr:col>
      <xdr:colOff>489585</xdr:colOff>
      <xdr:row>45</xdr:row>
      <xdr:rowOff>190500</xdr:rowOff>
    </xdr:to>
    <xdr:sp macro="" textlink="">
      <xdr:nvSpPr>
        <xdr:cNvPr id="25" name="Rectangle 24">
          <a:extLst>
            <a:ext uri="{FF2B5EF4-FFF2-40B4-BE49-F238E27FC236}">
              <a16:creationId xmlns:a16="http://schemas.microsoft.com/office/drawing/2014/main" id="{00000000-0008-0000-1200-000019000000}"/>
            </a:ext>
          </a:extLst>
        </xdr:cNvPr>
        <xdr:cNvSpPr/>
      </xdr:nvSpPr>
      <xdr:spPr>
        <a:xfrm>
          <a:off x="5610225" y="12954000"/>
          <a:ext cx="180975" cy="1619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ZA"/>
        </a:p>
      </xdr:txBody>
    </xdr:sp>
    <xdr:clientData/>
  </xdr:twoCellAnchor>
  <xdr:twoCellAnchor>
    <xdr:from>
      <xdr:col>11</xdr:col>
      <xdr:colOff>1005841</xdr:colOff>
      <xdr:row>45</xdr:row>
      <xdr:rowOff>28575</xdr:rowOff>
    </xdr:from>
    <xdr:to>
      <xdr:col>11</xdr:col>
      <xdr:colOff>1186816</xdr:colOff>
      <xdr:row>45</xdr:row>
      <xdr:rowOff>190500</xdr:rowOff>
    </xdr:to>
    <xdr:sp macro="" textlink="">
      <xdr:nvSpPr>
        <xdr:cNvPr id="26" name="Rectangle 25">
          <a:extLst>
            <a:ext uri="{FF2B5EF4-FFF2-40B4-BE49-F238E27FC236}">
              <a16:creationId xmlns:a16="http://schemas.microsoft.com/office/drawing/2014/main" id="{00000000-0008-0000-1200-00001A000000}"/>
            </a:ext>
          </a:extLst>
        </xdr:cNvPr>
        <xdr:cNvSpPr/>
      </xdr:nvSpPr>
      <xdr:spPr>
        <a:xfrm>
          <a:off x="6296026" y="12954000"/>
          <a:ext cx="180975" cy="1619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ZA"/>
        </a:p>
      </xdr:txBody>
    </xdr:sp>
    <xdr:clientData/>
  </xdr:twoCellAnchor>
  <xdr:twoCellAnchor>
    <xdr:from>
      <xdr:col>0</xdr:col>
      <xdr:colOff>123825</xdr:colOff>
      <xdr:row>32</xdr:row>
      <xdr:rowOff>47625</xdr:rowOff>
    </xdr:from>
    <xdr:to>
      <xdr:col>0</xdr:col>
      <xdr:colOff>257175</xdr:colOff>
      <xdr:row>32</xdr:row>
      <xdr:rowOff>285750</xdr:rowOff>
    </xdr:to>
    <xdr:sp macro="" textlink="">
      <xdr:nvSpPr>
        <xdr:cNvPr id="31" name="Rectangle 55">
          <a:extLst>
            <a:ext uri="{FF2B5EF4-FFF2-40B4-BE49-F238E27FC236}">
              <a16:creationId xmlns:a16="http://schemas.microsoft.com/office/drawing/2014/main" id="{00000000-0008-0000-1200-00001F000000}"/>
            </a:ext>
          </a:extLst>
        </xdr:cNvPr>
        <xdr:cNvSpPr>
          <a:spLocks noChangeArrowheads="1"/>
        </xdr:cNvSpPr>
      </xdr:nvSpPr>
      <xdr:spPr bwMode="auto">
        <a:xfrm>
          <a:off x="123825" y="9886950"/>
          <a:ext cx="133350" cy="238125"/>
        </a:xfrm>
        <a:prstGeom prst="rect">
          <a:avLst/>
        </a:prstGeom>
        <a:no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absolute">
        <xdr:from>
          <xdr:col>13</xdr:col>
          <xdr:colOff>152400</xdr:colOff>
          <xdr:row>0</xdr:row>
          <xdr:rowOff>114300</xdr:rowOff>
        </xdr:from>
        <xdr:to>
          <xdr:col>15</xdr:col>
          <xdr:colOff>426720</xdr:colOff>
          <xdr:row>2</xdr:row>
          <xdr:rowOff>137160</xdr:rowOff>
        </xdr:to>
        <xdr:sp macro="" textlink="">
          <xdr:nvSpPr>
            <xdr:cNvPr id="36924" name="Button 60" hidden="1">
              <a:extLst>
                <a:ext uri="{63B3BB69-23CF-44E3-9099-C40C66FF867C}">
                  <a14:compatExt spid="_x0000_s36924"/>
                </a:ext>
                <a:ext uri="{FF2B5EF4-FFF2-40B4-BE49-F238E27FC236}">
                  <a16:creationId xmlns:a16="http://schemas.microsoft.com/office/drawing/2014/main" id="{00000000-0008-0000-1200-00003C90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152400</xdr:colOff>
          <xdr:row>3</xdr:row>
          <xdr:rowOff>601980</xdr:rowOff>
        </xdr:from>
        <xdr:to>
          <xdr:col>15</xdr:col>
          <xdr:colOff>426720</xdr:colOff>
          <xdr:row>3</xdr:row>
          <xdr:rowOff>922020</xdr:rowOff>
        </xdr:to>
        <xdr:sp macro="" textlink="">
          <xdr:nvSpPr>
            <xdr:cNvPr id="36925" name="Button 61" hidden="1">
              <a:extLst>
                <a:ext uri="{63B3BB69-23CF-44E3-9099-C40C66FF867C}">
                  <a14:compatExt spid="_x0000_s36925"/>
                </a:ext>
                <a:ext uri="{FF2B5EF4-FFF2-40B4-BE49-F238E27FC236}">
                  <a16:creationId xmlns:a16="http://schemas.microsoft.com/office/drawing/2014/main" id="{00000000-0008-0000-1200-00003D9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144780</xdr:colOff>
          <xdr:row>2</xdr:row>
          <xdr:rowOff>114300</xdr:rowOff>
        </xdr:from>
        <xdr:to>
          <xdr:col>15</xdr:col>
          <xdr:colOff>419100</xdr:colOff>
          <xdr:row>3</xdr:row>
          <xdr:rowOff>259080</xdr:rowOff>
        </xdr:to>
        <xdr:sp macro="" textlink="">
          <xdr:nvSpPr>
            <xdr:cNvPr id="813420" name="Button 2412" hidden="1">
              <a:extLst>
                <a:ext uri="{63B3BB69-23CF-44E3-9099-C40C66FF867C}">
                  <a14:compatExt spid="_x0000_s813420"/>
                </a:ext>
                <a:ext uri="{FF2B5EF4-FFF2-40B4-BE49-F238E27FC236}">
                  <a16:creationId xmlns:a16="http://schemas.microsoft.com/office/drawing/2014/main" id="{00000000-0008-0000-1200-00006C69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152400</xdr:colOff>
          <xdr:row>3</xdr:row>
          <xdr:rowOff>944880</xdr:rowOff>
        </xdr:from>
        <xdr:to>
          <xdr:col>15</xdr:col>
          <xdr:colOff>426720</xdr:colOff>
          <xdr:row>5</xdr:row>
          <xdr:rowOff>22860</xdr:rowOff>
        </xdr:to>
        <xdr:sp macro="" textlink="">
          <xdr:nvSpPr>
            <xdr:cNvPr id="961896" name="Button 3432" hidden="1">
              <a:extLst>
                <a:ext uri="{63B3BB69-23CF-44E3-9099-C40C66FF867C}">
                  <a14:compatExt spid="_x0000_s961896"/>
                </a:ext>
                <a:ext uri="{FF2B5EF4-FFF2-40B4-BE49-F238E27FC236}">
                  <a16:creationId xmlns:a16="http://schemas.microsoft.com/office/drawing/2014/main" id="{00000000-0008-0000-1200-000068AD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0</xdr:col>
      <xdr:colOff>104775</xdr:colOff>
      <xdr:row>33</xdr:row>
      <xdr:rowOff>95249</xdr:rowOff>
    </xdr:from>
    <xdr:to>
      <xdr:col>0</xdr:col>
      <xdr:colOff>257175</xdr:colOff>
      <xdr:row>33</xdr:row>
      <xdr:rowOff>275249</xdr:rowOff>
    </xdr:to>
    <xdr:sp macro="" textlink="">
      <xdr:nvSpPr>
        <xdr:cNvPr id="36" name="Rectangle 55">
          <a:extLst>
            <a:ext uri="{FF2B5EF4-FFF2-40B4-BE49-F238E27FC236}">
              <a16:creationId xmlns:a16="http://schemas.microsoft.com/office/drawing/2014/main" id="{00000000-0008-0000-1200-000024000000}"/>
            </a:ext>
          </a:extLst>
        </xdr:cNvPr>
        <xdr:cNvSpPr>
          <a:spLocks noChangeArrowheads="1"/>
        </xdr:cNvSpPr>
      </xdr:nvSpPr>
      <xdr:spPr bwMode="auto">
        <a:xfrm>
          <a:off x="104775" y="10144124"/>
          <a:ext cx="152400" cy="180000"/>
        </a:xfrm>
        <a:prstGeom prst="rect">
          <a:avLst/>
        </a:prstGeom>
        <a:noFill/>
        <a:ln w="9525">
          <a:solidFill>
            <a:srgbClr val="000000"/>
          </a:solidFill>
          <a:miter lim="800000"/>
          <a:headEnd/>
          <a:tailEnd/>
        </a:ln>
      </xdr:spPr>
      <xdr:txBody>
        <a:bodyPr/>
        <a:lstStyle/>
        <a:p>
          <a:pPr algn="ctr"/>
          <a:r>
            <a:rPr lang="en-ZA"/>
            <a:t>X</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76200</xdr:colOff>
          <xdr:row>0</xdr:row>
          <xdr:rowOff>45720</xdr:rowOff>
        </xdr:from>
        <xdr:to>
          <xdr:col>13</xdr:col>
          <xdr:colOff>426720</xdr:colOff>
          <xdr:row>1</xdr:row>
          <xdr:rowOff>83820</xdr:rowOff>
        </xdr:to>
        <xdr:sp macro="" textlink="">
          <xdr:nvSpPr>
            <xdr:cNvPr id="59394" name="Button 2" hidden="1">
              <a:extLst>
                <a:ext uri="{63B3BB69-23CF-44E3-9099-C40C66FF867C}">
                  <a14:compatExt spid="_x0000_s59394"/>
                </a:ext>
                <a:ext uri="{FF2B5EF4-FFF2-40B4-BE49-F238E27FC236}">
                  <a16:creationId xmlns:a16="http://schemas.microsoft.com/office/drawing/2014/main" id="{00000000-0008-0000-1300-000002E8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83820</xdr:colOff>
          <xdr:row>1</xdr:row>
          <xdr:rowOff>137160</xdr:rowOff>
        </xdr:from>
        <xdr:to>
          <xdr:col>13</xdr:col>
          <xdr:colOff>411480</xdr:colOff>
          <xdr:row>3</xdr:row>
          <xdr:rowOff>30480</xdr:rowOff>
        </xdr:to>
        <xdr:sp macro="" textlink="">
          <xdr:nvSpPr>
            <xdr:cNvPr id="59395" name="Button 3" hidden="1">
              <a:extLst>
                <a:ext uri="{63B3BB69-23CF-44E3-9099-C40C66FF867C}">
                  <a14:compatExt spid="_x0000_s59395"/>
                </a:ext>
                <a:ext uri="{FF2B5EF4-FFF2-40B4-BE49-F238E27FC236}">
                  <a16:creationId xmlns:a16="http://schemas.microsoft.com/office/drawing/2014/main" id="{00000000-0008-0000-1300-000003E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18</xdr:col>
          <xdr:colOff>411480</xdr:colOff>
          <xdr:row>4</xdr:row>
          <xdr:rowOff>137160</xdr:rowOff>
        </xdr:from>
        <xdr:to>
          <xdr:col>22</xdr:col>
          <xdr:colOff>0</xdr:colOff>
          <xdr:row>4</xdr:row>
          <xdr:rowOff>533400</xdr:rowOff>
        </xdr:to>
        <xdr:sp macro="" textlink="">
          <xdr:nvSpPr>
            <xdr:cNvPr id="47113" name="Button 9" hidden="1">
              <a:extLst>
                <a:ext uri="{63B3BB69-23CF-44E3-9099-C40C66FF867C}">
                  <a14:compatExt spid="_x0000_s47113"/>
                </a:ext>
                <a:ext uri="{FF2B5EF4-FFF2-40B4-BE49-F238E27FC236}">
                  <a16:creationId xmlns:a16="http://schemas.microsoft.com/office/drawing/2014/main" id="{00000000-0008-0000-1400-000009B8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18</xdr:col>
          <xdr:colOff>411480</xdr:colOff>
          <xdr:row>7</xdr:row>
          <xdr:rowOff>30480</xdr:rowOff>
        </xdr:from>
        <xdr:to>
          <xdr:col>22</xdr:col>
          <xdr:colOff>0</xdr:colOff>
          <xdr:row>8</xdr:row>
          <xdr:rowOff>220980</xdr:rowOff>
        </xdr:to>
        <xdr:sp macro="" textlink="">
          <xdr:nvSpPr>
            <xdr:cNvPr id="47114" name="Button 10" descr="Please do a Print Preview before printing." hidden="1">
              <a:extLst>
                <a:ext uri="{63B3BB69-23CF-44E3-9099-C40C66FF867C}">
                  <a14:compatExt spid="_x0000_s47114"/>
                </a:ext>
                <a:ext uri="{FF2B5EF4-FFF2-40B4-BE49-F238E27FC236}">
                  <a16:creationId xmlns:a16="http://schemas.microsoft.com/office/drawing/2014/main" id="{00000000-0008-0000-1400-00000A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18</xdr:col>
          <xdr:colOff>411480</xdr:colOff>
          <xdr:row>4</xdr:row>
          <xdr:rowOff>533400</xdr:rowOff>
        </xdr:from>
        <xdr:to>
          <xdr:col>22</xdr:col>
          <xdr:colOff>0</xdr:colOff>
          <xdr:row>4</xdr:row>
          <xdr:rowOff>838200</xdr:rowOff>
        </xdr:to>
        <xdr:sp macro="" textlink="">
          <xdr:nvSpPr>
            <xdr:cNvPr id="47253" name="Button 149" hidden="1">
              <a:extLst>
                <a:ext uri="{63B3BB69-23CF-44E3-9099-C40C66FF867C}">
                  <a14:compatExt spid="_x0000_s47253"/>
                </a:ext>
                <a:ext uri="{FF2B5EF4-FFF2-40B4-BE49-F238E27FC236}">
                  <a16:creationId xmlns:a16="http://schemas.microsoft.com/office/drawing/2014/main" id="{00000000-0008-0000-1400-000095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18</xdr:col>
          <xdr:colOff>411480</xdr:colOff>
          <xdr:row>8</xdr:row>
          <xdr:rowOff>259080</xdr:rowOff>
        </xdr:from>
        <xdr:to>
          <xdr:col>22</xdr:col>
          <xdr:colOff>0</xdr:colOff>
          <xdr:row>10</xdr:row>
          <xdr:rowOff>190500</xdr:rowOff>
        </xdr:to>
        <xdr:sp macro="" textlink="">
          <xdr:nvSpPr>
            <xdr:cNvPr id="47318" name="Button 214" hidden="1">
              <a:extLst>
                <a:ext uri="{63B3BB69-23CF-44E3-9099-C40C66FF867C}">
                  <a14:compatExt spid="_x0000_s47318"/>
                </a:ext>
                <a:ext uri="{FF2B5EF4-FFF2-40B4-BE49-F238E27FC236}">
                  <a16:creationId xmlns:a16="http://schemas.microsoft.com/office/drawing/2014/main" id="{00000000-0008-0000-1400-0000D6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xdr:col>
      <xdr:colOff>409575</xdr:colOff>
      <xdr:row>3</xdr:row>
      <xdr:rowOff>47625</xdr:rowOff>
    </xdr:from>
    <xdr:to>
      <xdr:col>8</xdr:col>
      <xdr:colOff>57150</xdr:colOff>
      <xdr:row>4</xdr:row>
      <xdr:rowOff>352425</xdr:rowOff>
    </xdr:to>
    <xdr:pic>
      <xdr:nvPicPr>
        <xdr:cNvPr id="8" name="Picture 7" descr="Public Works Logo">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8775" y="533400"/>
          <a:ext cx="366712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10</xdr:col>
      <xdr:colOff>1019175</xdr:colOff>
      <xdr:row>1</xdr:row>
      <xdr:rowOff>600075</xdr:rowOff>
    </xdr:from>
    <xdr:to>
      <xdr:col>13</xdr:col>
      <xdr:colOff>104775</xdr:colOff>
      <xdr:row>2</xdr:row>
      <xdr:rowOff>0</xdr:rowOff>
    </xdr:to>
    <xdr:sp macro="" textlink="">
      <xdr:nvSpPr>
        <xdr:cNvPr id="33056" name="Text Box 288">
          <a:extLst>
            <a:ext uri="{FF2B5EF4-FFF2-40B4-BE49-F238E27FC236}">
              <a16:creationId xmlns:a16="http://schemas.microsoft.com/office/drawing/2014/main" id="{00000000-0008-0000-1500-000020810000}"/>
            </a:ext>
          </a:extLst>
        </xdr:cNvPr>
        <xdr:cNvSpPr txBox="1">
          <a:spLocks noChangeArrowheads="1"/>
        </xdr:cNvSpPr>
      </xdr:nvSpPr>
      <xdr:spPr bwMode="auto">
        <a:xfrm>
          <a:off x="6457950" y="8286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xdr:twoCellAnchor>
    <xdr:from>
      <xdr:col>8</xdr:col>
      <xdr:colOff>76200</xdr:colOff>
      <xdr:row>90</xdr:row>
      <xdr:rowOff>43815</xdr:rowOff>
    </xdr:from>
    <xdr:to>
      <xdr:col>8</xdr:col>
      <xdr:colOff>266700</xdr:colOff>
      <xdr:row>90</xdr:row>
      <xdr:rowOff>215265</xdr:rowOff>
    </xdr:to>
    <xdr:sp macro="" textlink="">
      <xdr:nvSpPr>
        <xdr:cNvPr id="1116341" name="Rectangle 2">
          <a:extLst>
            <a:ext uri="{FF2B5EF4-FFF2-40B4-BE49-F238E27FC236}">
              <a16:creationId xmlns:a16="http://schemas.microsoft.com/office/drawing/2014/main" id="{00000000-0008-0000-1500-0000B5081100}"/>
            </a:ext>
          </a:extLst>
        </xdr:cNvPr>
        <xdr:cNvSpPr>
          <a:spLocks noChangeArrowheads="1"/>
        </xdr:cNvSpPr>
      </xdr:nvSpPr>
      <xdr:spPr bwMode="auto">
        <a:xfrm>
          <a:off x="4438650" y="18369915"/>
          <a:ext cx="190500" cy="171450"/>
        </a:xfrm>
        <a:prstGeom prst="rect">
          <a:avLst/>
        </a:prstGeom>
        <a:noFill/>
        <a:ln w="9525">
          <a:solidFill>
            <a:srgbClr val="000000"/>
          </a:solidFill>
          <a:miter lim="800000"/>
          <a:headEnd/>
          <a:tailEnd/>
        </a:ln>
      </xdr:spPr>
    </xdr:sp>
    <xdr:clientData/>
  </xdr:twoCellAnchor>
  <xdr:twoCellAnchor>
    <xdr:from>
      <xdr:col>10</xdr:col>
      <xdr:colOff>409575</xdr:colOff>
      <xdr:row>90</xdr:row>
      <xdr:rowOff>43815</xdr:rowOff>
    </xdr:from>
    <xdr:to>
      <xdr:col>10</xdr:col>
      <xdr:colOff>600075</xdr:colOff>
      <xdr:row>90</xdr:row>
      <xdr:rowOff>215265</xdr:rowOff>
    </xdr:to>
    <xdr:sp macro="" textlink="">
      <xdr:nvSpPr>
        <xdr:cNvPr id="1116342" name="Rectangle 2">
          <a:extLst>
            <a:ext uri="{FF2B5EF4-FFF2-40B4-BE49-F238E27FC236}">
              <a16:creationId xmlns:a16="http://schemas.microsoft.com/office/drawing/2014/main" id="{00000000-0008-0000-1500-0000B6081100}"/>
            </a:ext>
          </a:extLst>
        </xdr:cNvPr>
        <xdr:cNvSpPr>
          <a:spLocks noChangeArrowheads="1"/>
        </xdr:cNvSpPr>
      </xdr:nvSpPr>
      <xdr:spPr bwMode="auto">
        <a:xfrm>
          <a:off x="5838825" y="18369915"/>
          <a:ext cx="190500" cy="171450"/>
        </a:xfrm>
        <a:prstGeom prst="rect">
          <a:avLst/>
        </a:prstGeom>
        <a:no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absolute">
        <xdr:from>
          <xdr:col>10</xdr:col>
          <xdr:colOff>1059180</xdr:colOff>
          <xdr:row>0</xdr:row>
          <xdr:rowOff>175260</xdr:rowOff>
        </xdr:from>
        <xdr:to>
          <xdr:col>13</xdr:col>
          <xdr:colOff>175260</xdr:colOff>
          <xdr:row>1</xdr:row>
          <xdr:rowOff>259080</xdr:rowOff>
        </xdr:to>
        <xdr:sp macro="" textlink="">
          <xdr:nvSpPr>
            <xdr:cNvPr id="32776" name="Button 8" hidden="1">
              <a:extLst>
                <a:ext uri="{63B3BB69-23CF-44E3-9099-C40C66FF867C}">
                  <a14:compatExt spid="_x0000_s32776"/>
                </a:ext>
                <a:ext uri="{FF2B5EF4-FFF2-40B4-BE49-F238E27FC236}">
                  <a16:creationId xmlns:a16="http://schemas.microsoft.com/office/drawing/2014/main" id="{00000000-0008-0000-1500-00000880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1059180</xdr:colOff>
          <xdr:row>2</xdr:row>
          <xdr:rowOff>45720</xdr:rowOff>
        </xdr:from>
        <xdr:to>
          <xdr:col>13</xdr:col>
          <xdr:colOff>175260</xdr:colOff>
          <xdr:row>4</xdr:row>
          <xdr:rowOff>68580</xdr:rowOff>
        </xdr:to>
        <xdr:sp macro="" textlink="">
          <xdr:nvSpPr>
            <xdr:cNvPr id="32777" name="Button 9" hidden="1">
              <a:extLst>
                <a:ext uri="{63B3BB69-23CF-44E3-9099-C40C66FF867C}">
                  <a14:compatExt spid="_x0000_s32777"/>
                </a:ext>
                <a:ext uri="{FF2B5EF4-FFF2-40B4-BE49-F238E27FC236}">
                  <a16:creationId xmlns:a16="http://schemas.microsoft.com/office/drawing/2014/main" id="{00000000-0008-0000-1500-0000098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1059180</xdr:colOff>
          <xdr:row>1</xdr:row>
          <xdr:rowOff>289560</xdr:rowOff>
        </xdr:from>
        <xdr:to>
          <xdr:col>13</xdr:col>
          <xdr:colOff>175260</xdr:colOff>
          <xdr:row>1</xdr:row>
          <xdr:rowOff>579120</xdr:rowOff>
        </xdr:to>
        <xdr:sp macro="" textlink="">
          <xdr:nvSpPr>
            <xdr:cNvPr id="33055" name="Button 287" hidden="1">
              <a:extLst>
                <a:ext uri="{63B3BB69-23CF-44E3-9099-C40C66FF867C}">
                  <a14:compatExt spid="_x0000_s33055"/>
                </a:ext>
                <a:ext uri="{FF2B5EF4-FFF2-40B4-BE49-F238E27FC236}">
                  <a16:creationId xmlns:a16="http://schemas.microsoft.com/office/drawing/2014/main" id="{00000000-0008-0000-1500-00001F8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1059180</xdr:colOff>
          <xdr:row>4</xdr:row>
          <xdr:rowOff>99060</xdr:rowOff>
        </xdr:from>
        <xdr:to>
          <xdr:col>13</xdr:col>
          <xdr:colOff>175260</xdr:colOff>
          <xdr:row>4</xdr:row>
          <xdr:rowOff>403860</xdr:rowOff>
        </xdr:to>
        <xdr:sp macro="" textlink="">
          <xdr:nvSpPr>
            <xdr:cNvPr id="33127" name="Button 359" hidden="1">
              <a:extLst>
                <a:ext uri="{63B3BB69-23CF-44E3-9099-C40C66FF867C}">
                  <a14:compatExt spid="_x0000_s33127"/>
                </a:ext>
                <a:ext uri="{FF2B5EF4-FFF2-40B4-BE49-F238E27FC236}">
                  <a16:creationId xmlns:a16="http://schemas.microsoft.com/office/drawing/2014/main" id="{00000000-0008-0000-1500-0000678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twoCellAnchor editAs="absolute">
    <xdr:from>
      <xdr:col>11</xdr:col>
      <xdr:colOff>600075</xdr:colOff>
      <xdr:row>1</xdr:row>
      <xdr:rowOff>116205</xdr:rowOff>
    </xdr:from>
    <xdr:to>
      <xdr:col>14</xdr:col>
      <xdr:colOff>565845</xdr:colOff>
      <xdr:row>1</xdr:row>
      <xdr:rowOff>533508</xdr:rowOff>
    </xdr:to>
    <xdr:sp macro="" textlink="">
      <xdr:nvSpPr>
        <xdr:cNvPr id="3" name="Text Box 78">
          <a:extLst>
            <a:ext uri="{FF2B5EF4-FFF2-40B4-BE49-F238E27FC236}">
              <a16:creationId xmlns:a16="http://schemas.microsoft.com/office/drawing/2014/main" id="{00000000-0008-0000-1600-000003000000}"/>
            </a:ext>
          </a:extLst>
        </xdr:cNvPr>
        <xdr:cNvSpPr txBox="1">
          <a:spLocks noChangeArrowheads="1"/>
        </xdr:cNvSpPr>
      </xdr:nvSpPr>
      <xdr:spPr bwMode="auto">
        <a:xfrm>
          <a:off x="7629525" y="925830"/>
          <a:ext cx="1794570" cy="417303"/>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16</xdr:col>
          <xdr:colOff>114300</xdr:colOff>
          <xdr:row>0</xdr:row>
          <xdr:rowOff>259080</xdr:rowOff>
        </xdr:from>
        <xdr:to>
          <xdr:col>19</xdr:col>
          <xdr:colOff>312420</xdr:colOff>
          <xdr:row>0</xdr:row>
          <xdr:rowOff>693420</xdr:rowOff>
        </xdr:to>
        <xdr:sp macro="" textlink="">
          <xdr:nvSpPr>
            <xdr:cNvPr id="994305" name="Button 1" hidden="1">
              <a:extLst>
                <a:ext uri="{63B3BB69-23CF-44E3-9099-C40C66FF867C}">
                  <a14:compatExt spid="_x0000_s994305"/>
                </a:ext>
                <a:ext uri="{FF2B5EF4-FFF2-40B4-BE49-F238E27FC236}">
                  <a16:creationId xmlns:a16="http://schemas.microsoft.com/office/drawing/2014/main" id="{00000000-0008-0000-1600-0000012C0F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289560</xdr:colOff>
          <xdr:row>2</xdr:row>
          <xdr:rowOff>76200</xdr:rowOff>
        </xdr:from>
        <xdr:to>
          <xdr:col>19</xdr:col>
          <xdr:colOff>487680</xdr:colOff>
          <xdr:row>4</xdr:row>
          <xdr:rowOff>0</xdr:rowOff>
        </xdr:to>
        <xdr:sp macro="" textlink="">
          <xdr:nvSpPr>
            <xdr:cNvPr id="994306" name="Button 2" hidden="1">
              <a:extLst>
                <a:ext uri="{63B3BB69-23CF-44E3-9099-C40C66FF867C}">
                  <a14:compatExt spid="_x0000_s994306"/>
                </a:ext>
                <a:ext uri="{FF2B5EF4-FFF2-40B4-BE49-F238E27FC236}">
                  <a16:creationId xmlns:a16="http://schemas.microsoft.com/office/drawing/2014/main" id="{00000000-0008-0000-1600-0000022C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114300</xdr:colOff>
          <xdr:row>0</xdr:row>
          <xdr:rowOff>754380</xdr:rowOff>
        </xdr:from>
        <xdr:to>
          <xdr:col>19</xdr:col>
          <xdr:colOff>312420</xdr:colOff>
          <xdr:row>1</xdr:row>
          <xdr:rowOff>426720</xdr:rowOff>
        </xdr:to>
        <xdr:sp macro="" textlink="">
          <xdr:nvSpPr>
            <xdr:cNvPr id="994307" name="Button 3" hidden="1">
              <a:extLst>
                <a:ext uri="{63B3BB69-23CF-44E3-9099-C40C66FF867C}">
                  <a14:compatExt spid="_x0000_s994307"/>
                </a:ext>
                <a:ext uri="{FF2B5EF4-FFF2-40B4-BE49-F238E27FC236}">
                  <a16:creationId xmlns:a16="http://schemas.microsoft.com/office/drawing/2014/main" id="{00000000-0008-0000-1600-0000032C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289560</xdr:colOff>
          <xdr:row>4</xdr:row>
          <xdr:rowOff>38100</xdr:rowOff>
        </xdr:from>
        <xdr:to>
          <xdr:col>19</xdr:col>
          <xdr:colOff>487680</xdr:colOff>
          <xdr:row>6</xdr:row>
          <xdr:rowOff>121920</xdr:rowOff>
        </xdr:to>
        <xdr:sp macro="" textlink="">
          <xdr:nvSpPr>
            <xdr:cNvPr id="994308" name="Button 4" hidden="1">
              <a:extLst>
                <a:ext uri="{63B3BB69-23CF-44E3-9099-C40C66FF867C}">
                  <a14:compatExt spid="_x0000_s994308"/>
                </a:ext>
                <a:ext uri="{FF2B5EF4-FFF2-40B4-BE49-F238E27FC236}">
                  <a16:creationId xmlns:a16="http://schemas.microsoft.com/office/drawing/2014/main" id="{00000000-0008-0000-1600-0000042C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3</xdr:col>
      <xdr:colOff>76201</xdr:colOff>
      <xdr:row>0</xdr:row>
      <xdr:rowOff>352424</xdr:rowOff>
    </xdr:from>
    <xdr:to>
      <xdr:col>7</xdr:col>
      <xdr:colOff>514351</xdr:colOff>
      <xdr:row>1</xdr:row>
      <xdr:rowOff>257174</xdr:rowOff>
    </xdr:to>
    <xdr:pic>
      <xdr:nvPicPr>
        <xdr:cNvPr id="9" name="Picture 8" descr="Public Works Logo">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1" y="352424"/>
          <a:ext cx="3238500"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11</xdr:col>
      <xdr:colOff>249555</xdr:colOff>
      <xdr:row>3</xdr:row>
      <xdr:rowOff>173355</xdr:rowOff>
    </xdr:from>
    <xdr:to>
      <xdr:col>13</xdr:col>
      <xdr:colOff>542925</xdr:colOff>
      <xdr:row>4</xdr:row>
      <xdr:rowOff>314416</xdr:rowOff>
    </xdr:to>
    <xdr:sp macro="" textlink="">
      <xdr:nvSpPr>
        <xdr:cNvPr id="66566" name="Text Box 6">
          <a:extLst>
            <a:ext uri="{FF2B5EF4-FFF2-40B4-BE49-F238E27FC236}">
              <a16:creationId xmlns:a16="http://schemas.microsoft.com/office/drawing/2014/main" id="{00000000-0008-0000-1700-000006040100}"/>
            </a:ext>
          </a:extLst>
        </xdr:cNvPr>
        <xdr:cNvSpPr txBox="1">
          <a:spLocks noChangeArrowheads="1"/>
        </xdr:cNvSpPr>
      </xdr:nvSpPr>
      <xdr:spPr bwMode="auto">
        <a:xfrm>
          <a:off x="6553200" y="859155"/>
          <a:ext cx="1476375" cy="331561"/>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304800</xdr:colOff>
          <xdr:row>1</xdr:row>
          <xdr:rowOff>0</xdr:rowOff>
        </xdr:from>
        <xdr:to>
          <xdr:col>13</xdr:col>
          <xdr:colOff>579120</xdr:colOff>
          <xdr:row>1</xdr:row>
          <xdr:rowOff>274320</xdr:rowOff>
        </xdr:to>
        <xdr:sp macro="" textlink="">
          <xdr:nvSpPr>
            <xdr:cNvPr id="66563" name="Button 3" hidden="1">
              <a:extLst>
                <a:ext uri="{63B3BB69-23CF-44E3-9099-C40C66FF867C}">
                  <a14:compatExt spid="_x0000_s66563"/>
                </a:ext>
                <a:ext uri="{FF2B5EF4-FFF2-40B4-BE49-F238E27FC236}">
                  <a16:creationId xmlns:a16="http://schemas.microsoft.com/office/drawing/2014/main" id="{00000000-0008-0000-1700-00000304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304800</xdr:colOff>
          <xdr:row>4</xdr:row>
          <xdr:rowOff>335280</xdr:rowOff>
        </xdr:from>
        <xdr:to>
          <xdr:col>13</xdr:col>
          <xdr:colOff>579120</xdr:colOff>
          <xdr:row>4</xdr:row>
          <xdr:rowOff>617220</xdr:rowOff>
        </xdr:to>
        <xdr:sp macro="" textlink="">
          <xdr:nvSpPr>
            <xdr:cNvPr id="66564" name="Button 4" hidden="1">
              <a:extLst>
                <a:ext uri="{63B3BB69-23CF-44E3-9099-C40C66FF867C}">
                  <a14:compatExt spid="_x0000_s66564"/>
                </a:ext>
                <a:ext uri="{FF2B5EF4-FFF2-40B4-BE49-F238E27FC236}">
                  <a16:creationId xmlns:a16="http://schemas.microsoft.com/office/drawing/2014/main" id="{00000000-0008-0000-1700-0000040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304800</xdr:colOff>
          <xdr:row>2</xdr:row>
          <xdr:rowOff>7620</xdr:rowOff>
        </xdr:from>
        <xdr:to>
          <xdr:col>13</xdr:col>
          <xdr:colOff>579120</xdr:colOff>
          <xdr:row>3</xdr:row>
          <xdr:rowOff>121920</xdr:rowOff>
        </xdr:to>
        <xdr:sp macro="" textlink="">
          <xdr:nvSpPr>
            <xdr:cNvPr id="66565" name="Button 5" hidden="1">
              <a:extLst>
                <a:ext uri="{63B3BB69-23CF-44E3-9099-C40C66FF867C}">
                  <a14:compatExt spid="_x0000_s66565"/>
                </a:ext>
                <a:ext uri="{FF2B5EF4-FFF2-40B4-BE49-F238E27FC236}">
                  <a16:creationId xmlns:a16="http://schemas.microsoft.com/office/drawing/2014/main" id="{00000000-0008-0000-1700-0000050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304800</xdr:colOff>
          <xdr:row>4</xdr:row>
          <xdr:rowOff>647700</xdr:rowOff>
        </xdr:from>
        <xdr:to>
          <xdr:col>13</xdr:col>
          <xdr:colOff>579120</xdr:colOff>
          <xdr:row>5</xdr:row>
          <xdr:rowOff>22860</xdr:rowOff>
        </xdr:to>
        <xdr:sp macro="" textlink="">
          <xdr:nvSpPr>
            <xdr:cNvPr id="66631" name="Button 71" hidden="1">
              <a:extLst>
                <a:ext uri="{63B3BB69-23CF-44E3-9099-C40C66FF867C}">
                  <a14:compatExt spid="_x0000_s66631"/>
                </a:ext>
                <a:ext uri="{FF2B5EF4-FFF2-40B4-BE49-F238E27FC236}">
                  <a16:creationId xmlns:a16="http://schemas.microsoft.com/office/drawing/2014/main" id="{00000000-0008-0000-1700-0000470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1</xdr:col>
      <xdr:colOff>95250</xdr:colOff>
      <xdr:row>166</xdr:row>
      <xdr:rowOff>136561</xdr:rowOff>
    </xdr:from>
    <xdr:to>
      <xdr:col>12</xdr:col>
      <xdr:colOff>304801</xdr:colOff>
      <xdr:row>170</xdr:row>
      <xdr:rowOff>485775</xdr:rowOff>
    </xdr:to>
    <xdr:pic>
      <xdr:nvPicPr>
        <xdr:cNvPr id="8" name="Picture 7">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72431311"/>
          <a:ext cx="6819901" cy="1816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228600</xdr:colOff>
      <xdr:row>2</xdr:row>
      <xdr:rowOff>38100</xdr:rowOff>
    </xdr:from>
    <xdr:to>
      <xdr:col>8</xdr:col>
      <xdr:colOff>466725</xdr:colOff>
      <xdr:row>7</xdr:row>
      <xdr:rowOff>9525</xdr:rowOff>
    </xdr:to>
    <xdr:pic>
      <xdr:nvPicPr>
        <xdr:cNvPr id="3" name="Picture 2" descr="Public Works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371475"/>
          <a:ext cx="36671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12</xdr:col>
      <xdr:colOff>22860</xdr:colOff>
      <xdr:row>1</xdr:row>
      <xdr:rowOff>19050</xdr:rowOff>
    </xdr:from>
    <xdr:to>
      <xdr:col>14</xdr:col>
      <xdr:colOff>283823</xdr:colOff>
      <xdr:row>1</xdr:row>
      <xdr:rowOff>342900</xdr:rowOff>
    </xdr:to>
    <xdr:sp macro="" textlink="">
      <xdr:nvSpPr>
        <xdr:cNvPr id="48286" name="Text Box 158">
          <a:extLst>
            <a:ext uri="{FF2B5EF4-FFF2-40B4-BE49-F238E27FC236}">
              <a16:creationId xmlns:a16="http://schemas.microsoft.com/office/drawing/2014/main" id="{00000000-0008-0000-1800-00009EBC0000}"/>
            </a:ext>
          </a:extLst>
        </xdr:cNvPr>
        <xdr:cNvSpPr txBox="1">
          <a:spLocks noChangeArrowheads="1"/>
        </xdr:cNvSpPr>
      </xdr:nvSpPr>
      <xdr:spPr bwMode="auto">
        <a:xfrm>
          <a:off x="7585710" y="828675"/>
          <a:ext cx="1480163"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579120</xdr:colOff>
          <xdr:row>0</xdr:row>
          <xdr:rowOff>76200</xdr:rowOff>
        </xdr:from>
        <xdr:to>
          <xdr:col>14</xdr:col>
          <xdr:colOff>236220</xdr:colOff>
          <xdr:row>0</xdr:row>
          <xdr:rowOff>426720</xdr:rowOff>
        </xdr:to>
        <xdr:sp macro="" textlink="">
          <xdr:nvSpPr>
            <xdr:cNvPr id="48145" name="Button 17" hidden="1">
              <a:extLst>
                <a:ext uri="{63B3BB69-23CF-44E3-9099-C40C66FF867C}">
                  <a14:compatExt spid="_x0000_s48145"/>
                </a:ext>
                <a:ext uri="{FF2B5EF4-FFF2-40B4-BE49-F238E27FC236}">
                  <a16:creationId xmlns:a16="http://schemas.microsoft.com/office/drawing/2014/main" id="{00000000-0008-0000-1800-000011B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579120</xdr:colOff>
          <xdr:row>1</xdr:row>
          <xdr:rowOff>365760</xdr:rowOff>
        </xdr:from>
        <xdr:to>
          <xdr:col>14</xdr:col>
          <xdr:colOff>236220</xdr:colOff>
          <xdr:row>1</xdr:row>
          <xdr:rowOff>716280</xdr:rowOff>
        </xdr:to>
        <xdr:sp macro="" textlink="">
          <xdr:nvSpPr>
            <xdr:cNvPr id="48146" name="Button 18" hidden="1">
              <a:extLst>
                <a:ext uri="{63B3BB69-23CF-44E3-9099-C40C66FF867C}">
                  <a14:compatExt spid="_x0000_s48146"/>
                </a:ext>
                <a:ext uri="{FF2B5EF4-FFF2-40B4-BE49-F238E27FC236}">
                  <a16:creationId xmlns:a16="http://schemas.microsoft.com/office/drawing/2014/main" id="{00000000-0008-0000-1800-000012B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579120</xdr:colOff>
          <xdr:row>0</xdr:row>
          <xdr:rowOff>449580</xdr:rowOff>
        </xdr:from>
        <xdr:to>
          <xdr:col>14</xdr:col>
          <xdr:colOff>236220</xdr:colOff>
          <xdr:row>0</xdr:row>
          <xdr:rowOff>800100</xdr:rowOff>
        </xdr:to>
        <xdr:sp macro="" textlink="">
          <xdr:nvSpPr>
            <xdr:cNvPr id="48285" name="Button 157" hidden="1">
              <a:extLst>
                <a:ext uri="{63B3BB69-23CF-44E3-9099-C40C66FF867C}">
                  <a14:compatExt spid="_x0000_s48285"/>
                </a:ext>
                <a:ext uri="{FF2B5EF4-FFF2-40B4-BE49-F238E27FC236}">
                  <a16:creationId xmlns:a16="http://schemas.microsoft.com/office/drawing/2014/main" id="{00000000-0008-0000-1800-00009DB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579120</xdr:colOff>
          <xdr:row>1</xdr:row>
          <xdr:rowOff>731520</xdr:rowOff>
        </xdr:from>
        <xdr:to>
          <xdr:col>14</xdr:col>
          <xdr:colOff>236220</xdr:colOff>
          <xdr:row>2</xdr:row>
          <xdr:rowOff>45720</xdr:rowOff>
        </xdr:to>
        <xdr:sp macro="" textlink="">
          <xdr:nvSpPr>
            <xdr:cNvPr id="48415" name="Button 287" hidden="1">
              <a:extLst>
                <a:ext uri="{63B3BB69-23CF-44E3-9099-C40C66FF867C}">
                  <a14:compatExt spid="_x0000_s48415"/>
                </a:ext>
                <a:ext uri="{FF2B5EF4-FFF2-40B4-BE49-F238E27FC236}">
                  <a16:creationId xmlns:a16="http://schemas.microsoft.com/office/drawing/2014/main" id="{00000000-0008-0000-1800-00001FB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xdr:col>
      <xdr:colOff>133351</xdr:colOff>
      <xdr:row>0</xdr:row>
      <xdr:rowOff>104774</xdr:rowOff>
    </xdr:from>
    <xdr:to>
      <xdr:col>7</xdr:col>
      <xdr:colOff>342901</xdr:colOff>
      <xdr:row>1</xdr:row>
      <xdr:rowOff>161925</xdr:rowOff>
    </xdr:to>
    <xdr:pic>
      <xdr:nvPicPr>
        <xdr:cNvPr id="9" name="Picture 8" descr="Public Works Logo">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6351" y="104774"/>
          <a:ext cx="3448050" cy="866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316230</xdr:colOff>
      <xdr:row>41</xdr:row>
      <xdr:rowOff>85725</xdr:rowOff>
    </xdr:from>
    <xdr:to>
      <xdr:col>10</xdr:col>
      <xdr:colOff>421005</xdr:colOff>
      <xdr:row>42</xdr:row>
      <xdr:rowOff>390525</xdr:rowOff>
    </xdr:to>
    <xdr:sp macro="" textlink="">
      <xdr:nvSpPr>
        <xdr:cNvPr id="1118448" name="AutoShape 100">
          <a:extLst>
            <a:ext uri="{FF2B5EF4-FFF2-40B4-BE49-F238E27FC236}">
              <a16:creationId xmlns:a16="http://schemas.microsoft.com/office/drawing/2014/main" id="{00000000-0008-0000-1900-0000F0101100}"/>
            </a:ext>
          </a:extLst>
        </xdr:cNvPr>
        <xdr:cNvSpPr>
          <a:spLocks noChangeArrowheads="1"/>
        </xdr:cNvSpPr>
      </xdr:nvSpPr>
      <xdr:spPr bwMode="auto">
        <a:xfrm rot="10799506" flipH="1">
          <a:off x="6267450" y="10166985"/>
          <a:ext cx="104775" cy="47244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9662 h 21600"/>
            <a:gd name="T20" fmla="*/ 1872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lim="800000"/>
          <a:headEnd/>
          <a:tailEnd/>
        </a:ln>
      </xdr:spPr>
    </xdr:sp>
    <xdr:clientData/>
  </xdr:twoCellAnchor>
  <xdr:twoCellAnchor editAs="absolute">
    <xdr:from>
      <xdr:col>11</xdr:col>
      <xdr:colOff>234316</xdr:colOff>
      <xdr:row>2</xdr:row>
      <xdr:rowOff>600075</xdr:rowOff>
    </xdr:from>
    <xdr:to>
      <xdr:col>13</xdr:col>
      <xdr:colOff>281941</xdr:colOff>
      <xdr:row>3</xdr:row>
      <xdr:rowOff>7665</xdr:rowOff>
    </xdr:to>
    <xdr:sp macro="" textlink="">
      <xdr:nvSpPr>
        <xdr:cNvPr id="38545" name="Text Box 657">
          <a:extLst>
            <a:ext uri="{FF2B5EF4-FFF2-40B4-BE49-F238E27FC236}">
              <a16:creationId xmlns:a16="http://schemas.microsoft.com/office/drawing/2014/main" id="{00000000-0008-0000-1900-000091960000}"/>
            </a:ext>
          </a:extLst>
        </xdr:cNvPr>
        <xdr:cNvSpPr txBox="1">
          <a:spLocks noChangeArrowheads="1"/>
        </xdr:cNvSpPr>
      </xdr:nvSpPr>
      <xdr:spPr bwMode="auto">
        <a:xfrm>
          <a:off x="6741796" y="912495"/>
          <a:ext cx="1409700" cy="32961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xdr:twoCellAnchor>
    <xdr:from>
      <xdr:col>10</xdr:col>
      <xdr:colOff>325755</xdr:colOff>
      <xdr:row>29</xdr:row>
      <xdr:rowOff>114300</xdr:rowOff>
    </xdr:from>
    <xdr:to>
      <xdr:col>10</xdr:col>
      <xdr:colOff>430530</xdr:colOff>
      <xdr:row>30</xdr:row>
      <xdr:rowOff>390525</xdr:rowOff>
    </xdr:to>
    <xdr:sp macro="" textlink="">
      <xdr:nvSpPr>
        <xdr:cNvPr id="1118450" name="AutoShape 100">
          <a:extLst>
            <a:ext uri="{FF2B5EF4-FFF2-40B4-BE49-F238E27FC236}">
              <a16:creationId xmlns:a16="http://schemas.microsoft.com/office/drawing/2014/main" id="{00000000-0008-0000-1900-0000F2101100}"/>
            </a:ext>
          </a:extLst>
        </xdr:cNvPr>
        <xdr:cNvSpPr>
          <a:spLocks noChangeArrowheads="1"/>
        </xdr:cNvSpPr>
      </xdr:nvSpPr>
      <xdr:spPr bwMode="auto">
        <a:xfrm rot="10799506" flipH="1">
          <a:off x="6276975" y="7284720"/>
          <a:ext cx="104775" cy="46672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9662 h 21600"/>
            <a:gd name="T20" fmla="*/ 1872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lim="800000"/>
          <a:headEnd/>
          <a:tailEnd/>
        </a:ln>
      </xdr:spPr>
    </xdr:sp>
    <xdr:clientData/>
  </xdr:twoCellAnchor>
  <xdr:twoCellAnchor>
    <xdr:from>
      <xdr:col>10</xdr:col>
      <xdr:colOff>325755</xdr:colOff>
      <xdr:row>6</xdr:row>
      <xdr:rowOff>85725</xdr:rowOff>
    </xdr:from>
    <xdr:to>
      <xdr:col>10</xdr:col>
      <xdr:colOff>430530</xdr:colOff>
      <xdr:row>7</xdr:row>
      <xdr:rowOff>390525</xdr:rowOff>
    </xdr:to>
    <xdr:sp macro="" textlink="">
      <xdr:nvSpPr>
        <xdr:cNvPr id="1118451" name="AutoShape 100">
          <a:extLst>
            <a:ext uri="{FF2B5EF4-FFF2-40B4-BE49-F238E27FC236}">
              <a16:creationId xmlns:a16="http://schemas.microsoft.com/office/drawing/2014/main" id="{00000000-0008-0000-1900-0000F3101100}"/>
            </a:ext>
          </a:extLst>
        </xdr:cNvPr>
        <xdr:cNvSpPr>
          <a:spLocks noChangeArrowheads="1"/>
        </xdr:cNvSpPr>
      </xdr:nvSpPr>
      <xdr:spPr bwMode="auto">
        <a:xfrm rot="10799506" flipH="1">
          <a:off x="6276975" y="2204085"/>
          <a:ext cx="104775" cy="47244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9662 h 21600"/>
            <a:gd name="T20" fmla="*/ 1872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lim="800000"/>
          <a:headEnd/>
          <a:tailEnd/>
        </a:ln>
      </xdr:spPr>
    </xdr:sp>
    <xdr:clientData/>
  </xdr:twoCellAnchor>
  <xdr:twoCellAnchor>
    <xdr:from>
      <xdr:col>10</xdr:col>
      <xdr:colOff>316230</xdr:colOff>
      <xdr:row>52</xdr:row>
      <xdr:rowOff>85725</xdr:rowOff>
    </xdr:from>
    <xdr:to>
      <xdr:col>10</xdr:col>
      <xdr:colOff>421005</xdr:colOff>
      <xdr:row>53</xdr:row>
      <xdr:rowOff>390525</xdr:rowOff>
    </xdr:to>
    <xdr:sp macro="" textlink="">
      <xdr:nvSpPr>
        <xdr:cNvPr id="11" name="AutoShape 100">
          <a:extLst>
            <a:ext uri="{FF2B5EF4-FFF2-40B4-BE49-F238E27FC236}">
              <a16:creationId xmlns:a16="http://schemas.microsoft.com/office/drawing/2014/main" id="{00000000-0008-0000-1900-00000B000000}"/>
            </a:ext>
          </a:extLst>
        </xdr:cNvPr>
        <xdr:cNvSpPr>
          <a:spLocks noChangeArrowheads="1"/>
        </xdr:cNvSpPr>
      </xdr:nvSpPr>
      <xdr:spPr bwMode="auto">
        <a:xfrm rot="10799506" flipH="1">
          <a:off x="6267450" y="12529185"/>
          <a:ext cx="104775" cy="47244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9662 h 21600"/>
            <a:gd name="T20" fmla="*/ 1872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lim="800000"/>
          <a:headEnd/>
          <a:tailEnd/>
        </a:ln>
      </xdr:spPr>
    </xdr:sp>
    <xdr:clientData/>
  </xdr:twoCellAnchor>
  <xdr:twoCellAnchor>
    <xdr:from>
      <xdr:col>10</xdr:col>
      <xdr:colOff>316230</xdr:colOff>
      <xdr:row>64</xdr:row>
      <xdr:rowOff>85725</xdr:rowOff>
    </xdr:from>
    <xdr:to>
      <xdr:col>10</xdr:col>
      <xdr:colOff>421005</xdr:colOff>
      <xdr:row>65</xdr:row>
      <xdr:rowOff>390525</xdr:rowOff>
    </xdr:to>
    <xdr:sp macro="" textlink="">
      <xdr:nvSpPr>
        <xdr:cNvPr id="12" name="AutoShape 100">
          <a:extLst>
            <a:ext uri="{FF2B5EF4-FFF2-40B4-BE49-F238E27FC236}">
              <a16:creationId xmlns:a16="http://schemas.microsoft.com/office/drawing/2014/main" id="{00000000-0008-0000-1900-00000C000000}"/>
            </a:ext>
          </a:extLst>
        </xdr:cNvPr>
        <xdr:cNvSpPr>
          <a:spLocks noChangeArrowheads="1"/>
        </xdr:cNvSpPr>
      </xdr:nvSpPr>
      <xdr:spPr bwMode="auto">
        <a:xfrm rot="10799506" flipH="1">
          <a:off x="6267450" y="12689205"/>
          <a:ext cx="104775" cy="47244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9662 h 21600"/>
            <a:gd name="T20" fmla="*/ 1872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lim="800000"/>
          <a:headEnd/>
          <a:tailEnd/>
        </a:ln>
      </xdr:spPr>
    </xdr:sp>
    <xdr:clientData/>
  </xdr:twoCellAnchor>
  <xdr:twoCellAnchor>
    <xdr:from>
      <xdr:col>10</xdr:col>
      <xdr:colOff>316230</xdr:colOff>
      <xdr:row>64</xdr:row>
      <xdr:rowOff>85725</xdr:rowOff>
    </xdr:from>
    <xdr:to>
      <xdr:col>10</xdr:col>
      <xdr:colOff>421005</xdr:colOff>
      <xdr:row>65</xdr:row>
      <xdr:rowOff>390525</xdr:rowOff>
    </xdr:to>
    <xdr:sp macro="" textlink="">
      <xdr:nvSpPr>
        <xdr:cNvPr id="13" name="AutoShape 100">
          <a:extLst>
            <a:ext uri="{FF2B5EF4-FFF2-40B4-BE49-F238E27FC236}">
              <a16:creationId xmlns:a16="http://schemas.microsoft.com/office/drawing/2014/main" id="{00000000-0008-0000-1900-00000D000000}"/>
            </a:ext>
          </a:extLst>
        </xdr:cNvPr>
        <xdr:cNvSpPr>
          <a:spLocks noChangeArrowheads="1"/>
        </xdr:cNvSpPr>
      </xdr:nvSpPr>
      <xdr:spPr bwMode="auto">
        <a:xfrm rot="10799506" flipH="1">
          <a:off x="6267450" y="12689205"/>
          <a:ext cx="104775" cy="47244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9662 h 21600"/>
            <a:gd name="T20" fmla="*/ 1872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absolute">
        <xdr:from>
          <xdr:col>11</xdr:col>
          <xdr:colOff>373380</xdr:colOff>
          <xdr:row>1</xdr:row>
          <xdr:rowOff>76200</xdr:rowOff>
        </xdr:from>
        <xdr:to>
          <xdr:col>13</xdr:col>
          <xdr:colOff>327660</xdr:colOff>
          <xdr:row>2</xdr:row>
          <xdr:rowOff>251460</xdr:rowOff>
        </xdr:to>
        <xdr:sp macro="" textlink="">
          <xdr:nvSpPr>
            <xdr:cNvPr id="38542" name="Button 654" hidden="1">
              <a:extLst>
                <a:ext uri="{63B3BB69-23CF-44E3-9099-C40C66FF867C}">
                  <a14:compatExt spid="_x0000_s38542"/>
                </a:ext>
                <a:ext uri="{FF2B5EF4-FFF2-40B4-BE49-F238E27FC236}">
                  <a16:creationId xmlns:a16="http://schemas.microsoft.com/office/drawing/2014/main" id="{00000000-0008-0000-1900-00008E960000}"/>
                </a:ext>
              </a:extLst>
            </xdr:cNvPr>
            <xdr:cNvSpPr/>
          </xdr:nvSpPr>
          <xdr:spPr bwMode="auto">
            <a:xfrm>
              <a:off x="0" y="0"/>
              <a:ext cx="0" cy="0"/>
            </a:xfrm>
            <a:prstGeom prst="rect">
              <a:avLst/>
            </a:prstGeom>
            <a:noFill/>
            <a:ln w="2857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3</xdr:row>
          <xdr:rowOff>83820</xdr:rowOff>
        </xdr:from>
        <xdr:to>
          <xdr:col>13</xdr:col>
          <xdr:colOff>327660</xdr:colOff>
          <xdr:row>4</xdr:row>
          <xdr:rowOff>0</xdr:rowOff>
        </xdr:to>
        <xdr:sp macro="" textlink="">
          <xdr:nvSpPr>
            <xdr:cNvPr id="38543" name="Button 655" hidden="1">
              <a:extLst>
                <a:ext uri="{63B3BB69-23CF-44E3-9099-C40C66FF867C}">
                  <a14:compatExt spid="_x0000_s38543"/>
                </a:ext>
                <a:ext uri="{FF2B5EF4-FFF2-40B4-BE49-F238E27FC236}">
                  <a16:creationId xmlns:a16="http://schemas.microsoft.com/office/drawing/2014/main" id="{00000000-0008-0000-1900-00008F96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2</xdr:row>
          <xdr:rowOff>365760</xdr:rowOff>
        </xdr:from>
        <xdr:to>
          <xdr:col>13</xdr:col>
          <xdr:colOff>327660</xdr:colOff>
          <xdr:row>2</xdr:row>
          <xdr:rowOff>632460</xdr:rowOff>
        </xdr:to>
        <xdr:sp macro="" textlink="">
          <xdr:nvSpPr>
            <xdr:cNvPr id="38544" name="Button 656" hidden="1">
              <a:extLst>
                <a:ext uri="{63B3BB69-23CF-44E3-9099-C40C66FF867C}">
                  <a14:compatExt spid="_x0000_s38544"/>
                </a:ext>
                <a:ext uri="{FF2B5EF4-FFF2-40B4-BE49-F238E27FC236}">
                  <a16:creationId xmlns:a16="http://schemas.microsoft.com/office/drawing/2014/main" id="{00000000-0008-0000-1900-00009096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4</xdr:row>
          <xdr:rowOff>60960</xdr:rowOff>
        </xdr:from>
        <xdr:to>
          <xdr:col>13</xdr:col>
          <xdr:colOff>327660</xdr:colOff>
          <xdr:row>5</xdr:row>
          <xdr:rowOff>114300</xdr:rowOff>
        </xdr:to>
        <xdr:sp macro="" textlink="">
          <xdr:nvSpPr>
            <xdr:cNvPr id="38867" name="Button 979" hidden="1">
              <a:extLst>
                <a:ext uri="{63B3BB69-23CF-44E3-9099-C40C66FF867C}">
                  <a14:compatExt spid="_x0000_s38867"/>
                </a:ext>
                <a:ext uri="{FF2B5EF4-FFF2-40B4-BE49-F238E27FC236}">
                  <a16:creationId xmlns:a16="http://schemas.microsoft.com/office/drawing/2014/main" id="{00000000-0008-0000-1900-0000D397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twoCellAnchor editAs="absolute">
    <xdr:from>
      <xdr:col>12</xdr:col>
      <xdr:colOff>215265</xdr:colOff>
      <xdr:row>6</xdr:row>
      <xdr:rowOff>11430</xdr:rowOff>
    </xdr:from>
    <xdr:to>
      <xdr:col>14</xdr:col>
      <xdr:colOff>483804</xdr:colOff>
      <xdr:row>9</xdr:row>
      <xdr:rowOff>3810</xdr:rowOff>
    </xdr:to>
    <xdr:sp macro="" textlink="">
      <xdr:nvSpPr>
        <xdr:cNvPr id="86022" name="Text Box 6">
          <a:extLst>
            <a:ext uri="{FF2B5EF4-FFF2-40B4-BE49-F238E27FC236}">
              <a16:creationId xmlns:a16="http://schemas.microsoft.com/office/drawing/2014/main" id="{00000000-0008-0000-1A00-000006500100}"/>
            </a:ext>
          </a:extLst>
        </xdr:cNvPr>
        <xdr:cNvSpPr txBox="1">
          <a:spLocks noChangeArrowheads="1"/>
        </xdr:cNvSpPr>
      </xdr:nvSpPr>
      <xdr:spPr bwMode="auto">
        <a:xfrm>
          <a:off x="7206615" y="1078230"/>
          <a:ext cx="1487739" cy="33528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16</xdr:col>
          <xdr:colOff>601980</xdr:colOff>
          <xdr:row>3</xdr:row>
          <xdr:rowOff>0</xdr:rowOff>
        </xdr:from>
        <xdr:to>
          <xdr:col>20</xdr:col>
          <xdr:colOff>99060</xdr:colOff>
          <xdr:row>4</xdr:row>
          <xdr:rowOff>220980</xdr:rowOff>
        </xdr:to>
        <xdr:sp macro="" textlink="">
          <xdr:nvSpPr>
            <xdr:cNvPr id="86019" name="Button 3" hidden="1">
              <a:extLst>
                <a:ext uri="{63B3BB69-23CF-44E3-9099-C40C66FF867C}">
                  <a14:compatExt spid="_x0000_s86019"/>
                </a:ext>
                <a:ext uri="{FF2B5EF4-FFF2-40B4-BE49-F238E27FC236}">
                  <a16:creationId xmlns:a16="http://schemas.microsoft.com/office/drawing/2014/main" id="{00000000-0008-0000-1A00-00000350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601980</xdr:colOff>
          <xdr:row>13</xdr:row>
          <xdr:rowOff>228600</xdr:rowOff>
        </xdr:from>
        <xdr:to>
          <xdr:col>20</xdr:col>
          <xdr:colOff>60960</xdr:colOff>
          <xdr:row>17</xdr:row>
          <xdr:rowOff>0</xdr:rowOff>
        </xdr:to>
        <xdr:sp macro="" textlink="">
          <xdr:nvSpPr>
            <xdr:cNvPr id="86020" name="Button 4" hidden="1">
              <a:extLst>
                <a:ext uri="{63B3BB69-23CF-44E3-9099-C40C66FF867C}">
                  <a14:compatExt spid="_x0000_s86020"/>
                </a:ext>
                <a:ext uri="{FF2B5EF4-FFF2-40B4-BE49-F238E27FC236}">
                  <a16:creationId xmlns:a16="http://schemas.microsoft.com/office/drawing/2014/main" id="{00000000-0008-0000-1A00-0000045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601980</xdr:colOff>
          <xdr:row>5</xdr:row>
          <xdr:rowOff>60960</xdr:rowOff>
        </xdr:from>
        <xdr:to>
          <xdr:col>20</xdr:col>
          <xdr:colOff>99060</xdr:colOff>
          <xdr:row>8</xdr:row>
          <xdr:rowOff>0</xdr:rowOff>
        </xdr:to>
        <xdr:sp macro="" textlink="">
          <xdr:nvSpPr>
            <xdr:cNvPr id="86021" name="Button 5" hidden="1">
              <a:extLst>
                <a:ext uri="{63B3BB69-23CF-44E3-9099-C40C66FF867C}">
                  <a14:compatExt spid="_x0000_s86021"/>
                </a:ext>
                <a:ext uri="{FF2B5EF4-FFF2-40B4-BE49-F238E27FC236}">
                  <a16:creationId xmlns:a16="http://schemas.microsoft.com/office/drawing/2014/main" id="{00000000-0008-0000-1A00-0000055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601980</xdr:colOff>
          <xdr:row>17</xdr:row>
          <xdr:rowOff>38100</xdr:rowOff>
        </xdr:from>
        <xdr:to>
          <xdr:col>20</xdr:col>
          <xdr:colOff>60960</xdr:colOff>
          <xdr:row>19</xdr:row>
          <xdr:rowOff>198120</xdr:rowOff>
        </xdr:to>
        <xdr:sp macro="" textlink="">
          <xdr:nvSpPr>
            <xdr:cNvPr id="86087" name="Button 71" hidden="1">
              <a:extLst>
                <a:ext uri="{63B3BB69-23CF-44E3-9099-C40C66FF867C}">
                  <a14:compatExt spid="_x0000_s86087"/>
                </a:ext>
                <a:ext uri="{FF2B5EF4-FFF2-40B4-BE49-F238E27FC236}">
                  <a16:creationId xmlns:a16="http://schemas.microsoft.com/office/drawing/2014/main" id="{00000000-0008-0000-1A00-0000475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editAs="absolute">
    <xdr:from>
      <xdr:col>11</xdr:col>
      <xdr:colOff>247650</xdr:colOff>
      <xdr:row>3</xdr:row>
      <xdr:rowOff>95250</xdr:rowOff>
    </xdr:from>
    <xdr:to>
      <xdr:col>13</xdr:col>
      <xdr:colOff>504825</xdr:colOff>
      <xdr:row>5</xdr:row>
      <xdr:rowOff>95250</xdr:rowOff>
    </xdr:to>
    <xdr:sp macro="" textlink="">
      <xdr:nvSpPr>
        <xdr:cNvPr id="84998" name="Text Box 6">
          <a:extLst>
            <a:ext uri="{FF2B5EF4-FFF2-40B4-BE49-F238E27FC236}">
              <a16:creationId xmlns:a16="http://schemas.microsoft.com/office/drawing/2014/main" id="{00000000-0008-0000-1B00-0000064C0100}"/>
            </a:ext>
          </a:extLst>
        </xdr:cNvPr>
        <xdr:cNvSpPr txBox="1">
          <a:spLocks noChangeArrowheads="1"/>
        </xdr:cNvSpPr>
      </xdr:nvSpPr>
      <xdr:spPr bwMode="auto">
        <a:xfrm>
          <a:off x="6524625" y="8953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198120</xdr:colOff>
          <xdr:row>0</xdr:row>
          <xdr:rowOff>182880</xdr:rowOff>
        </xdr:from>
        <xdr:to>
          <xdr:col>13</xdr:col>
          <xdr:colOff>502920</xdr:colOff>
          <xdr:row>1</xdr:row>
          <xdr:rowOff>30480</xdr:rowOff>
        </xdr:to>
        <xdr:sp macro="" textlink="">
          <xdr:nvSpPr>
            <xdr:cNvPr id="84995" name="Button 3" hidden="1">
              <a:extLst>
                <a:ext uri="{63B3BB69-23CF-44E3-9099-C40C66FF867C}">
                  <a14:compatExt spid="_x0000_s84995"/>
                </a:ext>
                <a:ext uri="{FF2B5EF4-FFF2-40B4-BE49-F238E27FC236}">
                  <a16:creationId xmlns:a16="http://schemas.microsoft.com/office/drawing/2014/main" id="{00000000-0008-0000-1B00-0000034C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198120</xdr:colOff>
          <xdr:row>5</xdr:row>
          <xdr:rowOff>83820</xdr:rowOff>
        </xdr:from>
        <xdr:to>
          <xdr:col>13</xdr:col>
          <xdr:colOff>518160</xdr:colOff>
          <xdr:row>7</xdr:row>
          <xdr:rowOff>83820</xdr:rowOff>
        </xdr:to>
        <xdr:sp macro="" textlink="">
          <xdr:nvSpPr>
            <xdr:cNvPr id="84996" name="Button 4" hidden="1">
              <a:extLst>
                <a:ext uri="{63B3BB69-23CF-44E3-9099-C40C66FF867C}">
                  <a14:compatExt spid="_x0000_s84996"/>
                </a:ext>
                <a:ext uri="{FF2B5EF4-FFF2-40B4-BE49-F238E27FC236}">
                  <a16:creationId xmlns:a16="http://schemas.microsoft.com/office/drawing/2014/main" id="{00000000-0008-0000-1B00-0000044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198120</xdr:colOff>
          <xdr:row>1</xdr:row>
          <xdr:rowOff>60960</xdr:rowOff>
        </xdr:from>
        <xdr:to>
          <xdr:col>13</xdr:col>
          <xdr:colOff>518160</xdr:colOff>
          <xdr:row>3</xdr:row>
          <xdr:rowOff>60960</xdr:rowOff>
        </xdr:to>
        <xdr:sp macro="" textlink="">
          <xdr:nvSpPr>
            <xdr:cNvPr id="84997" name="Button 5" hidden="1">
              <a:extLst>
                <a:ext uri="{63B3BB69-23CF-44E3-9099-C40C66FF867C}">
                  <a14:compatExt spid="_x0000_s84997"/>
                </a:ext>
                <a:ext uri="{FF2B5EF4-FFF2-40B4-BE49-F238E27FC236}">
                  <a16:creationId xmlns:a16="http://schemas.microsoft.com/office/drawing/2014/main" id="{00000000-0008-0000-1B00-0000054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198120</xdr:colOff>
          <xdr:row>7</xdr:row>
          <xdr:rowOff>114300</xdr:rowOff>
        </xdr:from>
        <xdr:to>
          <xdr:col>13</xdr:col>
          <xdr:colOff>518160</xdr:colOff>
          <xdr:row>9</xdr:row>
          <xdr:rowOff>114300</xdr:rowOff>
        </xdr:to>
        <xdr:sp macro="" textlink="">
          <xdr:nvSpPr>
            <xdr:cNvPr id="85063" name="Button 71" hidden="1">
              <a:extLst>
                <a:ext uri="{63B3BB69-23CF-44E3-9099-C40C66FF867C}">
                  <a14:compatExt spid="_x0000_s85063"/>
                </a:ext>
                <a:ext uri="{FF2B5EF4-FFF2-40B4-BE49-F238E27FC236}">
                  <a16:creationId xmlns:a16="http://schemas.microsoft.com/office/drawing/2014/main" id="{00000000-0008-0000-1B00-0000474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twoCellAnchor editAs="absolute">
    <xdr:from>
      <xdr:col>11</xdr:col>
      <xdr:colOff>419100</xdr:colOff>
      <xdr:row>2</xdr:row>
      <xdr:rowOff>201930</xdr:rowOff>
    </xdr:from>
    <xdr:to>
      <xdr:col>14</xdr:col>
      <xdr:colOff>66675</xdr:colOff>
      <xdr:row>3</xdr:row>
      <xdr:rowOff>19050</xdr:rowOff>
    </xdr:to>
    <xdr:sp macro="" textlink="">
      <xdr:nvSpPr>
        <xdr:cNvPr id="83974" name="Text Box 6">
          <a:extLst>
            <a:ext uri="{FF2B5EF4-FFF2-40B4-BE49-F238E27FC236}">
              <a16:creationId xmlns:a16="http://schemas.microsoft.com/office/drawing/2014/main" id="{00000000-0008-0000-1C00-000006480100}"/>
            </a:ext>
          </a:extLst>
        </xdr:cNvPr>
        <xdr:cNvSpPr txBox="1">
          <a:spLocks noChangeArrowheads="1"/>
        </xdr:cNvSpPr>
      </xdr:nvSpPr>
      <xdr:spPr bwMode="auto">
        <a:xfrm>
          <a:off x="6505575" y="8667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373380</xdr:colOff>
          <xdr:row>0</xdr:row>
          <xdr:rowOff>144780</xdr:rowOff>
        </xdr:from>
        <xdr:to>
          <xdr:col>14</xdr:col>
          <xdr:colOff>7620</xdr:colOff>
          <xdr:row>0</xdr:row>
          <xdr:rowOff>464820</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C00-00000348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3</xdr:row>
          <xdr:rowOff>7620</xdr:rowOff>
        </xdr:from>
        <xdr:to>
          <xdr:col>14</xdr:col>
          <xdr:colOff>7620</xdr:colOff>
          <xdr:row>5</xdr:row>
          <xdr:rowOff>7620</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C00-00000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1</xdr:row>
          <xdr:rowOff>7620</xdr:rowOff>
        </xdr:from>
        <xdr:to>
          <xdr:col>14</xdr:col>
          <xdr:colOff>7620</xdr:colOff>
          <xdr:row>2</xdr:row>
          <xdr:rowOff>175260</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C00-00000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5</xdr:row>
          <xdr:rowOff>38100</xdr:rowOff>
        </xdr:from>
        <xdr:to>
          <xdr:col>14</xdr:col>
          <xdr:colOff>7620</xdr:colOff>
          <xdr:row>7</xdr:row>
          <xdr:rowOff>38100</xdr:rowOff>
        </xdr:to>
        <xdr:sp macro="" textlink="">
          <xdr:nvSpPr>
            <xdr:cNvPr id="84039" name="Button 71" hidden="1">
              <a:extLst>
                <a:ext uri="{63B3BB69-23CF-44E3-9099-C40C66FF867C}">
                  <a14:compatExt spid="_x0000_s84039"/>
                </a:ext>
                <a:ext uri="{FF2B5EF4-FFF2-40B4-BE49-F238E27FC236}">
                  <a16:creationId xmlns:a16="http://schemas.microsoft.com/office/drawing/2014/main" id="{00000000-0008-0000-1C00-00004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twoCellAnchor editAs="absolute">
    <xdr:from>
      <xdr:col>11</xdr:col>
      <xdr:colOff>241935</xdr:colOff>
      <xdr:row>5</xdr:row>
      <xdr:rowOff>120015</xdr:rowOff>
    </xdr:from>
    <xdr:to>
      <xdr:col>14</xdr:col>
      <xdr:colOff>30462</xdr:colOff>
      <xdr:row>7</xdr:row>
      <xdr:rowOff>102915</xdr:rowOff>
    </xdr:to>
    <xdr:sp macro="" textlink="">
      <xdr:nvSpPr>
        <xdr:cNvPr id="72712" name="Text Box 8">
          <a:extLst>
            <a:ext uri="{FF2B5EF4-FFF2-40B4-BE49-F238E27FC236}">
              <a16:creationId xmlns:a16="http://schemas.microsoft.com/office/drawing/2014/main" id="{00000000-0008-0000-1D00-0000081C0100}"/>
            </a:ext>
          </a:extLst>
        </xdr:cNvPr>
        <xdr:cNvSpPr txBox="1">
          <a:spLocks noChangeArrowheads="1"/>
        </xdr:cNvSpPr>
      </xdr:nvSpPr>
      <xdr:spPr bwMode="auto">
        <a:xfrm>
          <a:off x="7381875" y="1148715"/>
          <a:ext cx="1503027" cy="31056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137160</xdr:colOff>
          <xdr:row>1</xdr:row>
          <xdr:rowOff>22860</xdr:rowOff>
        </xdr:from>
        <xdr:to>
          <xdr:col>14</xdr:col>
          <xdr:colOff>426720</xdr:colOff>
          <xdr:row>1</xdr:row>
          <xdr:rowOff>411480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1D00-0000051C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190500</xdr:colOff>
          <xdr:row>7</xdr:row>
          <xdr:rowOff>213360</xdr:rowOff>
        </xdr:from>
        <xdr:to>
          <xdr:col>14</xdr:col>
          <xdr:colOff>480060</xdr:colOff>
          <xdr:row>9</xdr:row>
          <xdr:rowOff>213360</xdr:rowOff>
        </xdr:to>
        <xdr:sp macro="" textlink="">
          <xdr:nvSpPr>
            <xdr:cNvPr id="72710" name="Button 6" hidden="1">
              <a:extLst>
                <a:ext uri="{63B3BB69-23CF-44E3-9099-C40C66FF867C}">
                  <a14:compatExt spid="_x0000_s72710"/>
                </a:ext>
                <a:ext uri="{FF2B5EF4-FFF2-40B4-BE49-F238E27FC236}">
                  <a16:creationId xmlns:a16="http://schemas.microsoft.com/office/drawing/2014/main" id="{00000000-0008-0000-1D00-000006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2</xdr:row>
          <xdr:rowOff>0</xdr:rowOff>
        </xdr:from>
        <xdr:to>
          <xdr:col>14</xdr:col>
          <xdr:colOff>426720</xdr:colOff>
          <xdr:row>5</xdr:row>
          <xdr:rowOff>38100</xdr:rowOff>
        </xdr:to>
        <xdr:sp macro="" textlink="">
          <xdr:nvSpPr>
            <xdr:cNvPr id="72711" name="Button 7" hidden="1">
              <a:extLst>
                <a:ext uri="{63B3BB69-23CF-44E3-9099-C40C66FF867C}">
                  <a14:compatExt spid="_x0000_s72711"/>
                </a:ext>
                <a:ext uri="{FF2B5EF4-FFF2-40B4-BE49-F238E27FC236}">
                  <a16:creationId xmlns:a16="http://schemas.microsoft.com/office/drawing/2014/main" id="{00000000-0008-0000-1D00-000007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190500</xdr:colOff>
          <xdr:row>9</xdr:row>
          <xdr:rowOff>228600</xdr:rowOff>
        </xdr:from>
        <xdr:to>
          <xdr:col>14</xdr:col>
          <xdr:colOff>480060</xdr:colOff>
          <xdr:row>10</xdr:row>
          <xdr:rowOff>342900</xdr:rowOff>
        </xdr:to>
        <xdr:sp macro="" textlink="">
          <xdr:nvSpPr>
            <xdr:cNvPr id="72777" name="Button 73" hidden="1">
              <a:extLst>
                <a:ext uri="{63B3BB69-23CF-44E3-9099-C40C66FF867C}">
                  <a14:compatExt spid="_x0000_s72777"/>
                </a:ext>
                <a:ext uri="{FF2B5EF4-FFF2-40B4-BE49-F238E27FC236}">
                  <a16:creationId xmlns:a16="http://schemas.microsoft.com/office/drawing/2014/main" id="{00000000-0008-0000-1D00-000049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twoCellAnchor editAs="absolute">
    <xdr:from>
      <xdr:col>15</xdr:col>
      <xdr:colOff>280157</xdr:colOff>
      <xdr:row>2</xdr:row>
      <xdr:rowOff>509691</xdr:rowOff>
    </xdr:from>
    <xdr:to>
      <xdr:col>18</xdr:col>
      <xdr:colOff>62014</xdr:colOff>
      <xdr:row>3</xdr:row>
      <xdr:rowOff>176316</xdr:rowOff>
    </xdr:to>
    <xdr:sp macro="" textlink="">
      <xdr:nvSpPr>
        <xdr:cNvPr id="82950" name="Text Box 6">
          <a:extLst>
            <a:ext uri="{FF2B5EF4-FFF2-40B4-BE49-F238E27FC236}">
              <a16:creationId xmlns:a16="http://schemas.microsoft.com/office/drawing/2014/main" id="{00000000-0008-0000-1E00-000006440100}"/>
            </a:ext>
          </a:extLst>
        </xdr:cNvPr>
        <xdr:cNvSpPr txBox="1">
          <a:spLocks noChangeArrowheads="1"/>
        </xdr:cNvSpPr>
      </xdr:nvSpPr>
      <xdr:spPr bwMode="auto">
        <a:xfrm>
          <a:off x="9909932" y="890691"/>
          <a:ext cx="1610657"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fPrintsWithSheet="0"/>
  </xdr:twoCellAnchor>
  <mc:AlternateContent xmlns:mc="http://schemas.openxmlformats.org/markup-compatibility/2006">
    <mc:Choice xmlns:a14="http://schemas.microsoft.com/office/drawing/2010/main" Requires="a14">
      <xdr:twoCellAnchor editAs="absolute">
        <xdr:from>
          <xdr:col>15</xdr:col>
          <xdr:colOff>251460</xdr:colOff>
          <xdr:row>0</xdr:row>
          <xdr:rowOff>137160</xdr:rowOff>
        </xdr:from>
        <xdr:to>
          <xdr:col>17</xdr:col>
          <xdr:colOff>518160</xdr:colOff>
          <xdr:row>2</xdr:row>
          <xdr:rowOff>106680</xdr:rowOff>
        </xdr:to>
        <xdr:sp macro="" textlink="">
          <xdr:nvSpPr>
            <xdr:cNvPr id="82947" name="Button 3" hidden="1">
              <a:extLst>
                <a:ext uri="{63B3BB69-23CF-44E3-9099-C40C66FF867C}">
                  <a14:compatExt spid="_x0000_s82947"/>
                </a:ext>
                <a:ext uri="{FF2B5EF4-FFF2-40B4-BE49-F238E27FC236}">
                  <a16:creationId xmlns:a16="http://schemas.microsoft.com/office/drawing/2014/main" id="{00000000-0008-0000-1E00-00000344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251460</xdr:colOff>
          <xdr:row>3</xdr:row>
          <xdr:rowOff>182880</xdr:rowOff>
        </xdr:from>
        <xdr:to>
          <xdr:col>17</xdr:col>
          <xdr:colOff>518160</xdr:colOff>
          <xdr:row>6</xdr:row>
          <xdr:rowOff>0</xdr:rowOff>
        </xdr:to>
        <xdr:sp macro="" textlink="">
          <xdr:nvSpPr>
            <xdr:cNvPr id="82948" name="Button 4" hidden="1">
              <a:extLst>
                <a:ext uri="{63B3BB69-23CF-44E3-9099-C40C66FF867C}">
                  <a14:compatExt spid="_x0000_s82948"/>
                </a:ext>
                <a:ext uri="{FF2B5EF4-FFF2-40B4-BE49-F238E27FC236}">
                  <a16:creationId xmlns:a16="http://schemas.microsoft.com/office/drawing/2014/main" id="{00000000-0008-0000-1E00-0000044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251460</xdr:colOff>
          <xdr:row>2</xdr:row>
          <xdr:rowOff>121920</xdr:rowOff>
        </xdr:from>
        <xdr:to>
          <xdr:col>17</xdr:col>
          <xdr:colOff>518160</xdr:colOff>
          <xdr:row>2</xdr:row>
          <xdr:rowOff>480060</xdr:rowOff>
        </xdr:to>
        <xdr:sp macro="" textlink="">
          <xdr:nvSpPr>
            <xdr:cNvPr id="82949" name="Button 5" hidden="1">
              <a:extLst>
                <a:ext uri="{63B3BB69-23CF-44E3-9099-C40C66FF867C}">
                  <a14:compatExt spid="_x0000_s82949"/>
                </a:ext>
                <a:ext uri="{FF2B5EF4-FFF2-40B4-BE49-F238E27FC236}">
                  <a16:creationId xmlns:a16="http://schemas.microsoft.com/office/drawing/2014/main" id="{00000000-0008-0000-1E00-0000054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251460</xdr:colOff>
          <xdr:row>6</xdr:row>
          <xdr:rowOff>7620</xdr:rowOff>
        </xdr:from>
        <xdr:to>
          <xdr:col>17</xdr:col>
          <xdr:colOff>518160</xdr:colOff>
          <xdr:row>7</xdr:row>
          <xdr:rowOff>228600</xdr:rowOff>
        </xdr:to>
        <xdr:sp macro="" textlink="">
          <xdr:nvSpPr>
            <xdr:cNvPr id="83015" name="Button 71" hidden="1">
              <a:extLst>
                <a:ext uri="{63B3BB69-23CF-44E3-9099-C40C66FF867C}">
                  <a14:compatExt spid="_x0000_s83015"/>
                </a:ext>
                <a:ext uri="{FF2B5EF4-FFF2-40B4-BE49-F238E27FC236}">
                  <a16:creationId xmlns:a16="http://schemas.microsoft.com/office/drawing/2014/main" id="{00000000-0008-0000-1E00-0000474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twoCellAnchor editAs="absolute">
    <xdr:from>
      <xdr:col>12</xdr:col>
      <xdr:colOff>318583</xdr:colOff>
      <xdr:row>3</xdr:row>
      <xdr:rowOff>97379</xdr:rowOff>
    </xdr:from>
    <xdr:to>
      <xdr:col>14</xdr:col>
      <xdr:colOff>566229</xdr:colOff>
      <xdr:row>5</xdr:row>
      <xdr:rowOff>105477</xdr:rowOff>
    </xdr:to>
    <xdr:sp macro="" textlink="">
      <xdr:nvSpPr>
        <xdr:cNvPr id="76806" name="Text Box 6">
          <a:extLst>
            <a:ext uri="{FF2B5EF4-FFF2-40B4-BE49-F238E27FC236}">
              <a16:creationId xmlns:a16="http://schemas.microsoft.com/office/drawing/2014/main" id="{00000000-0008-0000-1F00-0000062C0100}"/>
            </a:ext>
          </a:extLst>
        </xdr:cNvPr>
        <xdr:cNvSpPr txBox="1">
          <a:spLocks noChangeArrowheads="1"/>
        </xdr:cNvSpPr>
      </xdr:nvSpPr>
      <xdr:spPr bwMode="auto">
        <a:xfrm>
          <a:off x="10596058" y="1116554"/>
          <a:ext cx="1466846" cy="32242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342900</xdr:colOff>
          <xdr:row>2</xdr:row>
          <xdr:rowOff>121920</xdr:rowOff>
        </xdr:from>
        <xdr:to>
          <xdr:col>14</xdr:col>
          <xdr:colOff>419100</xdr:colOff>
          <xdr:row>2</xdr:row>
          <xdr:rowOff>419100</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F00-0000032C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342900</xdr:colOff>
          <xdr:row>5</xdr:row>
          <xdr:rowOff>76200</xdr:rowOff>
        </xdr:from>
        <xdr:to>
          <xdr:col>14</xdr:col>
          <xdr:colOff>419100</xdr:colOff>
          <xdr:row>6</xdr:row>
          <xdr:rowOff>213360</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F00-00000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342900</xdr:colOff>
          <xdr:row>2</xdr:row>
          <xdr:rowOff>426720</xdr:rowOff>
        </xdr:from>
        <xdr:to>
          <xdr:col>14</xdr:col>
          <xdr:colOff>419100</xdr:colOff>
          <xdr:row>3</xdr:row>
          <xdr:rowOff>76200</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F00-00000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342900</xdr:colOff>
          <xdr:row>6</xdr:row>
          <xdr:rowOff>236220</xdr:rowOff>
        </xdr:from>
        <xdr:to>
          <xdr:col>14</xdr:col>
          <xdr:colOff>419100</xdr:colOff>
          <xdr:row>7</xdr:row>
          <xdr:rowOff>106680</xdr:rowOff>
        </xdr:to>
        <xdr:sp macro="" textlink="">
          <xdr:nvSpPr>
            <xdr:cNvPr id="76871" name="Button 71" hidden="1">
              <a:extLst>
                <a:ext uri="{63B3BB69-23CF-44E3-9099-C40C66FF867C}">
                  <a14:compatExt spid="_x0000_s76871"/>
                </a:ext>
                <a:ext uri="{FF2B5EF4-FFF2-40B4-BE49-F238E27FC236}">
                  <a16:creationId xmlns:a16="http://schemas.microsoft.com/office/drawing/2014/main" id="{00000000-0008-0000-1F00-00004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twoCellAnchor editAs="absolute">
    <xdr:from>
      <xdr:col>11</xdr:col>
      <xdr:colOff>200025</xdr:colOff>
      <xdr:row>2</xdr:row>
      <xdr:rowOff>581025</xdr:rowOff>
    </xdr:from>
    <xdr:to>
      <xdr:col>13</xdr:col>
      <xdr:colOff>457200</xdr:colOff>
      <xdr:row>3</xdr:row>
      <xdr:rowOff>11563</xdr:rowOff>
    </xdr:to>
    <xdr:sp macro="" textlink="">
      <xdr:nvSpPr>
        <xdr:cNvPr id="81926" name="Text Box 6">
          <a:extLst>
            <a:ext uri="{FF2B5EF4-FFF2-40B4-BE49-F238E27FC236}">
              <a16:creationId xmlns:a16="http://schemas.microsoft.com/office/drawing/2014/main" id="{00000000-0008-0000-2400-000006400100}"/>
            </a:ext>
          </a:extLst>
        </xdr:cNvPr>
        <xdr:cNvSpPr txBox="1">
          <a:spLocks noChangeArrowheads="1"/>
        </xdr:cNvSpPr>
      </xdr:nvSpPr>
      <xdr:spPr bwMode="auto">
        <a:xfrm>
          <a:off x="6524625" y="9048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152400</xdr:colOff>
          <xdr:row>0</xdr:row>
          <xdr:rowOff>182880</xdr:rowOff>
        </xdr:from>
        <xdr:to>
          <xdr:col>13</xdr:col>
          <xdr:colOff>502920</xdr:colOff>
          <xdr:row>2</xdr:row>
          <xdr:rowOff>182880</xdr:rowOff>
        </xdr:to>
        <xdr:sp macro="" textlink="">
          <xdr:nvSpPr>
            <xdr:cNvPr id="81923" name="Button 3" hidden="1">
              <a:extLst>
                <a:ext uri="{63B3BB69-23CF-44E3-9099-C40C66FF867C}">
                  <a14:compatExt spid="_x0000_s81923"/>
                </a:ext>
                <a:ext uri="{FF2B5EF4-FFF2-40B4-BE49-F238E27FC236}">
                  <a16:creationId xmlns:a16="http://schemas.microsoft.com/office/drawing/2014/main" id="{00000000-0008-0000-2400-00000340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152400</xdr:colOff>
          <xdr:row>3</xdr:row>
          <xdr:rowOff>7620</xdr:rowOff>
        </xdr:from>
        <xdr:to>
          <xdr:col>13</xdr:col>
          <xdr:colOff>502920</xdr:colOff>
          <xdr:row>4</xdr:row>
          <xdr:rowOff>68580</xdr:rowOff>
        </xdr:to>
        <xdr:sp macro="" textlink="">
          <xdr:nvSpPr>
            <xdr:cNvPr id="81924" name="Button 4" hidden="1">
              <a:extLst>
                <a:ext uri="{63B3BB69-23CF-44E3-9099-C40C66FF867C}">
                  <a14:compatExt spid="_x0000_s81924"/>
                </a:ext>
                <a:ext uri="{FF2B5EF4-FFF2-40B4-BE49-F238E27FC236}">
                  <a16:creationId xmlns:a16="http://schemas.microsoft.com/office/drawing/2014/main" id="{00000000-0008-0000-2400-0000044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152400</xdr:colOff>
          <xdr:row>2</xdr:row>
          <xdr:rowOff>220980</xdr:rowOff>
        </xdr:from>
        <xdr:to>
          <xdr:col>13</xdr:col>
          <xdr:colOff>502920</xdr:colOff>
          <xdr:row>2</xdr:row>
          <xdr:rowOff>541020</xdr:rowOff>
        </xdr:to>
        <xdr:sp macro="" textlink="">
          <xdr:nvSpPr>
            <xdr:cNvPr id="81925" name="Button 5" hidden="1">
              <a:extLst>
                <a:ext uri="{63B3BB69-23CF-44E3-9099-C40C66FF867C}">
                  <a14:compatExt spid="_x0000_s81925"/>
                </a:ext>
                <a:ext uri="{FF2B5EF4-FFF2-40B4-BE49-F238E27FC236}">
                  <a16:creationId xmlns:a16="http://schemas.microsoft.com/office/drawing/2014/main" id="{00000000-0008-0000-2400-0000054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175260</xdr:colOff>
          <xdr:row>5</xdr:row>
          <xdr:rowOff>198120</xdr:rowOff>
        </xdr:from>
        <xdr:to>
          <xdr:col>13</xdr:col>
          <xdr:colOff>525780</xdr:colOff>
          <xdr:row>6</xdr:row>
          <xdr:rowOff>114300</xdr:rowOff>
        </xdr:to>
        <xdr:sp macro="" textlink="">
          <xdr:nvSpPr>
            <xdr:cNvPr id="81992" name="Button 72" hidden="1">
              <a:extLst>
                <a:ext uri="{63B3BB69-23CF-44E3-9099-C40C66FF867C}">
                  <a14:compatExt spid="_x0000_s81992"/>
                </a:ext>
                <a:ext uri="{FF2B5EF4-FFF2-40B4-BE49-F238E27FC236}">
                  <a16:creationId xmlns:a16="http://schemas.microsoft.com/office/drawing/2014/main" id="{00000000-0008-0000-2400-0000484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xdr:twoCellAnchor editAs="absolute">
    <xdr:from>
      <xdr:col>12</xdr:col>
      <xdr:colOff>342900</xdr:colOff>
      <xdr:row>2</xdr:row>
      <xdr:rowOff>438150</xdr:rowOff>
    </xdr:from>
    <xdr:to>
      <xdr:col>14</xdr:col>
      <xdr:colOff>600075</xdr:colOff>
      <xdr:row>2</xdr:row>
      <xdr:rowOff>762000</xdr:rowOff>
    </xdr:to>
    <xdr:sp macro="" textlink="">
      <xdr:nvSpPr>
        <xdr:cNvPr id="527282" name="Text Box 1970">
          <a:extLst>
            <a:ext uri="{FF2B5EF4-FFF2-40B4-BE49-F238E27FC236}">
              <a16:creationId xmlns:a16="http://schemas.microsoft.com/office/drawing/2014/main" id="{00000000-0008-0000-2500-0000B20B0800}"/>
            </a:ext>
          </a:extLst>
        </xdr:cNvPr>
        <xdr:cNvSpPr txBox="1">
          <a:spLocks noChangeArrowheads="1"/>
        </xdr:cNvSpPr>
      </xdr:nvSpPr>
      <xdr:spPr bwMode="auto">
        <a:xfrm>
          <a:off x="6610350" y="8382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350520</xdr:colOff>
          <xdr:row>0</xdr:row>
          <xdr:rowOff>83820</xdr:rowOff>
        </xdr:from>
        <xdr:to>
          <xdr:col>15</xdr:col>
          <xdr:colOff>7620</xdr:colOff>
          <xdr:row>2</xdr:row>
          <xdr:rowOff>45720</xdr:rowOff>
        </xdr:to>
        <xdr:sp macro="" textlink="">
          <xdr:nvSpPr>
            <xdr:cNvPr id="527279" name="Button 1967" hidden="1">
              <a:extLst>
                <a:ext uri="{63B3BB69-23CF-44E3-9099-C40C66FF867C}">
                  <a14:compatExt spid="_x0000_s527279"/>
                </a:ext>
                <a:ext uri="{FF2B5EF4-FFF2-40B4-BE49-F238E27FC236}">
                  <a16:creationId xmlns:a16="http://schemas.microsoft.com/office/drawing/2014/main" id="{00000000-0008-0000-2500-0000AF0B08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350520</xdr:colOff>
          <xdr:row>2</xdr:row>
          <xdr:rowOff>731520</xdr:rowOff>
        </xdr:from>
        <xdr:to>
          <xdr:col>15</xdr:col>
          <xdr:colOff>7620</xdr:colOff>
          <xdr:row>2</xdr:row>
          <xdr:rowOff>1089660</xdr:rowOff>
        </xdr:to>
        <xdr:sp macro="" textlink="">
          <xdr:nvSpPr>
            <xdr:cNvPr id="527280" name="Button 1968" hidden="1">
              <a:extLst>
                <a:ext uri="{63B3BB69-23CF-44E3-9099-C40C66FF867C}">
                  <a14:compatExt spid="_x0000_s527280"/>
                </a:ext>
                <a:ext uri="{FF2B5EF4-FFF2-40B4-BE49-F238E27FC236}">
                  <a16:creationId xmlns:a16="http://schemas.microsoft.com/office/drawing/2014/main" id="{00000000-0008-0000-2500-0000B00B08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350520</xdr:colOff>
          <xdr:row>2</xdr:row>
          <xdr:rowOff>76200</xdr:rowOff>
        </xdr:from>
        <xdr:to>
          <xdr:col>15</xdr:col>
          <xdr:colOff>0</xdr:colOff>
          <xdr:row>2</xdr:row>
          <xdr:rowOff>419100</xdr:rowOff>
        </xdr:to>
        <xdr:sp macro="" textlink="">
          <xdr:nvSpPr>
            <xdr:cNvPr id="527281" name="Button 1969" hidden="1">
              <a:extLst>
                <a:ext uri="{63B3BB69-23CF-44E3-9099-C40C66FF867C}">
                  <a14:compatExt spid="_x0000_s527281"/>
                </a:ext>
                <a:ext uri="{FF2B5EF4-FFF2-40B4-BE49-F238E27FC236}">
                  <a16:creationId xmlns:a16="http://schemas.microsoft.com/office/drawing/2014/main" id="{00000000-0008-0000-2500-0000B10B08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350520</xdr:colOff>
          <xdr:row>3</xdr:row>
          <xdr:rowOff>7620</xdr:rowOff>
        </xdr:from>
        <xdr:to>
          <xdr:col>15</xdr:col>
          <xdr:colOff>7620</xdr:colOff>
          <xdr:row>4</xdr:row>
          <xdr:rowOff>83820</xdr:rowOff>
        </xdr:to>
        <xdr:sp macro="" textlink="">
          <xdr:nvSpPr>
            <xdr:cNvPr id="963899" name="Button 2363" hidden="1">
              <a:extLst>
                <a:ext uri="{63B3BB69-23CF-44E3-9099-C40C66FF867C}">
                  <a14:compatExt spid="_x0000_s963899"/>
                </a:ext>
                <a:ext uri="{FF2B5EF4-FFF2-40B4-BE49-F238E27FC236}">
                  <a16:creationId xmlns:a16="http://schemas.microsoft.com/office/drawing/2014/main" id="{00000000-0008-0000-2500-00003BB5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11</xdr:col>
      <xdr:colOff>1562100</xdr:colOff>
      <xdr:row>78</xdr:row>
      <xdr:rowOff>200025</xdr:rowOff>
    </xdr:from>
    <xdr:to>
      <xdr:col>11</xdr:col>
      <xdr:colOff>1657350</xdr:colOff>
      <xdr:row>79</xdr:row>
      <xdr:rowOff>123825</xdr:rowOff>
    </xdr:to>
    <xdr:sp macro="" textlink="">
      <xdr:nvSpPr>
        <xdr:cNvPr id="1086456" name="Text Box 209">
          <a:extLst>
            <a:ext uri="{FF2B5EF4-FFF2-40B4-BE49-F238E27FC236}">
              <a16:creationId xmlns:a16="http://schemas.microsoft.com/office/drawing/2014/main" id="{00000000-0008-0000-0300-0000F8931000}"/>
            </a:ext>
          </a:extLst>
        </xdr:cNvPr>
        <xdr:cNvSpPr txBox="1">
          <a:spLocks noChangeArrowheads="1"/>
        </xdr:cNvSpPr>
      </xdr:nvSpPr>
      <xdr:spPr bwMode="auto">
        <a:xfrm>
          <a:off x="14316075" y="15659100"/>
          <a:ext cx="95250" cy="228600"/>
        </a:xfrm>
        <a:prstGeom prst="rect">
          <a:avLst/>
        </a:prstGeom>
        <a:noFill/>
        <a:ln w="9525">
          <a:noFill/>
          <a:miter lim="800000"/>
          <a:headEnd/>
          <a:tailEnd/>
        </a:ln>
      </xdr:spPr>
    </xdr:sp>
    <xdr:clientData/>
  </xdr:twoCellAnchor>
  <xdr:twoCellAnchor editAs="oneCell">
    <xdr:from>
      <xdr:col>12</xdr:col>
      <xdr:colOff>561975</xdr:colOff>
      <xdr:row>64</xdr:row>
      <xdr:rowOff>28575</xdr:rowOff>
    </xdr:from>
    <xdr:to>
      <xdr:col>14</xdr:col>
      <xdr:colOff>95250</xdr:colOff>
      <xdr:row>65</xdr:row>
      <xdr:rowOff>9525</xdr:rowOff>
    </xdr:to>
    <xdr:sp macro="" textlink="">
      <xdr:nvSpPr>
        <xdr:cNvPr id="1086457" name="Text Box 211">
          <a:extLst>
            <a:ext uri="{FF2B5EF4-FFF2-40B4-BE49-F238E27FC236}">
              <a16:creationId xmlns:a16="http://schemas.microsoft.com/office/drawing/2014/main" id="{00000000-0008-0000-0300-0000F9931000}"/>
            </a:ext>
          </a:extLst>
        </xdr:cNvPr>
        <xdr:cNvSpPr txBox="1">
          <a:spLocks noChangeArrowheads="1"/>
        </xdr:cNvSpPr>
      </xdr:nvSpPr>
      <xdr:spPr bwMode="auto">
        <a:xfrm>
          <a:off x="14982825" y="10763250"/>
          <a:ext cx="95250" cy="219075"/>
        </a:xfrm>
        <a:prstGeom prst="rect">
          <a:avLst/>
        </a:prstGeom>
        <a:noFill/>
        <a:ln w="9525">
          <a:noFill/>
          <a:miter lim="800000"/>
          <a:headEnd/>
          <a:tailEnd/>
        </a:ln>
      </xdr:spPr>
    </xdr:sp>
    <xdr:clientData/>
  </xdr:twoCellAnchor>
  <xdr:twoCellAnchor editAs="oneCell">
    <xdr:from>
      <xdr:col>12</xdr:col>
      <xdr:colOff>485775</xdr:colOff>
      <xdr:row>64</xdr:row>
      <xdr:rowOff>38100</xdr:rowOff>
    </xdr:from>
    <xdr:to>
      <xdr:col>14</xdr:col>
      <xdr:colOff>95250</xdr:colOff>
      <xdr:row>65</xdr:row>
      <xdr:rowOff>28575</xdr:rowOff>
    </xdr:to>
    <xdr:sp macro="" textlink="">
      <xdr:nvSpPr>
        <xdr:cNvPr id="1086458" name="Text Box 212">
          <a:extLst>
            <a:ext uri="{FF2B5EF4-FFF2-40B4-BE49-F238E27FC236}">
              <a16:creationId xmlns:a16="http://schemas.microsoft.com/office/drawing/2014/main" id="{00000000-0008-0000-0300-0000FA931000}"/>
            </a:ext>
          </a:extLst>
        </xdr:cNvPr>
        <xdr:cNvSpPr txBox="1">
          <a:spLocks noChangeArrowheads="1"/>
        </xdr:cNvSpPr>
      </xdr:nvSpPr>
      <xdr:spPr bwMode="auto">
        <a:xfrm>
          <a:off x="14906625" y="10772775"/>
          <a:ext cx="95250" cy="228600"/>
        </a:xfrm>
        <a:prstGeom prst="rect">
          <a:avLst/>
        </a:prstGeom>
        <a:noFill/>
        <a:ln w="9525">
          <a:noFill/>
          <a:miter lim="800000"/>
          <a:headEnd/>
          <a:tailEnd/>
        </a:ln>
      </xdr:spPr>
    </xdr:sp>
    <xdr:clientData/>
  </xdr:twoCellAnchor>
  <xdr:twoCellAnchor editAs="oneCell">
    <xdr:from>
      <xdr:col>12</xdr:col>
      <xdr:colOff>190500</xdr:colOff>
      <xdr:row>63</xdr:row>
      <xdr:rowOff>95250</xdr:rowOff>
    </xdr:from>
    <xdr:to>
      <xdr:col>14</xdr:col>
      <xdr:colOff>95250</xdr:colOff>
      <xdr:row>64</xdr:row>
      <xdr:rowOff>123825</xdr:rowOff>
    </xdr:to>
    <xdr:sp macro="" textlink="">
      <xdr:nvSpPr>
        <xdr:cNvPr id="1086459" name="Text Box 213">
          <a:extLst>
            <a:ext uri="{FF2B5EF4-FFF2-40B4-BE49-F238E27FC236}">
              <a16:creationId xmlns:a16="http://schemas.microsoft.com/office/drawing/2014/main" id="{00000000-0008-0000-0300-0000FB931000}"/>
            </a:ext>
          </a:extLst>
        </xdr:cNvPr>
        <xdr:cNvSpPr txBox="1">
          <a:spLocks noChangeArrowheads="1"/>
        </xdr:cNvSpPr>
      </xdr:nvSpPr>
      <xdr:spPr bwMode="auto">
        <a:xfrm>
          <a:off x="14611350" y="10629900"/>
          <a:ext cx="95250" cy="228600"/>
        </a:xfrm>
        <a:prstGeom prst="rect">
          <a:avLst/>
        </a:prstGeom>
        <a:noFill/>
        <a:ln w="9525">
          <a:noFill/>
          <a:miter lim="800000"/>
          <a:headEnd/>
          <a:tailEnd/>
        </a:ln>
      </xdr:spPr>
    </xdr:sp>
    <xdr:clientData/>
  </xdr:twoCellAnchor>
  <xdr:twoCellAnchor>
    <xdr:from>
      <xdr:col>1</xdr:col>
      <xdr:colOff>9525</xdr:colOff>
      <xdr:row>73</xdr:row>
      <xdr:rowOff>503873</xdr:rowOff>
    </xdr:from>
    <xdr:to>
      <xdr:col>2</xdr:col>
      <xdr:colOff>190500</xdr:colOff>
      <xdr:row>74</xdr:row>
      <xdr:rowOff>246697</xdr:rowOff>
    </xdr:to>
    <xdr:sp macro="[0]!ToDeclofInt" textlink="">
      <xdr:nvSpPr>
        <xdr:cNvPr id="3" name="Rectangle 2">
          <a:extLst>
            <a:ext uri="{FF2B5EF4-FFF2-40B4-BE49-F238E27FC236}">
              <a16:creationId xmlns:a16="http://schemas.microsoft.com/office/drawing/2014/main" id="{00000000-0008-0000-0300-000003000000}"/>
            </a:ext>
          </a:extLst>
        </xdr:cNvPr>
        <xdr:cNvSpPr/>
      </xdr:nvSpPr>
      <xdr:spPr>
        <a:xfrm>
          <a:off x="509588" y="17660779"/>
          <a:ext cx="466725" cy="302418"/>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74</xdr:row>
      <xdr:rowOff>282892</xdr:rowOff>
    </xdr:from>
    <xdr:to>
      <xdr:col>2</xdr:col>
      <xdr:colOff>180975</xdr:colOff>
      <xdr:row>75</xdr:row>
      <xdr:rowOff>246696</xdr:rowOff>
    </xdr:to>
    <xdr:sp macro="[0]!ToReturablesList" textlink="">
      <xdr:nvSpPr>
        <xdr:cNvPr id="10" name="Rectangle 9">
          <a:extLst>
            <a:ext uri="{FF2B5EF4-FFF2-40B4-BE49-F238E27FC236}">
              <a16:creationId xmlns:a16="http://schemas.microsoft.com/office/drawing/2014/main" id="{00000000-0008-0000-0300-00000A000000}"/>
            </a:ext>
          </a:extLst>
        </xdr:cNvPr>
        <xdr:cNvSpPr/>
      </xdr:nvSpPr>
      <xdr:spPr>
        <a:xfrm>
          <a:off x="500063" y="17999392"/>
          <a:ext cx="466725" cy="273367"/>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75</xdr:row>
      <xdr:rowOff>290512</xdr:rowOff>
    </xdr:from>
    <xdr:to>
      <xdr:col>2</xdr:col>
      <xdr:colOff>180975</xdr:colOff>
      <xdr:row>76</xdr:row>
      <xdr:rowOff>254316</xdr:rowOff>
    </xdr:to>
    <xdr:sp macro="[0]!ToSiteInspectionCert" textlink="">
      <xdr:nvSpPr>
        <xdr:cNvPr id="11" name="Rectangle 10">
          <a:extLst>
            <a:ext uri="{FF2B5EF4-FFF2-40B4-BE49-F238E27FC236}">
              <a16:creationId xmlns:a16="http://schemas.microsoft.com/office/drawing/2014/main" id="{00000000-0008-0000-0300-00000B000000}"/>
            </a:ext>
          </a:extLst>
        </xdr:cNvPr>
        <xdr:cNvSpPr/>
      </xdr:nvSpPr>
      <xdr:spPr>
        <a:xfrm>
          <a:off x="500063" y="18316575"/>
          <a:ext cx="466725" cy="273366"/>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76</xdr:row>
      <xdr:rowOff>282892</xdr:rowOff>
    </xdr:from>
    <xdr:to>
      <xdr:col>2</xdr:col>
      <xdr:colOff>180975</xdr:colOff>
      <xdr:row>77</xdr:row>
      <xdr:rowOff>246696</xdr:rowOff>
    </xdr:to>
    <xdr:sp macro="[0]!ToHealsafety" textlink="">
      <xdr:nvSpPr>
        <xdr:cNvPr id="12" name="Rectangle 11">
          <a:extLst>
            <a:ext uri="{FF2B5EF4-FFF2-40B4-BE49-F238E27FC236}">
              <a16:creationId xmlns:a16="http://schemas.microsoft.com/office/drawing/2014/main" id="{00000000-0008-0000-0300-00000C000000}"/>
            </a:ext>
          </a:extLst>
        </xdr:cNvPr>
        <xdr:cNvSpPr/>
      </xdr:nvSpPr>
      <xdr:spPr>
        <a:xfrm>
          <a:off x="500063" y="18618517"/>
          <a:ext cx="466725" cy="273367"/>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77</xdr:row>
      <xdr:rowOff>266700</xdr:rowOff>
    </xdr:from>
    <xdr:to>
      <xdr:col>2</xdr:col>
      <xdr:colOff>180975</xdr:colOff>
      <xdr:row>78</xdr:row>
      <xdr:rowOff>211454</xdr:rowOff>
    </xdr:to>
    <xdr:sp macro="[0]!ToCompComm" textlink="">
      <xdr:nvSpPr>
        <xdr:cNvPr id="14" name="Rectangle 13">
          <a:extLst>
            <a:ext uri="{FF2B5EF4-FFF2-40B4-BE49-F238E27FC236}">
              <a16:creationId xmlns:a16="http://schemas.microsoft.com/office/drawing/2014/main" id="{00000000-0008-0000-0300-00000E000000}"/>
            </a:ext>
          </a:extLst>
        </xdr:cNvPr>
        <xdr:cNvSpPr/>
      </xdr:nvSpPr>
      <xdr:spPr>
        <a:xfrm>
          <a:off x="2217420" y="15895320"/>
          <a:ext cx="478155" cy="25717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78</xdr:row>
      <xdr:rowOff>240030</xdr:rowOff>
    </xdr:from>
    <xdr:to>
      <xdr:col>2</xdr:col>
      <xdr:colOff>180975</xdr:colOff>
      <xdr:row>79</xdr:row>
      <xdr:rowOff>211454</xdr:rowOff>
    </xdr:to>
    <xdr:sp macro="[0]!ToProofMuncipRandTax" textlink="">
      <xdr:nvSpPr>
        <xdr:cNvPr id="15" name="Rectangle 14">
          <a:extLst>
            <a:ext uri="{FF2B5EF4-FFF2-40B4-BE49-F238E27FC236}">
              <a16:creationId xmlns:a16="http://schemas.microsoft.com/office/drawing/2014/main" id="{00000000-0008-0000-0300-00000F000000}"/>
            </a:ext>
          </a:extLst>
        </xdr:cNvPr>
        <xdr:cNvSpPr/>
      </xdr:nvSpPr>
      <xdr:spPr>
        <a:xfrm>
          <a:off x="2217420" y="1618107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79</xdr:row>
      <xdr:rowOff>266223</xdr:rowOff>
    </xdr:from>
    <xdr:to>
      <xdr:col>2</xdr:col>
      <xdr:colOff>180975</xdr:colOff>
      <xdr:row>80</xdr:row>
      <xdr:rowOff>247172</xdr:rowOff>
    </xdr:to>
    <xdr:sp macro="[0]!ToProofUIF" textlink="">
      <xdr:nvSpPr>
        <xdr:cNvPr id="16" name="Rectangle 15">
          <a:extLst>
            <a:ext uri="{FF2B5EF4-FFF2-40B4-BE49-F238E27FC236}">
              <a16:creationId xmlns:a16="http://schemas.microsoft.com/office/drawing/2014/main" id="{00000000-0008-0000-0300-000010000000}"/>
            </a:ext>
          </a:extLst>
        </xdr:cNvPr>
        <xdr:cNvSpPr/>
      </xdr:nvSpPr>
      <xdr:spPr>
        <a:xfrm>
          <a:off x="500063" y="19578161"/>
          <a:ext cx="466725" cy="278605"/>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80</xdr:row>
      <xdr:rowOff>262889</xdr:rowOff>
    </xdr:from>
    <xdr:to>
      <xdr:col>2</xdr:col>
      <xdr:colOff>180975</xdr:colOff>
      <xdr:row>81</xdr:row>
      <xdr:rowOff>243838</xdr:rowOff>
    </xdr:to>
    <xdr:sp macro="[0]!ToSBD" textlink="">
      <xdr:nvSpPr>
        <xdr:cNvPr id="17" name="Rectangle 16">
          <a:extLst>
            <a:ext uri="{FF2B5EF4-FFF2-40B4-BE49-F238E27FC236}">
              <a16:creationId xmlns:a16="http://schemas.microsoft.com/office/drawing/2014/main" id="{00000000-0008-0000-0300-000011000000}"/>
            </a:ext>
          </a:extLst>
        </xdr:cNvPr>
        <xdr:cNvSpPr/>
      </xdr:nvSpPr>
      <xdr:spPr>
        <a:xfrm>
          <a:off x="500063" y="19872483"/>
          <a:ext cx="466725" cy="278605"/>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9525</xdr:colOff>
      <xdr:row>81</xdr:row>
      <xdr:rowOff>286701</xdr:rowOff>
    </xdr:from>
    <xdr:to>
      <xdr:col>2</xdr:col>
      <xdr:colOff>190500</xdr:colOff>
      <xdr:row>82</xdr:row>
      <xdr:rowOff>267650</xdr:rowOff>
    </xdr:to>
    <xdr:sp macro="[0]!ToQuestionar" textlink="">
      <xdr:nvSpPr>
        <xdr:cNvPr id="18" name="Rectangle 17">
          <a:extLst>
            <a:ext uri="{FF2B5EF4-FFF2-40B4-BE49-F238E27FC236}">
              <a16:creationId xmlns:a16="http://schemas.microsoft.com/office/drawing/2014/main" id="{00000000-0008-0000-0300-000012000000}"/>
            </a:ext>
          </a:extLst>
        </xdr:cNvPr>
        <xdr:cNvSpPr/>
      </xdr:nvSpPr>
      <xdr:spPr>
        <a:xfrm>
          <a:off x="509588" y="20193951"/>
          <a:ext cx="466725" cy="278605"/>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92</xdr:row>
      <xdr:rowOff>114300</xdr:rowOff>
    </xdr:from>
    <xdr:to>
      <xdr:col>2</xdr:col>
      <xdr:colOff>180975</xdr:colOff>
      <xdr:row>93</xdr:row>
      <xdr:rowOff>192404</xdr:rowOff>
    </xdr:to>
    <xdr:sp macro="[0]!ToFormoffer" textlink="">
      <xdr:nvSpPr>
        <xdr:cNvPr id="19" name="Rectangle 18">
          <a:extLst>
            <a:ext uri="{FF2B5EF4-FFF2-40B4-BE49-F238E27FC236}">
              <a16:creationId xmlns:a16="http://schemas.microsoft.com/office/drawing/2014/main" id="{00000000-0008-0000-0300-000013000000}"/>
            </a:ext>
          </a:extLst>
        </xdr:cNvPr>
        <xdr:cNvSpPr/>
      </xdr:nvSpPr>
      <xdr:spPr>
        <a:xfrm>
          <a:off x="2217420" y="2081022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94</xdr:row>
      <xdr:rowOff>205740</xdr:rowOff>
    </xdr:from>
    <xdr:to>
      <xdr:col>2</xdr:col>
      <xdr:colOff>180975</xdr:colOff>
      <xdr:row>95</xdr:row>
      <xdr:rowOff>215264</xdr:rowOff>
    </xdr:to>
    <xdr:sp macro="[0]!ToAutoToSign" textlink="">
      <xdr:nvSpPr>
        <xdr:cNvPr id="20" name="Rectangle 19">
          <a:extLst>
            <a:ext uri="{FF2B5EF4-FFF2-40B4-BE49-F238E27FC236}">
              <a16:creationId xmlns:a16="http://schemas.microsoft.com/office/drawing/2014/main" id="{00000000-0008-0000-0300-000014000000}"/>
            </a:ext>
          </a:extLst>
        </xdr:cNvPr>
        <xdr:cNvSpPr/>
      </xdr:nvSpPr>
      <xdr:spPr>
        <a:xfrm>
          <a:off x="2217420" y="2136648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93</xdr:row>
      <xdr:rowOff>190500</xdr:rowOff>
    </xdr:from>
    <xdr:to>
      <xdr:col>2</xdr:col>
      <xdr:colOff>180975</xdr:colOff>
      <xdr:row>94</xdr:row>
      <xdr:rowOff>200024</xdr:rowOff>
    </xdr:to>
    <xdr:sp macro="[0]!ToDeclofInt" textlink="">
      <xdr:nvSpPr>
        <xdr:cNvPr id="21" name="Rectangle 20">
          <a:extLst>
            <a:ext uri="{FF2B5EF4-FFF2-40B4-BE49-F238E27FC236}">
              <a16:creationId xmlns:a16="http://schemas.microsoft.com/office/drawing/2014/main" id="{00000000-0008-0000-0300-000015000000}"/>
            </a:ext>
          </a:extLst>
        </xdr:cNvPr>
        <xdr:cNvSpPr/>
      </xdr:nvSpPr>
      <xdr:spPr>
        <a:xfrm>
          <a:off x="2217420" y="2108454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95</xdr:row>
      <xdr:rowOff>220980</xdr:rowOff>
    </xdr:from>
    <xdr:to>
      <xdr:col>2</xdr:col>
      <xdr:colOff>180975</xdr:colOff>
      <xdr:row>96</xdr:row>
      <xdr:rowOff>230504</xdr:rowOff>
    </xdr:to>
    <xdr:sp macro="[0]!ToAuth4JVtosign" textlink="">
      <xdr:nvSpPr>
        <xdr:cNvPr id="23" name="Rectangle 22">
          <a:extLst>
            <a:ext uri="{FF2B5EF4-FFF2-40B4-BE49-F238E27FC236}">
              <a16:creationId xmlns:a16="http://schemas.microsoft.com/office/drawing/2014/main" id="{00000000-0008-0000-0300-000017000000}"/>
            </a:ext>
          </a:extLst>
        </xdr:cNvPr>
        <xdr:cNvSpPr/>
      </xdr:nvSpPr>
      <xdr:spPr>
        <a:xfrm>
          <a:off x="2217420" y="2164842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96</xdr:row>
      <xdr:rowOff>236220</xdr:rowOff>
    </xdr:from>
    <xdr:to>
      <xdr:col>2</xdr:col>
      <xdr:colOff>180975</xdr:colOff>
      <xdr:row>97</xdr:row>
      <xdr:rowOff>245744</xdr:rowOff>
    </xdr:to>
    <xdr:sp macro="[0]!ToPA153" textlink="">
      <xdr:nvSpPr>
        <xdr:cNvPr id="24" name="Rectangle 23">
          <a:extLst>
            <a:ext uri="{FF2B5EF4-FFF2-40B4-BE49-F238E27FC236}">
              <a16:creationId xmlns:a16="http://schemas.microsoft.com/office/drawing/2014/main" id="{00000000-0008-0000-0300-000018000000}"/>
            </a:ext>
          </a:extLst>
        </xdr:cNvPr>
        <xdr:cNvSpPr/>
      </xdr:nvSpPr>
      <xdr:spPr>
        <a:xfrm>
          <a:off x="2217420" y="2193036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97</xdr:row>
      <xdr:rowOff>198120</xdr:rowOff>
    </xdr:from>
    <xdr:to>
      <xdr:col>2</xdr:col>
      <xdr:colOff>180975</xdr:colOff>
      <xdr:row>98</xdr:row>
      <xdr:rowOff>207644</xdr:rowOff>
    </xdr:to>
    <xdr:sp macro="[0]!ToJVInvolRes" textlink="">
      <xdr:nvSpPr>
        <xdr:cNvPr id="25" name="Rectangle 24">
          <a:extLst>
            <a:ext uri="{FF2B5EF4-FFF2-40B4-BE49-F238E27FC236}">
              <a16:creationId xmlns:a16="http://schemas.microsoft.com/office/drawing/2014/main" id="{00000000-0008-0000-0300-000019000000}"/>
            </a:ext>
          </a:extLst>
        </xdr:cNvPr>
        <xdr:cNvSpPr/>
      </xdr:nvSpPr>
      <xdr:spPr>
        <a:xfrm>
          <a:off x="2217420" y="2215896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98</xdr:row>
      <xdr:rowOff>198120</xdr:rowOff>
    </xdr:from>
    <xdr:to>
      <xdr:col>2</xdr:col>
      <xdr:colOff>180975</xdr:colOff>
      <xdr:row>99</xdr:row>
      <xdr:rowOff>207644</xdr:rowOff>
    </xdr:to>
    <xdr:sp macro="[0]!ToDOW15" textlink="">
      <xdr:nvSpPr>
        <xdr:cNvPr id="26" name="Rectangle 25">
          <a:extLst>
            <a:ext uri="{FF2B5EF4-FFF2-40B4-BE49-F238E27FC236}">
              <a16:creationId xmlns:a16="http://schemas.microsoft.com/office/drawing/2014/main" id="{00000000-0008-0000-0300-00001A000000}"/>
            </a:ext>
          </a:extLst>
        </xdr:cNvPr>
        <xdr:cNvSpPr/>
      </xdr:nvSpPr>
      <xdr:spPr>
        <a:xfrm>
          <a:off x="2217420" y="2242566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99</xdr:row>
      <xdr:rowOff>198120</xdr:rowOff>
    </xdr:from>
    <xdr:to>
      <xdr:col>2</xdr:col>
      <xdr:colOff>180975</xdr:colOff>
      <xdr:row>100</xdr:row>
      <xdr:rowOff>207644</xdr:rowOff>
    </xdr:to>
    <xdr:sp macro="[0]!ToCapacityofTender" textlink="">
      <xdr:nvSpPr>
        <xdr:cNvPr id="27" name="Rectangle 26">
          <a:extLst>
            <a:ext uri="{FF2B5EF4-FFF2-40B4-BE49-F238E27FC236}">
              <a16:creationId xmlns:a16="http://schemas.microsoft.com/office/drawing/2014/main" id="{00000000-0008-0000-0300-00001B000000}"/>
            </a:ext>
          </a:extLst>
        </xdr:cNvPr>
        <xdr:cNvSpPr/>
      </xdr:nvSpPr>
      <xdr:spPr>
        <a:xfrm>
          <a:off x="2217420" y="2269236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101</xdr:row>
      <xdr:rowOff>213360</xdr:rowOff>
    </xdr:from>
    <xdr:to>
      <xdr:col>2</xdr:col>
      <xdr:colOff>180975</xdr:colOff>
      <xdr:row>102</xdr:row>
      <xdr:rowOff>222884</xdr:rowOff>
    </xdr:to>
    <xdr:sp macro="[0]!ToPA042" textlink="">
      <xdr:nvSpPr>
        <xdr:cNvPr id="28" name="Rectangle 27">
          <a:extLst>
            <a:ext uri="{FF2B5EF4-FFF2-40B4-BE49-F238E27FC236}">
              <a16:creationId xmlns:a16="http://schemas.microsoft.com/office/drawing/2014/main" id="{00000000-0008-0000-0300-00001C000000}"/>
            </a:ext>
          </a:extLst>
        </xdr:cNvPr>
        <xdr:cNvSpPr/>
      </xdr:nvSpPr>
      <xdr:spPr>
        <a:xfrm>
          <a:off x="2152650" y="2514028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102</xdr:row>
      <xdr:rowOff>198120</xdr:rowOff>
    </xdr:from>
    <xdr:to>
      <xdr:col>2</xdr:col>
      <xdr:colOff>180975</xdr:colOff>
      <xdr:row>103</xdr:row>
      <xdr:rowOff>207644</xdr:rowOff>
    </xdr:to>
    <xdr:sp macro="[0]!ToSiteInspectionCert" textlink="">
      <xdr:nvSpPr>
        <xdr:cNvPr id="29" name="Rectangle 28">
          <a:extLst>
            <a:ext uri="{FF2B5EF4-FFF2-40B4-BE49-F238E27FC236}">
              <a16:creationId xmlns:a16="http://schemas.microsoft.com/office/drawing/2014/main" id="{00000000-0008-0000-0300-00001D000000}"/>
            </a:ext>
          </a:extLst>
        </xdr:cNvPr>
        <xdr:cNvSpPr/>
      </xdr:nvSpPr>
      <xdr:spPr>
        <a:xfrm>
          <a:off x="2217420" y="2349246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104</xdr:row>
      <xdr:rowOff>0</xdr:rowOff>
    </xdr:from>
    <xdr:to>
      <xdr:col>2</xdr:col>
      <xdr:colOff>180975</xdr:colOff>
      <xdr:row>104</xdr:row>
      <xdr:rowOff>207644</xdr:rowOff>
    </xdr:to>
    <xdr:sp macro="[0]!ToQuestionar" textlink="">
      <xdr:nvSpPr>
        <xdr:cNvPr id="31" name="Rectangle 30">
          <a:extLst>
            <a:ext uri="{FF2B5EF4-FFF2-40B4-BE49-F238E27FC236}">
              <a16:creationId xmlns:a16="http://schemas.microsoft.com/office/drawing/2014/main" id="{00000000-0008-0000-0300-00001F000000}"/>
            </a:ext>
          </a:extLst>
        </xdr:cNvPr>
        <xdr:cNvSpPr/>
      </xdr:nvSpPr>
      <xdr:spPr>
        <a:xfrm>
          <a:off x="2217420" y="2402586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104</xdr:row>
      <xdr:rowOff>190500</xdr:rowOff>
    </xdr:from>
    <xdr:to>
      <xdr:col>2</xdr:col>
      <xdr:colOff>180975</xdr:colOff>
      <xdr:row>105</xdr:row>
      <xdr:rowOff>200024</xdr:rowOff>
    </xdr:to>
    <xdr:sp macro="[0]!ToPrefCert" textlink="">
      <xdr:nvSpPr>
        <xdr:cNvPr id="32" name="Rectangle 31">
          <a:extLst>
            <a:ext uri="{FF2B5EF4-FFF2-40B4-BE49-F238E27FC236}">
              <a16:creationId xmlns:a16="http://schemas.microsoft.com/office/drawing/2014/main" id="{00000000-0008-0000-0300-000020000000}"/>
            </a:ext>
          </a:extLst>
        </xdr:cNvPr>
        <xdr:cNvSpPr/>
      </xdr:nvSpPr>
      <xdr:spPr>
        <a:xfrm>
          <a:off x="2217420" y="2428494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105</xdr:row>
      <xdr:rowOff>198120</xdr:rowOff>
    </xdr:from>
    <xdr:to>
      <xdr:col>2</xdr:col>
      <xdr:colOff>180975</xdr:colOff>
      <xdr:row>106</xdr:row>
      <xdr:rowOff>207644</xdr:rowOff>
    </xdr:to>
    <xdr:sp macro="[0]!ToFinalBOQ" textlink="">
      <xdr:nvSpPr>
        <xdr:cNvPr id="33" name="Rectangle 32">
          <a:extLst>
            <a:ext uri="{FF2B5EF4-FFF2-40B4-BE49-F238E27FC236}">
              <a16:creationId xmlns:a16="http://schemas.microsoft.com/office/drawing/2014/main" id="{00000000-0008-0000-0300-000021000000}"/>
            </a:ext>
          </a:extLst>
        </xdr:cNvPr>
        <xdr:cNvSpPr/>
      </xdr:nvSpPr>
      <xdr:spPr>
        <a:xfrm>
          <a:off x="2217420" y="2455926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106</xdr:row>
      <xdr:rowOff>182880</xdr:rowOff>
    </xdr:from>
    <xdr:to>
      <xdr:col>2</xdr:col>
      <xdr:colOff>180975</xdr:colOff>
      <xdr:row>107</xdr:row>
      <xdr:rowOff>0</xdr:rowOff>
    </xdr:to>
    <xdr:sp macro="[0]!ToCertofbid" textlink="">
      <xdr:nvSpPr>
        <xdr:cNvPr id="34" name="Rectangle 33">
          <a:extLst>
            <a:ext uri="{FF2B5EF4-FFF2-40B4-BE49-F238E27FC236}">
              <a16:creationId xmlns:a16="http://schemas.microsoft.com/office/drawing/2014/main" id="{00000000-0008-0000-0300-000022000000}"/>
            </a:ext>
          </a:extLst>
        </xdr:cNvPr>
        <xdr:cNvSpPr/>
      </xdr:nvSpPr>
      <xdr:spPr>
        <a:xfrm>
          <a:off x="2217420" y="24810720"/>
          <a:ext cx="478155" cy="27241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100</xdr:row>
      <xdr:rowOff>198120</xdr:rowOff>
    </xdr:from>
    <xdr:to>
      <xdr:col>2</xdr:col>
      <xdr:colOff>180975</xdr:colOff>
      <xdr:row>101</xdr:row>
      <xdr:rowOff>207644</xdr:rowOff>
    </xdr:to>
    <xdr:sp macro="[0]!ToLatestFinaState" textlink="">
      <xdr:nvSpPr>
        <xdr:cNvPr id="36" name="Rectangle 35">
          <a:extLst>
            <a:ext uri="{FF2B5EF4-FFF2-40B4-BE49-F238E27FC236}">
              <a16:creationId xmlns:a16="http://schemas.microsoft.com/office/drawing/2014/main" id="{00000000-0008-0000-0300-000024000000}"/>
            </a:ext>
          </a:extLst>
        </xdr:cNvPr>
        <xdr:cNvSpPr/>
      </xdr:nvSpPr>
      <xdr:spPr>
        <a:xfrm>
          <a:off x="2217420" y="2295906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112</xdr:row>
      <xdr:rowOff>428625</xdr:rowOff>
    </xdr:from>
    <xdr:to>
      <xdr:col>2</xdr:col>
      <xdr:colOff>180975</xdr:colOff>
      <xdr:row>113</xdr:row>
      <xdr:rowOff>247649</xdr:rowOff>
    </xdr:to>
    <xdr:sp macro="[0]!ToAppforTaxClear" textlink="">
      <xdr:nvSpPr>
        <xdr:cNvPr id="38" name="Rectangle 37">
          <a:extLst>
            <a:ext uri="{FF2B5EF4-FFF2-40B4-BE49-F238E27FC236}">
              <a16:creationId xmlns:a16="http://schemas.microsoft.com/office/drawing/2014/main" id="{00000000-0008-0000-0300-000026000000}"/>
            </a:ext>
          </a:extLst>
        </xdr:cNvPr>
        <xdr:cNvSpPr/>
      </xdr:nvSpPr>
      <xdr:spPr>
        <a:xfrm>
          <a:off x="2152650" y="2502217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113</xdr:row>
      <xdr:rowOff>238125</xdr:rowOff>
    </xdr:from>
    <xdr:to>
      <xdr:col>2</xdr:col>
      <xdr:colOff>180975</xdr:colOff>
      <xdr:row>114</xdr:row>
      <xdr:rowOff>152400</xdr:rowOff>
    </xdr:to>
    <xdr:sp macro="[0]!ToCompComm" textlink="">
      <xdr:nvSpPr>
        <xdr:cNvPr id="39" name="Rectangle 38">
          <a:extLst>
            <a:ext uri="{FF2B5EF4-FFF2-40B4-BE49-F238E27FC236}">
              <a16:creationId xmlns:a16="http://schemas.microsoft.com/office/drawing/2014/main" id="{00000000-0008-0000-0300-000027000000}"/>
            </a:ext>
          </a:extLst>
        </xdr:cNvPr>
        <xdr:cNvSpPr/>
      </xdr:nvSpPr>
      <xdr:spPr>
        <a:xfrm>
          <a:off x="2152650" y="28965525"/>
          <a:ext cx="466725" cy="276225"/>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120</xdr:row>
      <xdr:rowOff>184784</xdr:rowOff>
    </xdr:from>
    <xdr:to>
      <xdr:col>2</xdr:col>
      <xdr:colOff>180975</xdr:colOff>
      <xdr:row>121</xdr:row>
      <xdr:rowOff>213358</xdr:rowOff>
    </xdr:to>
    <xdr:sp macro="[0]!ToRecordofAddtoBid" textlink="">
      <xdr:nvSpPr>
        <xdr:cNvPr id="42" name="Rectangle 41">
          <a:extLst>
            <a:ext uri="{FF2B5EF4-FFF2-40B4-BE49-F238E27FC236}">
              <a16:creationId xmlns:a16="http://schemas.microsoft.com/office/drawing/2014/main" id="{00000000-0008-0000-0300-00002A000000}"/>
            </a:ext>
          </a:extLst>
        </xdr:cNvPr>
        <xdr:cNvSpPr/>
      </xdr:nvSpPr>
      <xdr:spPr>
        <a:xfrm>
          <a:off x="500063" y="31307722"/>
          <a:ext cx="466725" cy="278605"/>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121</xdr:row>
      <xdr:rowOff>219075</xdr:rowOff>
    </xdr:from>
    <xdr:to>
      <xdr:col>2</xdr:col>
      <xdr:colOff>180975</xdr:colOff>
      <xdr:row>123</xdr:row>
      <xdr:rowOff>19049</xdr:rowOff>
    </xdr:to>
    <xdr:sp macro="[0]!ToElecContra" textlink="">
      <xdr:nvSpPr>
        <xdr:cNvPr id="43" name="Rectangle 42">
          <a:extLst>
            <a:ext uri="{FF2B5EF4-FFF2-40B4-BE49-F238E27FC236}">
              <a16:creationId xmlns:a16="http://schemas.microsoft.com/office/drawing/2014/main" id="{00000000-0008-0000-0300-00002B000000}"/>
            </a:ext>
          </a:extLst>
        </xdr:cNvPr>
        <xdr:cNvSpPr/>
      </xdr:nvSpPr>
      <xdr:spPr>
        <a:xfrm>
          <a:off x="2152650" y="27260550"/>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122</xdr:row>
      <xdr:rowOff>190500</xdr:rowOff>
    </xdr:from>
    <xdr:to>
      <xdr:col>2</xdr:col>
      <xdr:colOff>180975</xdr:colOff>
      <xdr:row>123</xdr:row>
      <xdr:rowOff>219074</xdr:rowOff>
    </xdr:to>
    <xdr:sp macro="[0]!ToEquipSched" textlink="">
      <xdr:nvSpPr>
        <xdr:cNvPr id="44" name="Rectangle 43">
          <a:extLst>
            <a:ext uri="{FF2B5EF4-FFF2-40B4-BE49-F238E27FC236}">
              <a16:creationId xmlns:a16="http://schemas.microsoft.com/office/drawing/2014/main" id="{00000000-0008-0000-0300-00002C000000}"/>
            </a:ext>
          </a:extLst>
        </xdr:cNvPr>
        <xdr:cNvSpPr/>
      </xdr:nvSpPr>
      <xdr:spPr>
        <a:xfrm>
          <a:off x="2217420" y="31379160"/>
          <a:ext cx="478155" cy="27241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123</xdr:row>
      <xdr:rowOff>190500</xdr:rowOff>
    </xdr:from>
    <xdr:to>
      <xdr:col>2</xdr:col>
      <xdr:colOff>180975</xdr:colOff>
      <xdr:row>124</xdr:row>
      <xdr:rowOff>228599</xdr:rowOff>
    </xdr:to>
    <xdr:sp macro="[0]!ToImporMatEquip" textlink="">
      <xdr:nvSpPr>
        <xdr:cNvPr id="45" name="Rectangle 44">
          <a:extLst>
            <a:ext uri="{FF2B5EF4-FFF2-40B4-BE49-F238E27FC236}">
              <a16:creationId xmlns:a16="http://schemas.microsoft.com/office/drawing/2014/main" id="{00000000-0008-0000-0300-00002D000000}"/>
            </a:ext>
          </a:extLst>
        </xdr:cNvPr>
        <xdr:cNvSpPr/>
      </xdr:nvSpPr>
      <xdr:spPr>
        <a:xfrm>
          <a:off x="2217420" y="31623000"/>
          <a:ext cx="478155" cy="281939"/>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124</xdr:row>
      <xdr:rowOff>190500</xdr:rowOff>
    </xdr:from>
    <xdr:to>
      <xdr:col>2</xdr:col>
      <xdr:colOff>180975</xdr:colOff>
      <xdr:row>125</xdr:row>
      <xdr:rowOff>228599</xdr:rowOff>
    </xdr:to>
    <xdr:sp macro="[0]!ToHealsafety" textlink="">
      <xdr:nvSpPr>
        <xdr:cNvPr id="46" name="Rectangle 45">
          <a:extLst>
            <a:ext uri="{FF2B5EF4-FFF2-40B4-BE49-F238E27FC236}">
              <a16:creationId xmlns:a16="http://schemas.microsoft.com/office/drawing/2014/main" id="{00000000-0008-0000-0300-00002E000000}"/>
            </a:ext>
          </a:extLst>
        </xdr:cNvPr>
        <xdr:cNvSpPr/>
      </xdr:nvSpPr>
      <xdr:spPr>
        <a:xfrm>
          <a:off x="2217420" y="31866840"/>
          <a:ext cx="478155" cy="281939"/>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126</xdr:row>
      <xdr:rowOff>175260</xdr:rowOff>
    </xdr:from>
    <xdr:to>
      <xdr:col>2</xdr:col>
      <xdr:colOff>180975</xdr:colOff>
      <xdr:row>127</xdr:row>
      <xdr:rowOff>207644</xdr:rowOff>
    </xdr:to>
    <xdr:sp macro="[0]!ToFinalBOQ" textlink="">
      <xdr:nvSpPr>
        <xdr:cNvPr id="47" name="Rectangle 46">
          <a:extLst>
            <a:ext uri="{FF2B5EF4-FFF2-40B4-BE49-F238E27FC236}">
              <a16:creationId xmlns:a16="http://schemas.microsoft.com/office/drawing/2014/main" id="{00000000-0008-0000-0300-00002F000000}"/>
            </a:ext>
          </a:extLst>
        </xdr:cNvPr>
        <xdr:cNvSpPr/>
      </xdr:nvSpPr>
      <xdr:spPr>
        <a:xfrm>
          <a:off x="2217420" y="3233928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127</xdr:row>
      <xdr:rowOff>198120</xdr:rowOff>
    </xdr:from>
    <xdr:to>
      <xdr:col>2</xdr:col>
      <xdr:colOff>180975</xdr:colOff>
      <xdr:row>128</xdr:row>
      <xdr:rowOff>0</xdr:rowOff>
    </xdr:to>
    <xdr:sp macro="[0]!ToDecofPastSCMPr" textlink="">
      <xdr:nvSpPr>
        <xdr:cNvPr id="48" name="Rectangle 47">
          <a:extLst>
            <a:ext uri="{FF2B5EF4-FFF2-40B4-BE49-F238E27FC236}">
              <a16:creationId xmlns:a16="http://schemas.microsoft.com/office/drawing/2014/main" id="{00000000-0008-0000-0300-000030000000}"/>
            </a:ext>
          </a:extLst>
        </xdr:cNvPr>
        <xdr:cNvSpPr/>
      </xdr:nvSpPr>
      <xdr:spPr>
        <a:xfrm>
          <a:off x="2217420" y="3260598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128</xdr:row>
      <xdr:rowOff>0</xdr:rowOff>
    </xdr:from>
    <xdr:to>
      <xdr:col>2</xdr:col>
      <xdr:colOff>180975</xdr:colOff>
      <xdr:row>128</xdr:row>
      <xdr:rowOff>201929</xdr:rowOff>
    </xdr:to>
    <xdr:sp macro="[0]!ToFormofGuarantee" textlink="">
      <xdr:nvSpPr>
        <xdr:cNvPr id="49" name="Rectangle 48">
          <a:extLst>
            <a:ext uri="{FF2B5EF4-FFF2-40B4-BE49-F238E27FC236}">
              <a16:creationId xmlns:a16="http://schemas.microsoft.com/office/drawing/2014/main" id="{00000000-0008-0000-0300-000031000000}"/>
            </a:ext>
          </a:extLst>
        </xdr:cNvPr>
        <xdr:cNvSpPr/>
      </xdr:nvSpPr>
      <xdr:spPr>
        <a:xfrm>
          <a:off x="2217420" y="32872680"/>
          <a:ext cx="478155" cy="270509"/>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128</xdr:row>
      <xdr:rowOff>182880</xdr:rowOff>
    </xdr:from>
    <xdr:to>
      <xdr:col>2</xdr:col>
      <xdr:colOff>180975</xdr:colOff>
      <xdr:row>129</xdr:row>
      <xdr:rowOff>201929</xdr:rowOff>
    </xdr:to>
    <xdr:sp macro="[0]!ToDrawings" textlink="">
      <xdr:nvSpPr>
        <xdr:cNvPr id="50" name="Rectangle 49">
          <a:extLst>
            <a:ext uri="{FF2B5EF4-FFF2-40B4-BE49-F238E27FC236}">
              <a16:creationId xmlns:a16="http://schemas.microsoft.com/office/drawing/2014/main" id="{00000000-0008-0000-0300-000032000000}"/>
            </a:ext>
          </a:extLst>
        </xdr:cNvPr>
        <xdr:cNvSpPr/>
      </xdr:nvSpPr>
      <xdr:spPr>
        <a:xfrm>
          <a:off x="2217420" y="33124140"/>
          <a:ext cx="478155" cy="270509"/>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129</xdr:row>
      <xdr:rowOff>182880</xdr:rowOff>
    </xdr:from>
    <xdr:to>
      <xdr:col>2</xdr:col>
      <xdr:colOff>180975</xdr:colOff>
      <xdr:row>130</xdr:row>
      <xdr:rowOff>207644</xdr:rowOff>
    </xdr:to>
    <xdr:sp macro="[0]!ToConfimOffer" textlink="">
      <xdr:nvSpPr>
        <xdr:cNvPr id="51" name="Rectangle 50">
          <a:extLst>
            <a:ext uri="{FF2B5EF4-FFF2-40B4-BE49-F238E27FC236}">
              <a16:creationId xmlns:a16="http://schemas.microsoft.com/office/drawing/2014/main" id="{00000000-0008-0000-0300-000033000000}"/>
            </a:ext>
          </a:extLst>
        </xdr:cNvPr>
        <xdr:cNvSpPr/>
      </xdr:nvSpPr>
      <xdr:spPr>
        <a:xfrm>
          <a:off x="2217420" y="3337560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130</xdr:row>
      <xdr:rowOff>198120</xdr:rowOff>
    </xdr:from>
    <xdr:to>
      <xdr:col>2</xdr:col>
      <xdr:colOff>180975</xdr:colOff>
      <xdr:row>131</xdr:row>
      <xdr:rowOff>201929</xdr:rowOff>
    </xdr:to>
    <xdr:sp macro="[0]!ToSBD" textlink="">
      <xdr:nvSpPr>
        <xdr:cNvPr id="52" name="Rectangle 51">
          <a:extLst>
            <a:ext uri="{FF2B5EF4-FFF2-40B4-BE49-F238E27FC236}">
              <a16:creationId xmlns:a16="http://schemas.microsoft.com/office/drawing/2014/main" id="{00000000-0008-0000-0300-000034000000}"/>
            </a:ext>
          </a:extLst>
        </xdr:cNvPr>
        <xdr:cNvSpPr/>
      </xdr:nvSpPr>
      <xdr:spPr>
        <a:xfrm>
          <a:off x="2217420" y="33642300"/>
          <a:ext cx="478155" cy="270509"/>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222</xdr:row>
      <xdr:rowOff>28575</xdr:rowOff>
    </xdr:from>
    <xdr:to>
      <xdr:col>2</xdr:col>
      <xdr:colOff>171450</xdr:colOff>
      <xdr:row>222</xdr:row>
      <xdr:rowOff>304799</xdr:rowOff>
    </xdr:to>
    <xdr:sp macro="[0]!ToContractData2" textlink="">
      <xdr:nvSpPr>
        <xdr:cNvPr id="53" name="Rectangle 52">
          <a:extLst>
            <a:ext uri="{FF2B5EF4-FFF2-40B4-BE49-F238E27FC236}">
              <a16:creationId xmlns:a16="http://schemas.microsoft.com/office/drawing/2014/main" id="{00000000-0008-0000-0300-000035000000}"/>
            </a:ext>
          </a:extLst>
        </xdr:cNvPr>
        <xdr:cNvSpPr/>
      </xdr:nvSpPr>
      <xdr:spPr>
        <a:xfrm>
          <a:off x="2152650" y="58397775"/>
          <a:ext cx="457200"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407</xdr:row>
      <xdr:rowOff>0</xdr:rowOff>
    </xdr:from>
    <xdr:to>
      <xdr:col>2</xdr:col>
      <xdr:colOff>180975</xdr:colOff>
      <xdr:row>407</xdr:row>
      <xdr:rowOff>276224</xdr:rowOff>
    </xdr:to>
    <xdr:sp macro="[0]!ToScopeofWork" textlink="">
      <xdr:nvSpPr>
        <xdr:cNvPr id="54" name="Rectangle 53">
          <a:extLst>
            <a:ext uri="{FF2B5EF4-FFF2-40B4-BE49-F238E27FC236}">
              <a16:creationId xmlns:a16="http://schemas.microsoft.com/office/drawing/2014/main" id="{00000000-0008-0000-0300-000036000000}"/>
            </a:ext>
          </a:extLst>
        </xdr:cNvPr>
        <xdr:cNvSpPr/>
      </xdr:nvSpPr>
      <xdr:spPr>
        <a:xfrm>
          <a:off x="2152650" y="6822757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606</xdr:row>
      <xdr:rowOff>0</xdr:rowOff>
    </xdr:from>
    <xdr:to>
      <xdr:col>2</xdr:col>
      <xdr:colOff>180975</xdr:colOff>
      <xdr:row>606</xdr:row>
      <xdr:rowOff>276224</xdr:rowOff>
    </xdr:to>
    <xdr:sp macro="[0]!ToSiteInfo" textlink="">
      <xdr:nvSpPr>
        <xdr:cNvPr id="55" name="Rectangle 54">
          <a:extLst>
            <a:ext uri="{FF2B5EF4-FFF2-40B4-BE49-F238E27FC236}">
              <a16:creationId xmlns:a16="http://schemas.microsoft.com/office/drawing/2014/main" id="{00000000-0008-0000-0300-000037000000}"/>
            </a:ext>
          </a:extLst>
        </xdr:cNvPr>
        <xdr:cNvSpPr/>
      </xdr:nvSpPr>
      <xdr:spPr>
        <a:xfrm>
          <a:off x="2152650" y="131654550"/>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614</xdr:row>
      <xdr:rowOff>0</xdr:rowOff>
    </xdr:from>
    <xdr:to>
      <xdr:col>2</xdr:col>
      <xdr:colOff>180975</xdr:colOff>
      <xdr:row>614</xdr:row>
      <xdr:rowOff>276224</xdr:rowOff>
    </xdr:to>
    <xdr:sp macro="[0]!ToPG022" textlink="">
      <xdr:nvSpPr>
        <xdr:cNvPr id="56" name="Rectangle 55">
          <a:extLst>
            <a:ext uri="{FF2B5EF4-FFF2-40B4-BE49-F238E27FC236}">
              <a16:creationId xmlns:a16="http://schemas.microsoft.com/office/drawing/2014/main" id="{00000000-0008-0000-0300-000038000000}"/>
            </a:ext>
          </a:extLst>
        </xdr:cNvPr>
        <xdr:cNvSpPr/>
      </xdr:nvSpPr>
      <xdr:spPr>
        <a:xfrm>
          <a:off x="2152650" y="136359900"/>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696</xdr:row>
      <xdr:rowOff>0</xdr:rowOff>
    </xdr:from>
    <xdr:to>
      <xdr:col>2</xdr:col>
      <xdr:colOff>180975</xdr:colOff>
      <xdr:row>697</xdr:row>
      <xdr:rowOff>114299</xdr:rowOff>
    </xdr:to>
    <xdr:sp macro="[0]!ToDrawings" textlink="">
      <xdr:nvSpPr>
        <xdr:cNvPr id="57" name="Rectangle 56">
          <a:extLst>
            <a:ext uri="{FF2B5EF4-FFF2-40B4-BE49-F238E27FC236}">
              <a16:creationId xmlns:a16="http://schemas.microsoft.com/office/drawing/2014/main" id="{00000000-0008-0000-0300-000039000000}"/>
            </a:ext>
          </a:extLst>
        </xdr:cNvPr>
        <xdr:cNvSpPr/>
      </xdr:nvSpPr>
      <xdr:spPr>
        <a:xfrm>
          <a:off x="2152650" y="15941992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9525</xdr:colOff>
      <xdr:row>1015</xdr:row>
      <xdr:rowOff>144779</xdr:rowOff>
    </xdr:from>
    <xdr:to>
      <xdr:col>3</xdr:col>
      <xdr:colOff>981075</xdr:colOff>
      <xdr:row>1018</xdr:row>
      <xdr:rowOff>104774</xdr:rowOff>
    </xdr:to>
    <xdr:sp macro="[0]!ToDataEntryA1" textlink="">
      <xdr:nvSpPr>
        <xdr:cNvPr id="59" name="Rectangle 58">
          <a:extLst>
            <a:ext uri="{FF2B5EF4-FFF2-40B4-BE49-F238E27FC236}">
              <a16:creationId xmlns:a16="http://schemas.microsoft.com/office/drawing/2014/main" id="{00000000-0008-0000-0300-00003B000000}"/>
            </a:ext>
          </a:extLst>
        </xdr:cNvPr>
        <xdr:cNvSpPr/>
      </xdr:nvSpPr>
      <xdr:spPr>
        <a:xfrm>
          <a:off x="2162175" y="328947779"/>
          <a:ext cx="1476375" cy="455295"/>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ZA" sz="1200" b="1">
              <a:solidFill>
                <a:sysClr val="windowText" lastClr="000000"/>
              </a:solidFill>
            </a:rPr>
            <a:t>Back</a:t>
          </a:r>
          <a:r>
            <a:rPr lang="en-ZA" sz="1200" b="1" baseline="0">
              <a:solidFill>
                <a:sysClr val="windowText" lastClr="000000"/>
              </a:solidFill>
            </a:rPr>
            <a:t> to the Top</a:t>
          </a:r>
          <a:endParaRPr lang="en-ZA" b="1">
            <a:solidFill>
              <a:sysClr val="windowText" lastClr="000000"/>
            </a:solidFill>
          </a:endParaRPr>
        </a:p>
      </xdr:txBody>
    </xdr:sp>
    <xdr:clientData/>
  </xdr:twoCellAnchor>
  <xdr:twoCellAnchor>
    <xdr:from>
      <xdr:col>1</xdr:col>
      <xdr:colOff>7620</xdr:colOff>
      <xdr:row>107</xdr:row>
      <xdr:rowOff>0</xdr:rowOff>
    </xdr:from>
    <xdr:to>
      <xdr:col>2</xdr:col>
      <xdr:colOff>188595</xdr:colOff>
      <xdr:row>107</xdr:row>
      <xdr:rowOff>203834</xdr:rowOff>
    </xdr:to>
    <xdr:sp macro="[0]!ToCIDBReg" textlink="">
      <xdr:nvSpPr>
        <xdr:cNvPr id="140" name="Rectangle 139">
          <a:extLst>
            <a:ext uri="{FF2B5EF4-FFF2-40B4-BE49-F238E27FC236}">
              <a16:creationId xmlns:a16="http://schemas.microsoft.com/office/drawing/2014/main" id="{00000000-0008-0000-0300-00008C000000}"/>
            </a:ext>
          </a:extLst>
        </xdr:cNvPr>
        <xdr:cNvSpPr/>
      </xdr:nvSpPr>
      <xdr:spPr>
        <a:xfrm>
          <a:off x="2225040" y="25069800"/>
          <a:ext cx="478155" cy="27241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11</xdr:col>
      <xdr:colOff>71437</xdr:colOff>
      <xdr:row>622</xdr:row>
      <xdr:rowOff>7905</xdr:rowOff>
    </xdr:from>
    <xdr:to>
      <xdr:col>18</xdr:col>
      <xdr:colOff>275672</xdr:colOff>
      <xdr:row>642</xdr:row>
      <xdr:rowOff>47625</xdr:rowOff>
    </xdr:to>
    <xdr:pic>
      <xdr:nvPicPr>
        <xdr:cNvPr id="145" name="Picture 144">
          <a:extLst>
            <a:ext uri="{FF2B5EF4-FFF2-40B4-BE49-F238E27FC236}">
              <a16:creationId xmlns:a16="http://schemas.microsoft.com/office/drawing/2014/main" id="{00000000-0008-0000-03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51343" y="192912968"/>
          <a:ext cx="4680985" cy="3409188"/>
        </a:xfrm>
        <a:prstGeom prst="rect">
          <a:avLst/>
        </a:prstGeom>
        <a:solidFill>
          <a:schemeClr val="accent2">
            <a:lumMod val="40000"/>
            <a:lumOff val="60000"/>
          </a:schemeClr>
        </a:solidFill>
      </xdr:spPr>
    </xdr:pic>
    <xdr:clientData/>
  </xdr:twoCellAnchor>
  <xdr:twoCellAnchor>
    <xdr:from>
      <xdr:col>1</xdr:col>
      <xdr:colOff>0</xdr:colOff>
      <xdr:row>82</xdr:row>
      <xdr:rowOff>285750</xdr:rowOff>
    </xdr:from>
    <xdr:to>
      <xdr:col>2</xdr:col>
      <xdr:colOff>180975</xdr:colOff>
      <xdr:row>83</xdr:row>
      <xdr:rowOff>266699</xdr:rowOff>
    </xdr:to>
    <xdr:sp macro="[0]!ToPrefCert" textlink="">
      <xdr:nvSpPr>
        <xdr:cNvPr id="60" name="Rectangle 59">
          <a:extLst>
            <a:ext uri="{FF2B5EF4-FFF2-40B4-BE49-F238E27FC236}">
              <a16:creationId xmlns:a16="http://schemas.microsoft.com/office/drawing/2014/main" id="{00000000-0008-0000-0300-00003C000000}"/>
            </a:ext>
          </a:extLst>
        </xdr:cNvPr>
        <xdr:cNvSpPr/>
      </xdr:nvSpPr>
      <xdr:spPr>
        <a:xfrm>
          <a:off x="2152650" y="2005012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84</xdr:row>
      <xdr:rowOff>323850</xdr:rowOff>
    </xdr:from>
    <xdr:to>
      <xdr:col>2</xdr:col>
      <xdr:colOff>180975</xdr:colOff>
      <xdr:row>85</xdr:row>
      <xdr:rowOff>257174</xdr:rowOff>
    </xdr:to>
    <xdr:sp macro="[0]!ToCIDBReg" textlink="">
      <xdr:nvSpPr>
        <xdr:cNvPr id="61" name="Rectangle 60">
          <a:extLst>
            <a:ext uri="{FF2B5EF4-FFF2-40B4-BE49-F238E27FC236}">
              <a16:creationId xmlns:a16="http://schemas.microsoft.com/office/drawing/2014/main" id="{00000000-0008-0000-0300-00003D000000}"/>
            </a:ext>
          </a:extLst>
        </xdr:cNvPr>
        <xdr:cNvSpPr/>
      </xdr:nvSpPr>
      <xdr:spPr>
        <a:xfrm>
          <a:off x="2152650" y="2067877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9525</xdr:colOff>
      <xdr:row>85</xdr:row>
      <xdr:rowOff>285750</xdr:rowOff>
    </xdr:from>
    <xdr:to>
      <xdr:col>2</xdr:col>
      <xdr:colOff>190500</xdr:colOff>
      <xdr:row>86</xdr:row>
      <xdr:rowOff>266699</xdr:rowOff>
    </xdr:to>
    <xdr:sp macro="[0]!ToAutoToSign" textlink="">
      <xdr:nvSpPr>
        <xdr:cNvPr id="62" name="Rectangle 61">
          <a:extLst>
            <a:ext uri="{FF2B5EF4-FFF2-40B4-BE49-F238E27FC236}">
              <a16:creationId xmlns:a16="http://schemas.microsoft.com/office/drawing/2014/main" id="{00000000-0008-0000-0300-00003E000000}"/>
            </a:ext>
          </a:extLst>
        </xdr:cNvPr>
        <xdr:cNvSpPr/>
      </xdr:nvSpPr>
      <xdr:spPr>
        <a:xfrm>
          <a:off x="504825" y="21374100"/>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19050</xdr:colOff>
      <xdr:row>87</xdr:row>
      <xdr:rowOff>0</xdr:rowOff>
    </xdr:from>
    <xdr:to>
      <xdr:col>2</xdr:col>
      <xdr:colOff>200025</xdr:colOff>
      <xdr:row>87</xdr:row>
      <xdr:rowOff>276224</xdr:rowOff>
    </xdr:to>
    <xdr:sp macro="[0]!ToFormoffer" textlink="">
      <xdr:nvSpPr>
        <xdr:cNvPr id="63" name="Rectangle 62">
          <a:extLst>
            <a:ext uri="{FF2B5EF4-FFF2-40B4-BE49-F238E27FC236}">
              <a16:creationId xmlns:a16="http://schemas.microsoft.com/office/drawing/2014/main" id="{00000000-0008-0000-0300-00003F000000}"/>
            </a:ext>
          </a:extLst>
        </xdr:cNvPr>
        <xdr:cNvSpPr/>
      </xdr:nvSpPr>
      <xdr:spPr>
        <a:xfrm>
          <a:off x="2171700" y="2128837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88</xdr:row>
      <xdr:rowOff>0</xdr:rowOff>
    </xdr:from>
    <xdr:to>
      <xdr:col>2</xdr:col>
      <xdr:colOff>180975</xdr:colOff>
      <xdr:row>88</xdr:row>
      <xdr:rowOff>276224</xdr:rowOff>
    </xdr:to>
    <xdr:sp macro="[0]!ToAnnexure6" textlink="">
      <xdr:nvSpPr>
        <xdr:cNvPr id="64" name="Rectangle 63">
          <a:extLst>
            <a:ext uri="{FF2B5EF4-FFF2-40B4-BE49-F238E27FC236}">
              <a16:creationId xmlns:a16="http://schemas.microsoft.com/office/drawing/2014/main" id="{00000000-0008-0000-0300-000040000000}"/>
            </a:ext>
          </a:extLst>
        </xdr:cNvPr>
        <xdr:cNvSpPr/>
      </xdr:nvSpPr>
      <xdr:spPr>
        <a:xfrm>
          <a:off x="2152650" y="21583650"/>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107</xdr:row>
      <xdr:rowOff>209550</xdr:rowOff>
    </xdr:from>
    <xdr:to>
      <xdr:col>2</xdr:col>
      <xdr:colOff>180975</xdr:colOff>
      <xdr:row>108</xdr:row>
      <xdr:rowOff>209549</xdr:rowOff>
    </xdr:to>
    <xdr:sp macro="[0]!TocontrctPart1" textlink="">
      <xdr:nvSpPr>
        <xdr:cNvPr id="65" name="Rectangle 64">
          <a:extLst>
            <a:ext uri="{FF2B5EF4-FFF2-40B4-BE49-F238E27FC236}">
              <a16:creationId xmlns:a16="http://schemas.microsoft.com/office/drawing/2014/main" id="{00000000-0008-0000-0300-000041000000}"/>
            </a:ext>
          </a:extLst>
        </xdr:cNvPr>
        <xdr:cNvSpPr/>
      </xdr:nvSpPr>
      <xdr:spPr>
        <a:xfrm>
          <a:off x="2152650" y="2725102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108</xdr:row>
      <xdr:rowOff>200025</xdr:rowOff>
    </xdr:from>
    <xdr:to>
      <xdr:col>2</xdr:col>
      <xdr:colOff>180975</xdr:colOff>
      <xdr:row>109</xdr:row>
      <xdr:rowOff>238124</xdr:rowOff>
    </xdr:to>
    <xdr:sp macro="[0]!ToContractPart2" textlink="">
      <xdr:nvSpPr>
        <xdr:cNvPr id="66" name="Rectangle 65">
          <a:extLst>
            <a:ext uri="{FF2B5EF4-FFF2-40B4-BE49-F238E27FC236}">
              <a16:creationId xmlns:a16="http://schemas.microsoft.com/office/drawing/2014/main" id="{00000000-0008-0000-0300-000042000000}"/>
            </a:ext>
          </a:extLst>
        </xdr:cNvPr>
        <xdr:cNvSpPr/>
      </xdr:nvSpPr>
      <xdr:spPr>
        <a:xfrm>
          <a:off x="2152650" y="2751772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109</xdr:row>
      <xdr:rowOff>209550</xdr:rowOff>
    </xdr:from>
    <xdr:to>
      <xdr:col>2</xdr:col>
      <xdr:colOff>180975</xdr:colOff>
      <xdr:row>111</xdr:row>
      <xdr:rowOff>9524</xdr:rowOff>
    </xdr:to>
    <xdr:sp macro="[0]!ToSBD" textlink="">
      <xdr:nvSpPr>
        <xdr:cNvPr id="35" name="Rectangle 34">
          <a:extLst>
            <a:ext uri="{FF2B5EF4-FFF2-40B4-BE49-F238E27FC236}">
              <a16:creationId xmlns:a16="http://schemas.microsoft.com/office/drawing/2014/main" id="{00000000-0008-0000-0300-000023000000}"/>
            </a:ext>
          </a:extLst>
        </xdr:cNvPr>
        <xdr:cNvSpPr/>
      </xdr:nvSpPr>
      <xdr:spPr>
        <a:xfrm>
          <a:off x="2152650" y="2408872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111</xdr:row>
      <xdr:rowOff>0</xdr:rowOff>
    </xdr:from>
    <xdr:to>
      <xdr:col>2</xdr:col>
      <xdr:colOff>180975</xdr:colOff>
      <xdr:row>112</xdr:row>
      <xdr:rowOff>38099</xdr:rowOff>
    </xdr:to>
    <xdr:sp macro="[0]!ToProofPSDbf" textlink="">
      <xdr:nvSpPr>
        <xdr:cNvPr id="37" name="Rectangle 36">
          <a:extLst>
            <a:ext uri="{FF2B5EF4-FFF2-40B4-BE49-F238E27FC236}">
              <a16:creationId xmlns:a16="http://schemas.microsoft.com/office/drawing/2014/main" id="{00000000-0008-0000-0300-000025000000}"/>
            </a:ext>
          </a:extLst>
        </xdr:cNvPr>
        <xdr:cNvSpPr/>
      </xdr:nvSpPr>
      <xdr:spPr>
        <a:xfrm>
          <a:off x="2152650" y="2435542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9525</xdr:colOff>
      <xdr:row>114</xdr:row>
      <xdr:rowOff>171450</xdr:rowOff>
    </xdr:from>
    <xdr:to>
      <xdr:col>2</xdr:col>
      <xdr:colOff>190500</xdr:colOff>
      <xdr:row>116</xdr:row>
      <xdr:rowOff>28574</xdr:rowOff>
    </xdr:to>
    <xdr:sp macro="[0]!ToProofofDeposit" textlink="">
      <xdr:nvSpPr>
        <xdr:cNvPr id="67" name="Rectangle 66">
          <a:extLst>
            <a:ext uri="{FF2B5EF4-FFF2-40B4-BE49-F238E27FC236}">
              <a16:creationId xmlns:a16="http://schemas.microsoft.com/office/drawing/2014/main" id="{00000000-0008-0000-0300-000043000000}"/>
            </a:ext>
          </a:extLst>
        </xdr:cNvPr>
        <xdr:cNvSpPr/>
      </xdr:nvSpPr>
      <xdr:spPr>
        <a:xfrm>
          <a:off x="2162175" y="29260800"/>
          <a:ext cx="466725" cy="33337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115</xdr:row>
      <xdr:rowOff>200025</xdr:rowOff>
    </xdr:from>
    <xdr:to>
      <xdr:col>2</xdr:col>
      <xdr:colOff>180975</xdr:colOff>
      <xdr:row>117</xdr:row>
      <xdr:rowOff>19049</xdr:rowOff>
    </xdr:to>
    <xdr:sp macro="[0]!ToProofMuncipRandTax" textlink="">
      <xdr:nvSpPr>
        <xdr:cNvPr id="40" name="Rectangle 39">
          <a:extLst>
            <a:ext uri="{FF2B5EF4-FFF2-40B4-BE49-F238E27FC236}">
              <a16:creationId xmlns:a16="http://schemas.microsoft.com/office/drawing/2014/main" id="{00000000-0008-0000-0300-000028000000}"/>
            </a:ext>
          </a:extLst>
        </xdr:cNvPr>
        <xdr:cNvSpPr/>
      </xdr:nvSpPr>
      <xdr:spPr>
        <a:xfrm>
          <a:off x="2152650" y="25793700"/>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117</xdr:row>
      <xdr:rowOff>19050</xdr:rowOff>
    </xdr:from>
    <xdr:to>
      <xdr:col>2</xdr:col>
      <xdr:colOff>180975</xdr:colOff>
      <xdr:row>118</xdr:row>
      <xdr:rowOff>47624</xdr:rowOff>
    </xdr:to>
    <xdr:sp macro="[0]!ToProofUIF" textlink="">
      <xdr:nvSpPr>
        <xdr:cNvPr id="41" name="Rectangle 40">
          <a:extLst>
            <a:ext uri="{FF2B5EF4-FFF2-40B4-BE49-F238E27FC236}">
              <a16:creationId xmlns:a16="http://schemas.microsoft.com/office/drawing/2014/main" id="{00000000-0008-0000-0300-000029000000}"/>
            </a:ext>
          </a:extLst>
        </xdr:cNvPr>
        <xdr:cNvSpPr/>
      </xdr:nvSpPr>
      <xdr:spPr>
        <a:xfrm>
          <a:off x="2152650" y="2980372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118</xdr:row>
      <xdr:rowOff>0</xdr:rowOff>
    </xdr:from>
    <xdr:to>
      <xdr:col>2</xdr:col>
      <xdr:colOff>180975</xdr:colOff>
      <xdr:row>119</xdr:row>
      <xdr:rowOff>28574</xdr:rowOff>
    </xdr:to>
    <xdr:sp macro="[0]!ToAnnualStatements" textlink="">
      <xdr:nvSpPr>
        <xdr:cNvPr id="68" name="Rectangle 67">
          <a:extLst>
            <a:ext uri="{FF2B5EF4-FFF2-40B4-BE49-F238E27FC236}">
              <a16:creationId xmlns:a16="http://schemas.microsoft.com/office/drawing/2014/main" id="{00000000-0008-0000-0300-000044000000}"/>
            </a:ext>
          </a:extLst>
        </xdr:cNvPr>
        <xdr:cNvSpPr/>
      </xdr:nvSpPr>
      <xdr:spPr>
        <a:xfrm>
          <a:off x="2152650" y="3003232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5</xdr:col>
      <xdr:colOff>1259204</xdr:colOff>
      <xdr:row>449</xdr:row>
      <xdr:rowOff>154305</xdr:rowOff>
    </xdr:from>
    <xdr:to>
      <xdr:col>7</xdr:col>
      <xdr:colOff>11054</xdr:colOff>
      <xdr:row>449</xdr:row>
      <xdr:rowOff>154305</xdr:rowOff>
    </xdr:to>
    <xdr:cxnSp macro="">
      <xdr:nvCxnSpPr>
        <xdr:cNvPr id="4" name="Straight Arrow Connector 3">
          <a:extLst>
            <a:ext uri="{FF2B5EF4-FFF2-40B4-BE49-F238E27FC236}">
              <a16:creationId xmlns:a16="http://schemas.microsoft.com/office/drawing/2014/main" id="{00000000-0008-0000-0300-000004000000}"/>
            </a:ext>
          </a:extLst>
        </xdr:cNvPr>
        <xdr:cNvCxnSpPr/>
      </xdr:nvCxnSpPr>
      <xdr:spPr>
        <a:xfrm flipH="1">
          <a:off x="8279129" y="107682030"/>
          <a:ext cx="1476000" cy="0"/>
        </a:xfrm>
        <a:prstGeom prst="straightConnector1">
          <a:avLst/>
        </a:prstGeom>
        <a:ln w="2222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103</xdr:row>
      <xdr:rowOff>190500</xdr:rowOff>
    </xdr:from>
    <xdr:to>
      <xdr:col>2</xdr:col>
      <xdr:colOff>180975</xdr:colOff>
      <xdr:row>104</xdr:row>
      <xdr:rowOff>0</xdr:rowOff>
    </xdr:to>
    <xdr:sp macro="[0]!ToDecofPastSCMPr" textlink="">
      <xdr:nvSpPr>
        <xdr:cNvPr id="30" name="Rectangle 29">
          <a:extLst>
            <a:ext uri="{FF2B5EF4-FFF2-40B4-BE49-F238E27FC236}">
              <a16:creationId xmlns:a16="http://schemas.microsoft.com/office/drawing/2014/main" id="{00000000-0008-0000-0300-00001E000000}"/>
            </a:ext>
          </a:extLst>
        </xdr:cNvPr>
        <xdr:cNvSpPr/>
      </xdr:nvSpPr>
      <xdr:spPr>
        <a:xfrm>
          <a:off x="500063" y="26074688"/>
          <a:ext cx="466725" cy="357187"/>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131</xdr:row>
      <xdr:rowOff>228600</xdr:rowOff>
    </xdr:from>
    <xdr:to>
      <xdr:col>2</xdr:col>
      <xdr:colOff>180975</xdr:colOff>
      <xdr:row>132</xdr:row>
      <xdr:rowOff>241934</xdr:rowOff>
    </xdr:to>
    <xdr:sp macro="[0]!ToReqContrOHSEPln" textlink="">
      <xdr:nvSpPr>
        <xdr:cNvPr id="69" name="Rectangle 68">
          <a:extLst>
            <a:ext uri="{FF2B5EF4-FFF2-40B4-BE49-F238E27FC236}">
              <a16:creationId xmlns:a16="http://schemas.microsoft.com/office/drawing/2014/main" id="{00000000-0008-0000-0300-000045000000}"/>
            </a:ext>
          </a:extLst>
        </xdr:cNvPr>
        <xdr:cNvSpPr/>
      </xdr:nvSpPr>
      <xdr:spPr>
        <a:xfrm>
          <a:off x="2152650" y="34070925"/>
          <a:ext cx="466725" cy="270509"/>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133</xdr:row>
      <xdr:rowOff>0</xdr:rowOff>
    </xdr:from>
    <xdr:to>
      <xdr:col>2</xdr:col>
      <xdr:colOff>180975</xdr:colOff>
      <xdr:row>134</xdr:row>
      <xdr:rowOff>3809</xdr:rowOff>
    </xdr:to>
    <xdr:sp macro="[0]!ToOHSspec" textlink="">
      <xdr:nvSpPr>
        <xdr:cNvPr id="70" name="Rectangle 69">
          <a:extLst>
            <a:ext uri="{FF2B5EF4-FFF2-40B4-BE49-F238E27FC236}">
              <a16:creationId xmlns:a16="http://schemas.microsoft.com/office/drawing/2014/main" id="{00000000-0008-0000-0300-000046000000}"/>
            </a:ext>
          </a:extLst>
        </xdr:cNvPr>
        <xdr:cNvSpPr/>
      </xdr:nvSpPr>
      <xdr:spPr>
        <a:xfrm>
          <a:off x="2152650" y="34366200"/>
          <a:ext cx="466725" cy="270509"/>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134</xdr:row>
      <xdr:rowOff>0</xdr:rowOff>
    </xdr:from>
    <xdr:to>
      <xdr:col>2</xdr:col>
      <xdr:colOff>180975</xdr:colOff>
      <xdr:row>135</xdr:row>
      <xdr:rowOff>0</xdr:rowOff>
    </xdr:to>
    <xdr:sp macro="[0]!ToBseRskAss" textlink="">
      <xdr:nvSpPr>
        <xdr:cNvPr id="71" name="Rectangle 70">
          <a:extLst>
            <a:ext uri="{FF2B5EF4-FFF2-40B4-BE49-F238E27FC236}">
              <a16:creationId xmlns:a16="http://schemas.microsoft.com/office/drawing/2014/main" id="{00000000-0008-0000-0300-000047000000}"/>
            </a:ext>
          </a:extLst>
        </xdr:cNvPr>
        <xdr:cNvSpPr/>
      </xdr:nvSpPr>
      <xdr:spPr>
        <a:xfrm>
          <a:off x="2152650" y="34632900"/>
          <a:ext cx="466725" cy="270509"/>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6</xdr:col>
      <xdr:colOff>1023937</xdr:colOff>
      <xdr:row>642</xdr:row>
      <xdr:rowOff>23813</xdr:rowOff>
    </xdr:from>
    <xdr:to>
      <xdr:col>10</xdr:col>
      <xdr:colOff>535782</xdr:colOff>
      <xdr:row>645</xdr:row>
      <xdr:rowOff>95250</xdr:rowOff>
    </xdr:to>
    <xdr:cxnSp macro="">
      <xdr:nvCxnSpPr>
        <xdr:cNvPr id="5" name="Straight Arrow Connector 4">
          <a:extLst>
            <a:ext uri="{FF2B5EF4-FFF2-40B4-BE49-F238E27FC236}">
              <a16:creationId xmlns:a16="http://schemas.microsoft.com/office/drawing/2014/main" id="{00000000-0008-0000-0300-000005000000}"/>
            </a:ext>
          </a:extLst>
        </xdr:cNvPr>
        <xdr:cNvCxnSpPr/>
      </xdr:nvCxnSpPr>
      <xdr:spPr>
        <a:xfrm flipH="1">
          <a:off x="7762875" y="196298344"/>
          <a:ext cx="1666876" cy="750094"/>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333375</xdr:colOff>
      <xdr:row>754</xdr:row>
      <xdr:rowOff>83820</xdr:rowOff>
    </xdr:from>
    <xdr:to>
      <xdr:col>2</xdr:col>
      <xdr:colOff>186267</xdr:colOff>
      <xdr:row>756</xdr:row>
      <xdr:rowOff>55775</xdr:rowOff>
    </xdr:to>
    <xdr:sp macro="[0]!ToPrelimGen" textlink="">
      <xdr:nvSpPr>
        <xdr:cNvPr id="73" name="Rectangle 72">
          <a:extLst>
            <a:ext uri="{FF2B5EF4-FFF2-40B4-BE49-F238E27FC236}">
              <a16:creationId xmlns:a16="http://schemas.microsoft.com/office/drawing/2014/main" id="{00000000-0008-0000-0300-000049000000}"/>
            </a:ext>
          </a:extLst>
        </xdr:cNvPr>
        <xdr:cNvSpPr/>
      </xdr:nvSpPr>
      <xdr:spPr>
        <a:xfrm>
          <a:off x="333375" y="231333675"/>
          <a:ext cx="633942" cy="320570"/>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ZA" sz="1000" b="0">
              <a:solidFill>
                <a:sysClr val="windowText" lastClr="000000"/>
              </a:solidFill>
            </a:rPr>
            <a:t>Click</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683</xdr:row>
          <xdr:rowOff>7620</xdr:rowOff>
        </xdr:from>
        <xdr:to>
          <xdr:col>4</xdr:col>
          <xdr:colOff>731520</xdr:colOff>
          <xdr:row>683</xdr:row>
          <xdr:rowOff>182880</xdr:rowOff>
        </xdr:to>
        <xdr:sp macro="" textlink="">
          <xdr:nvSpPr>
            <xdr:cNvPr id="1054" name="Drop Down 30" hidden="1">
              <a:extLst>
                <a:ext uri="{63B3BB69-23CF-44E3-9099-C40C66FF867C}">
                  <a14:compatExt spid="_x0000_s1054"/>
                </a:ext>
                <a:ext uri="{FF2B5EF4-FFF2-40B4-BE49-F238E27FC236}">
                  <a16:creationId xmlns:a16="http://schemas.microsoft.com/office/drawing/2014/main" id="{00000000-0008-0000-03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402</xdr:row>
          <xdr:rowOff>7620</xdr:rowOff>
        </xdr:from>
        <xdr:to>
          <xdr:col>6</xdr:col>
          <xdr:colOff>0</xdr:colOff>
          <xdr:row>403</xdr:row>
          <xdr:rowOff>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401</xdr:row>
          <xdr:rowOff>22860</xdr:rowOff>
        </xdr:from>
        <xdr:to>
          <xdr:col>6</xdr:col>
          <xdr:colOff>0</xdr:colOff>
          <xdr:row>402</xdr:row>
          <xdr:rowOff>0</xdr:rowOff>
        </xdr:to>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3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404</xdr:row>
          <xdr:rowOff>0</xdr:rowOff>
        </xdr:from>
        <xdr:to>
          <xdr:col>5</xdr:col>
          <xdr:colOff>0</xdr:colOff>
          <xdr:row>405</xdr:row>
          <xdr:rowOff>0</xdr:rowOff>
        </xdr:to>
        <xdr:sp macro="" textlink="">
          <xdr:nvSpPr>
            <xdr:cNvPr id="1048" name="Drop Down 24" hidden="1">
              <a:extLst>
                <a:ext uri="{63B3BB69-23CF-44E3-9099-C40C66FF867C}">
                  <a14:compatExt spid="_x0000_s1048"/>
                </a:ext>
                <a:ext uri="{FF2B5EF4-FFF2-40B4-BE49-F238E27FC236}">
                  <a16:creationId xmlns:a16="http://schemas.microsoft.com/office/drawing/2014/main" id="{00000000-0008-0000-03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689</xdr:row>
          <xdr:rowOff>0</xdr:rowOff>
        </xdr:from>
        <xdr:to>
          <xdr:col>5</xdr:col>
          <xdr:colOff>1074420</xdr:colOff>
          <xdr:row>689</xdr:row>
          <xdr:rowOff>198120</xdr:rowOff>
        </xdr:to>
        <xdr:sp macro="" textlink="">
          <xdr:nvSpPr>
            <xdr:cNvPr id="1049" name="Drop Down 25" hidden="1">
              <a:extLst>
                <a:ext uri="{63B3BB69-23CF-44E3-9099-C40C66FF867C}">
                  <a14:compatExt spid="_x0000_s1049"/>
                </a:ext>
                <a:ext uri="{FF2B5EF4-FFF2-40B4-BE49-F238E27FC236}">
                  <a16:creationId xmlns:a16="http://schemas.microsoft.com/office/drawing/2014/main" id="{00000000-0008-0000-03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643</xdr:row>
          <xdr:rowOff>7620</xdr:rowOff>
        </xdr:from>
        <xdr:to>
          <xdr:col>5</xdr:col>
          <xdr:colOff>1356360</xdr:colOff>
          <xdr:row>644</xdr:row>
          <xdr:rowOff>0</xdr:rowOff>
        </xdr:to>
        <xdr:sp macro="" textlink="">
          <xdr:nvSpPr>
            <xdr:cNvPr id="1050" name="Drop Down 26" hidden="1">
              <a:extLst>
                <a:ext uri="{63B3BB69-23CF-44E3-9099-C40C66FF867C}">
                  <a14:compatExt spid="_x0000_s1050"/>
                </a:ext>
                <a:ext uri="{FF2B5EF4-FFF2-40B4-BE49-F238E27FC236}">
                  <a16:creationId xmlns:a16="http://schemas.microsoft.com/office/drawing/2014/main" id="{00000000-0008-0000-03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644</xdr:row>
          <xdr:rowOff>7620</xdr:rowOff>
        </xdr:from>
        <xdr:to>
          <xdr:col>5</xdr:col>
          <xdr:colOff>1356360</xdr:colOff>
          <xdr:row>645</xdr:row>
          <xdr:rowOff>0</xdr:rowOff>
        </xdr:to>
        <xdr:sp macro="" textlink="">
          <xdr:nvSpPr>
            <xdr:cNvPr id="1051" name="Drop Down 27" hidden="1">
              <a:extLst>
                <a:ext uri="{63B3BB69-23CF-44E3-9099-C40C66FF867C}">
                  <a14:compatExt spid="_x0000_s1051"/>
                </a:ext>
                <a:ext uri="{FF2B5EF4-FFF2-40B4-BE49-F238E27FC236}">
                  <a16:creationId xmlns:a16="http://schemas.microsoft.com/office/drawing/2014/main" id="{00000000-0008-0000-03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685</xdr:row>
          <xdr:rowOff>0</xdr:rowOff>
        </xdr:from>
        <xdr:to>
          <xdr:col>6</xdr:col>
          <xdr:colOff>266700</xdr:colOff>
          <xdr:row>686</xdr:row>
          <xdr:rowOff>0</xdr:rowOff>
        </xdr:to>
        <xdr:sp macro="" textlink="">
          <xdr:nvSpPr>
            <xdr:cNvPr id="1055" name="Drop Down 31" hidden="1">
              <a:extLst>
                <a:ext uri="{63B3BB69-23CF-44E3-9099-C40C66FF867C}">
                  <a14:compatExt spid="_x0000_s1055"/>
                </a:ext>
                <a:ext uri="{FF2B5EF4-FFF2-40B4-BE49-F238E27FC236}">
                  <a16:creationId xmlns:a16="http://schemas.microsoft.com/office/drawing/2014/main" id="{00000000-0008-0000-03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680</xdr:row>
          <xdr:rowOff>0</xdr:rowOff>
        </xdr:from>
        <xdr:to>
          <xdr:col>5</xdr:col>
          <xdr:colOff>1325880</xdr:colOff>
          <xdr:row>681</xdr:row>
          <xdr:rowOff>0</xdr:rowOff>
        </xdr:to>
        <xdr:sp macro="" textlink="">
          <xdr:nvSpPr>
            <xdr:cNvPr id="1056" name="Drop Down 32" hidden="1">
              <a:extLst>
                <a:ext uri="{63B3BB69-23CF-44E3-9099-C40C66FF867C}">
                  <a14:compatExt spid="_x0000_s1056"/>
                </a:ext>
                <a:ext uri="{FF2B5EF4-FFF2-40B4-BE49-F238E27FC236}">
                  <a16:creationId xmlns:a16="http://schemas.microsoft.com/office/drawing/2014/main" id="{00000000-0008-0000-03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56</xdr:row>
          <xdr:rowOff>0</xdr:rowOff>
        </xdr:from>
        <xdr:to>
          <xdr:col>7</xdr:col>
          <xdr:colOff>0</xdr:colOff>
          <xdr:row>57</xdr:row>
          <xdr:rowOff>0</xdr:rowOff>
        </xdr:to>
        <xdr:sp macro="" textlink="">
          <xdr:nvSpPr>
            <xdr:cNvPr id="1059" name="Drop Down 35" hidden="1">
              <a:extLst>
                <a:ext uri="{63B3BB69-23CF-44E3-9099-C40C66FF867C}">
                  <a14:compatExt spid="_x0000_s1059"/>
                </a:ext>
                <a:ext uri="{FF2B5EF4-FFF2-40B4-BE49-F238E27FC236}">
                  <a16:creationId xmlns:a16="http://schemas.microsoft.com/office/drawing/2014/main" id="{00000000-0008-0000-03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234</xdr:row>
          <xdr:rowOff>7620</xdr:rowOff>
        </xdr:from>
        <xdr:to>
          <xdr:col>5</xdr:col>
          <xdr:colOff>388620</xdr:colOff>
          <xdr:row>235</xdr:row>
          <xdr:rowOff>0</xdr:rowOff>
        </xdr:to>
        <xdr:sp macro="" textlink="">
          <xdr:nvSpPr>
            <xdr:cNvPr id="1060" name="Drop Down 36" hidden="1">
              <a:extLst>
                <a:ext uri="{63B3BB69-23CF-44E3-9099-C40C66FF867C}">
                  <a14:compatExt spid="_x0000_s1060"/>
                </a:ext>
                <a:ext uri="{FF2B5EF4-FFF2-40B4-BE49-F238E27FC236}">
                  <a16:creationId xmlns:a16="http://schemas.microsoft.com/office/drawing/2014/main" id="{00000000-0008-0000-0300-00002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70</xdr:row>
          <xdr:rowOff>228600</xdr:rowOff>
        </xdr:from>
        <xdr:to>
          <xdr:col>6</xdr:col>
          <xdr:colOff>495300</xdr:colOff>
          <xdr:row>70</xdr:row>
          <xdr:rowOff>533400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300-00003F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72</xdr:row>
          <xdr:rowOff>83820</xdr:rowOff>
        </xdr:from>
        <xdr:to>
          <xdr:col>6</xdr:col>
          <xdr:colOff>495300</xdr:colOff>
          <xdr:row>72</xdr:row>
          <xdr:rowOff>388620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300-000040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73</xdr:row>
          <xdr:rowOff>144780</xdr:rowOff>
        </xdr:from>
        <xdr:to>
          <xdr:col>6</xdr:col>
          <xdr:colOff>495300</xdr:colOff>
          <xdr:row>73</xdr:row>
          <xdr:rowOff>449580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300-000041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74</xdr:row>
          <xdr:rowOff>45720</xdr:rowOff>
        </xdr:from>
        <xdr:to>
          <xdr:col>6</xdr:col>
          <xdr:colOff>495300</xdr:colOff>
          <xdr:row>75</xdr:row>
          <xdr:rowOff>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300-000042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75</xdr:row>
          <xdr:rowOff>38100</xdr:rowOff>
        </xdr:from>
        <xdr:to>
          <xdr:col>6</xdr:col>
          <xdr:colOff>495300</xdr:colOff>
          <xdr:row>76</xdr:row>
          <xdr:rowOff>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300-000043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76</xdr:row>
          <xdr:rowOff>38100</xdr:rowOff>
        </xdr:from>
        <xdr:to>
          <xdr:col>6</xdr:col>
          <xdr:colOff>495300</xdr:colOff>
          <xdr:row>76</xdr:row>
          <xdr:rowOff>251460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300-000044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77</xdr:row>
          <xdr:rowOff>30480</xdr:rowOff>
        </xdr:from>
        <xdr:to>
          <xdr:col>6</xdr:col>
          <xdr:colOff>495300</xdr:colOff>
          <xdr:row>78</xdr:row>
          <xdr:rowOff>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300-000045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83</xdr:row>
          <xdr:rowOff>30480</xdr:rowOff>
        </xdr:from>
        <xdr:to>
          <xdr:col>6</xdr:col>
          <xdr:colOff>495300</xdr:colOff>
          <xdr:row>84</xdr:row>
          <xdr:rowOff>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300-000046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78</xdr:row>
          <xdr:rowOff>38100</xdr:rowOff>
        </xdr:from>
        <xdr:to>
          <xdr:col>6</xdr:col>
          <xdr:colOff>495300</xdr:colOff>
          <xdr:row>79</xdr:row>
          <xdr:rowOff>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300-000047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79</xdr:row>
          <xdr:rowOff>30480</xdr:rowOff>
        </xdr:from>
        <xdr:to>
          <xdr:col>6</xdr:col>
          <xdr:colOff>502920</xdr:colOff>
          <xdr:row>80</xdr:row>
          <xdr:rowOff>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300-000048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81</xdr:row>
          <xdr:rowOff>38100</xdr:rowOff>
        </xdr:from>
        <xdr:to>
          <xdr:col>6</xdr:col>
          <xdr:colOff>495300</xdr:colOff>
          <xdr:row>82</xdr:row>
          <xdr:rowOff>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300-00004A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93</xdr:row>
          <xdr:rowOff>7620</xdr:rowOff>
        </xdr:from>
        <xdr:to>
          <xdr:col>6</xdr:col>
          <xdr:colOff>594360</xdr:colOff>
          <xdr:row>94</xdr:row>
          <xdr:rowOff>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300-000066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94</xdr:row>
          <xdr:rowOff>22860</xdr:rowOff>
        </xdr:from>
        <xdr:to>
          <xdr:col>6</xdr:col>
          <xdr:colOff>594360</xdr:colOff>
          <xdr:row>95</xdr:row>
          <xdr:rowOff>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300-000067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95</xdr:row>
          <xdr:rowOff>7620</xdr:rowOff>
        </xdr:from>
        <xdr:to>
          <xdr:col>6</xdr:col>
          <xdr:colOff>601980</xdr:colOff>
          <xdr:row>96</xdr:row>
          <xdr:rowOff>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300-000068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96</xdr:row>
          <xdr:rowOff>7620</xdr:rowOff>
        </xdr:from>
        <xdr:to>
          <xdr:col>6</xdr:col>
          <xdr:colOff>601980</xdr:colOff>
          <xdr:row>97</xdr:row>
          <xdr:rowOff>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300-000069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97</xdr:row>
          <xdr:rowOff>7620</xdr:rowOff>
        </xdr:from>
        <xdr:to>
          <xdr:col>6</xdr:col>
          <xdr:colOff>601980</xdr:colOff>
          <xdr:row>98</xdr:row>
          <xdr:rowOff>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300-00006A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99</xdr:row>
          <xdr:rowOff>7620</xdr:rowOff>
        </xdr:from>
        <xdr:to>
          <xdr:col>6</xdr:col>
          <xdr:colOff>601980</xdr:colOff>
          <xdr:row>100</xdr:row>
          <xdr:rowOff>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300-00006B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100</xdr:row>
          <xdr:rowOff>7620</xdr:rowOff>
        </xdr:from>
        <xdr:to>
          <xdr:col>6</xdr:col>
          <xdr:colOff>601980</xdr:colOff>
          <xdr:row>101</xdr:row>
          <xdr:rowOff>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300-00006C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103</xdr:row>
          <xdr:rowOff>22860</xdr:rowOff>
        </xdr:from>
        <xdr:to>
          <xdr:col>6</xdr:col>
          <xdr:colOff>601980</xdr:colOff>
          <xdr:row>103</xdr:row>
          <xdr:rowOff>213360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300-00006D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105</xdr:row>
          <xdr:rowOff>7620</xdr:rowOff>
        </xdr:from>
        <xdr:to>
          <xdr:col>6</xdr:col>
          <xdr:colOff>601980</xdr:colOff>
          <xdr:row>106</xdr:row>
          <xdr:rowOff>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300-00006E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113</xdr:row>
          <xdr:rowOff>76200</xdr:rowOff>
        </xdr:from>
        <xdr:to>
          <xdr:col>6</xdr:col>
          <xdr:colOff>594360</xdr:colOff>
          <xdr:row>114</xdr:row>
          <xdr:rowOff>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300-000070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114</xdr:row>
          <xdr:rowOff>7620</xdr:rowOff>
        </xdr:from>
        <xdr:to>
          <xdr:col>6</xdr:col>
          <xdr:colOff>594360</xdr:colOff>
          <xdr:row>115</xdr:row>
          <xdr:rowOff>7620</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300-000071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115</xdr:row>
          <xdr:rowOff>7620</xdr:rowOff>
        </xdr:from>
        <xdr:to>
          <xdr:col>6</xdr:col>
          <xdr:colOff>594360</xdr:colOff>
          <xdr:row>116</xdr:row>
          <xdr:rowOff>7620</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300-000072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121</xdr:row>
          <xdr:rowOff>22860</xdr:rowOff>
        </xdr:from>
        <xdr:to>
          <xdr:col>6</xdr:col>
          <xdr:colOff>579120</xdr:colOff>
          <xdr:row>122</xdr:row>
          <xdr:rowOff>0</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300-000077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122</xdr:row>
          <xdr:rowOff>30480</xdr:rowOff>
        </xdr:from>
        <xdr:to>
          <xdr:col>6</xdr:col>
          <xdr:colOff>579120</xdr:colOff>
          <xdr:row>123</xdr:row>
          <xdr:rowOff>7620</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300-000078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123</xdr:row>
          <xdr:rowOff>30480</xdr:rowOff>
        </xdr:from>
        <xdr:to>
          <xdr:col>6</xdr:col>
          <xdr:colOff>579120</xdr:colOff>
          <xdr:row>124</xdr:row>
          <xdr:rowOff>0</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300-000079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124</xdr:row>
          <xdr:rowOff>7620</xdr:rowOff>
        </xdr:from>
        <xdr:to>
          <xdr:col>6</xdr:col>
          <xdr:colOff>579120</xdr:colOff>
          <xdr:row>125</xdr:row>
          <xdr:rowOff>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300-00007A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127</xdr:row>
          <xdr:rowOff>22860</xdr:rowOff>
        </xdr:from>
        <xdr:to>
          <xdr:col>6</xdr:col>
          <xdr:colOff>1264920</xdr:colOff>
          <xdr:row>128</xdr:row>
          <xdr:rowOff>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300-00007B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47</xdr:row>
          <xdr:rowOff>0</xdr:rowOff>
        </xdr:from>
        <xdr:to>
          <xdr:col>5</xdr:col>
          <xdr:colOff>160020</xdr:colOff>
          <xdr:row>48</xdr:row>
          <xdr:rowOff>0</xdr:rowOff>
        </xdr:to>
        <xdr:sp macro="" textlink="">
          <xdr:nvSpPr>
            <xdr:cNvPr id="1155" name="Drop Down 131" hidden="1">
              <a:extLst>
                <a:ext uri="{63B3BB69-23CF-44E3-9099-C40C66FF867C}">
                  <a14:compatExt spid="_x0000_s1155"/>
                </a:ext>
                <a:ext uri="{FF2B5EF4-FFF2-40B4-BE49-F238E27FC236}">
                  <a16:creationId xmlns:a16="http://schemas.microsoft.com/office/drawing/2014/main" id="{00000000-0008-0000-0300-00008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101</xdr:row>
          <xdr:rowOff>7620</xdr:rowOff>
        </xdr:from>
        <xdr:to>
          <xdr:col>6</xdr:col>
          <xdr:colOff>601980</xdr:colOff>
          <xdr:row>102</xdr:row>
          <xdr:rowOff>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300-000085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102</xdr:row>
          <xdr:rowOff>7620</xdr:rowOff>
        </xdr:from>
        <xdr:to>
          <xdr:col>6</xdr:col>
          <xdr:colOff>601980</xdr:colOff>
          <xdr:row>103</xdr:row>
          <xdr:rowOff>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300-000086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7620</xdr:rowOff>
        </xdr:from>
        <xdr:to>
          <xdr:col>6</xdr:col>
          <xdr:colOff>1325880</xdr:colOff>
          <xdr:row>44</xdr:row>
          <xdr:rowOff>0</xdr:rowOff>
        </xdr:to>
        <xdr:sp macro="" textlink="">
          <xdr:nvSpPr>
            <xdr:cNvPr id="1168" name="Drop Down 144" hidden="1">
              <a:extLst>
                <a:ext uri="{63B3BB69-23CF-44E3-9099-C40C66FF867C}">
                  <a14:compatExt spid="_x0000_s1168"/>
                </a:ext>
                <a:ext uri="{FF2B5EF4-FFF2-40B4-BE49-F238E27FC236}">
                  <a16:creationId xmlns:a16="http://schemas.microsoft.com/office/drawing/2014/main" id="{00000000-0008-0000-0300-00009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44</xdr:row>
          <xdr:rowOff>0</xdr:rowOff>
        </xdr:from>
        <xdr:to>
          <xdr:col>5</xdr:col>
          <xdr:colOff>982980</xdr:colOff>
          <xdr:row>45</xdr:row>
          <xdr:rowOff>0</xdr:rowOff>
        </xdr:to>
        <xdr:sp macro="" textlink="">
          <xdr:nvSpPr>
            <xdr:cNvPr id="1169" name="Drop Down 145" hidden="1">
              <a:extLst>
                <a:ext uri="{63B3BB69-23CF-44E3-9099-C40C66FF867C}">
                  <a14:compatExt spid="_x0000_s1169"/>
                </a:ext>
                <a:ext uri="{FF2B5EF4-FFF2-40B4-BE49-F238E27FC236}">
                  <a16:creationId xmlns:a16="http://schemas.microsoft.com/office/drawing/2014/main" id="{00000000-0008-0000-0300-00009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54</xdr:row>
          <xdr:rowOff>0</xdr:rowOff>
        </xdr:from>
        <xdr:to>
          <xdr:col>7</xdr:col>
          <xdr:colOff>0</xdr:colOff>
          <xdr:row>55</xdr:row>
          <xdr:rowOff>7620</xdr:rowOff>
        </xdr:to>
        <xdr:sp macro="" textlink="">
          <xdr:nvSpPr>
            <xdr:cNvPr id="1172" name="Drop Down 148" hidden="1">
              <a:extLst>
                <a:ext uri="{63B3BB69-23CF-44E3-9099-C40C66FF867C}">
                  <a14:compatExt spid="_x0000_s1172"/>
                </a:ext>
                <a:ext uri="{FF2B5EF4-FFF2-40B4-BE49-F238E27FC236}">
                  <a16:creationId xmlns:a16="http://schemas.microsoft.com/office/drawing/2014/main" id="{00000000-0008-0000-0300-00009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98</xdr:row>
          <xdr:rowOff>7620</xdr:rowOff>
        </xdr:from>
        <xdr:to>
          <xdr:col>6</xdr:col>
          <xdr:colOff>601980</xdr:colOff>
          <xdr:row>99</xdr:row>
          <xdr:rowOff>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300-000095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104</xdr:row>
          <xdr:rowOff>22860</xdr:rowOff>
        </xdr:from>
        <xdr:to>
          <xdr:col>6</xdr:col>
          <xdr:colOff>601980</xdr:colOff>
          <xdr:row>105</xdr:row>
          <xdr:rowOff>0</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300-000096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1592580</xdr:colOff>
          <xdr:row>54</xdr:row>
          <xdr:rowOff>0</xdr:rowOff>
        </xdr:to>
        <xdr:sp macro="" textlink="">
          <xdr:nvSpPr>
            <xdr:cNvPr id="1194" name="Drop Down 170" hidden="1">
              <a:extLst>
                <a:ext uri="{63B3BB69-23CF-44E3-9099-C40C66FF867C}">
                  <a14:compatExt spid="_x0000_s1194"/>
                </a:ext>
                <a:ext uri="{FF2B5EF4-FFF2-40B4-BE49-F238E27FC236}">
                  <a16:creationId xmlns:a16="http://schemas.microsoft.com/office/drawing/2014/main" id="{00000000-0008-0000-0300-0000A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80</xdr:row>
          <xdr:rowOff>30480</xdr:rowOff>
        </xdr:from>
        <xdr:to>
          <xdr:col>6</xdr:col>
          <xdr:colOff>495300</xdr:colOff>
          <xdr:row>81</xdr:row>
          <xdr:rowOff>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300-0000AF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82</xdr:row>
          <xdr:rowOff>38100</xdr:rowOff>
        </xdr:from>
        <xdr:to>
          <xdr:col>6</xdr:col>
          <xdr:colOff>495300</xdr:colOff>
          <xdr:row>83</xdr:row>
          <xdr:rowOff>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300-0000B1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116</xdr:row>
          <xdr:rowOff>7620</xdr:rowOff>
        </xdr:from>
        <xdr:to>
          <xdr:col>6</xdr:col>
          <xdr:colOff>594360</xdr:colOff>
          <xdr:row>117</xdr:row>
          <xdr:rowOff>7620</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300-0000B2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117</xdr:row>
          <xdr:rowOff>7620</xdr:rowOff>
        </xdr:from>
        <xdr:to>
          <xdr:col>6</xdr:col>
          <xdr:colOff>594360</xdr:colOff>
          <xdr:row>118</xdr:row>
          <xdr:rowOff>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300-0000B3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118</xdr:row>
          <xdr:rowOff>22860</xdr:rowOff>
        </xdr:from>
        <xdr:to>
          <xdr:col>6</xdr:col>
          <xdr:colOff>594360</xdr:colOff>
          <xdr:row>119</xdr:row>
          <xdr:rowOff>7620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300-0000B4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119</xdr:row>
          <xdr:rowOff>30480</xdr:rowOff>
        </xdr:from>
        <xdr:to>
          <xdr:col>6</xdr:col>
          <xdr:colOff>594360</xdr:colOff>
          <xdr:row>120</xdr:row>
          <xdr:rowOff>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300-0000B5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60960</xdr:colOff>
          <xdr:row>617</xdr:row>
          <xdr:rowOff>22860</xdr:rowOff>
        </xdr:from>
        <xdr:to>
          <xdr:col>11</xdr:col>
          <xdr:colOff>1638300</xdr:colOff>
          <xdr:row>617</xdr:row>
          <xdr:rowOff>495300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300-0000D0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PG02.2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106</xdr:row>
          <xdr:rowOff>7620</xdr:rowOff>
        </xdr:from>
        <xdr:to>
          <xdr:col>6</xdr:col>
          <xdr:colOff>601980</xdr:colOff>
          <xdr:row>106</xdr:row>
          <xdr:rowOff>266700</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300-0000E2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125</xdr:row>
          <xdr:rowOff>7620</xdr:rowOff>
        </xdr:from>
        <xdr:to>
          <xdr:col>6</xdr:col>
          <xdr:colOff>579120</xdr:colOff>
          <xdr:row>126</xdr:row>
          <xdr:rowOff>0</xdr:rowOff>
        </xdr:to>
        <xdr:sp macro="" textlink="">
          <xdr:nvSpPr>
            <xdr:cNvPr id="980348" name="Check Box 2428" hidden="1">
              <a:extLst>
                <a:ext uri="{63B3BB69-23CF-44E3-9099-C40C66FF867C}">
                  <a14:compatExt spid="_x0000_s980348"/>
                </a:ext>
                <a:ext uri="{FF2B5EF4-FFF2-40B4-BE49-F238E27FC236}">
                  <a16:creationId xmlns:a16="http://schemas.microsoft.com/office/drawing/2014/main" id="{00000000-0008-0000-0300-00007CF50E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22860</xdr:colOff>
          <xdr:row>13</xdr:row>
          <xdr:rowOff>22860</xdr:rowOff>
        </xdr:from>
        <xdr:to>
          <xdr:col>5</xdr:col>
          <xdr:colOff>0</xdr:colOff>
          <xdr:row>14</xdr:row>
          <xdr:rowOff>0</xdr:rowOff>
        </xdr:to>
        <xdr:sp macro="" textlink="">
          <xdr:nvSpPr>
            <xdr:cNvPr id="1008900" name="Button 3332" hidden="1">
              <a:extLst>
                <a:ext uri="{63B3BB69-23CF-44E3-9099-C40C66FF867C}">
                  <a14:compatExt spid="_x0000_s1008900"/>
                </a:ext>
                <a:ext uri="{FF2B5EF4-FFF2-40B4-BE49-F238E27FC236}">
                  <a16:creationId xmlns:a16="http://schemas.microsoft.com/office/drawing/2014/main" id="{00000000-0008-0000-0300-00000465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Select a Class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107</xdr:row>
          <xdr:rowOff>0</xdr:rowOff>
        </xdr:from>
        <xdr:to>
          <xdr:col>6</xdr:col>
          <xdr:colOff>601980</xdr:colOff>
          <xdr:row>107</xdr:row>
          <xdr:rowOff>251460</xdr:rowOff>
        </xdr:to>
        <xdr:sp macro="" textlink="">
          <xdr:nvSpPr>
            <xdr:cNvPr id="1009024" name="Check Box 3456" hidden="1">
              <a:extLst>
                <a:ext uri="{63B3BB69-23CF-44E3-9099-C40C66FF867C}">
                  <a14:compatExt spid="_x0000_s1009024"/>
                </a:ext>
                <a:ext uri="{FF2B5EF4-FFF2-40B4-BE49-F238E27FC236}">
                  <a16:creationId xmlns:a16="http://schemas.microsoft.com/office/drawing/2014/main" id="{00000000-0008-0000-0300-000080650F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107</xdr:row>
          <xdr:rowOff>22860</xdr:rowOff>
        </xdr:from>
        <xdr:to>
          <xdr:col>6</xdr:col>
          <xdr:colOff>601980</xdr:colOff>
          <xdr:row>108</xdr:row>
          <xdr:rowOff>0</xdr:rowOff>
        </xdr:to>
        <xdr:sp macro="" textlink="">
          <xdr:nvSpPr>
            <xdr:cNvPr id="1009025" name="Check Box 3457" hidden="1">
              <a:extLst>
                <a:ext uri="{63B3BB69-23CF-44E3-9099-C40C66FF867C}">
                  <a14:compatExt spid="_x0000_s1009025"/>
                </a:ext>
                <a:ext uri="{FF2B5EF4-FFF2-40B4-BE49-F238E27FC236}">
                  <a16:creationId xmlns:a16="http://schemas.microsoft.com/office/drawing/2014/main" id="{00000000-0008-0000-0300-000081650F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108</xdr:row>
          <xdr:rowOff>0</xdr:rowOff>
        </xdr:from>
        <xdr:to>
          <xdr:col>6</xdr:col>
          <xdr:colOff>601980</xdr:colOff>
          <xdr:row>109</xdr:row>
          <xdr:rowOff>0</xdr:rowOff>
        </xdr:to>
        <xdr:sp macro="" textlink="">
          <xdr:nvSpPr>
            <xdr:cNvPr id="1009026" name="Check Box 3458" hidden="1">
              <a:extLst>
                <a:ext uri="{63B3BB69-23CF-44E3-9099-C40C66FF867C}">
                  <a14:compatExt spid="_x0000_s1009026"/>
                </a:ext>
                <a:ext uri="{FF2B5EF4-FFF2-40B4-BE49-F238E27FC236}">
                  <a16:creationId xmlns:a16="http://schemas.microsoft.com/office/drawing/2014/main" id="{00000000-0008-0000-0300-000082650F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109</xdr:row>
          <xdr:rowOff>7620</xdr:rowOff>
        </xdr:from>
        <xdr:to>
          <xdr:col>6</xdr:col>
          <xdr:colOff>601980</xdr:colOff>
          <xdr:row>110</xdr:row>
          <xdr:rowOff>7620</xdr:rowOff>
        </xdr:to>
        <xdr:sp macro="" textlink="">
          <xdr:nvSpPr>
            <xdr:cNvPr id="1009027" name="Check Box 3459" hidden="1">
              <a:extLst>
                <a:ext uri="{63B3BB69-23CF-44E3-9099-C40C66FF867C}">
                  <a14:compatExt spid="_x0000_s1009027"/>
                </a:ext>
                <a:ext uri="{FF2B5EF4-FFF2-40B4-BE49-F238E27FC236}">
                  <a16:creationId xmlns:a16="http://schemas.microsoft.com/office/drawing/2014/main" id="{00000000-0008-0000-0300-000083650F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111</xdr:row>
          <xdr:rowOff>0</xdr:rowOff>
        </xdr:from>
        <xdr:to>
          <xdr:col>6</xdr:col>
          <xdr:colOff>601980</xdr:colOff>
          <xdr:row>112</xdr:row>
          <xdr:rowOff>0</xdr:rowOff>
        </xdr:to>
        <xdr:sp macro="" textlink="">
          <xdr:nvSpPr>
            <xdr:cNvPr id="1009043" name="Check Box 3475" hidden="1">
              <a:extLst>
                <a:ext uri="{63B3BB69-23CF-44E3-9099-C40C66FF867C}">
                  <a14:compatExt spid="_x0000_s1009043"/>
                </a:ext>
                <a:ext uri="{FF2B5EF4-FFF2-40B4-BE49-F238E27FC236}">
                  <a16:creationId xmlns:a16="http://schemas.microsoft.com/office/drawing/2014/main" id="{00000000-0008-0000-0300-000093650F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104</xdr:row>
          <xdr:rowOff>0</xdr:rowOff>
        </xdr:from>
        <xdr:to>
          <xdr:col>6</xdr:col>
          <xdr:colOff>601980</xdr:colOff>
          <xdr:row>104</xdr:row>
          <xdr:rowOff>251460</xdr:rowOff>
        </xdr:to>
        <xdr:sp macro="" textlink="">
          <xdr:nvSpPr>
            <xdr:cNvPr id="1009051" name="Check Box 3483" hidden="1">
              <a:extLst>
                <a:ext uri="{63B3BB69-23CF-44E3-9099-C40C66FF867C}">
                  <a14:compatExt spid="_x0000_s1009051"/>
                </a:ext>
                <a:ext uri="{FF2B5EF4-FFF2-40B4-BE49-F238E27FC236}">
                  <a16:creationId xmlns:a16="http://schemas.microsoft.com/office/drawing/2014/main" id="{00000000-0008-0000-0300-00009B650F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678</xdr:row>
          <xdr:rowOff>7620</xdr:rowOff>
        </xdr:from>
        <xdr:to>
          <xdr:col>6</xdr:col>
          <xdr:colOff>22860</xdr:colOff>
          <xdr:row>678</xdr:row>
          <xdr:rowOff>175260</xdr:rowOff>
        </xdr:to>
        <xdr:sp macro="" textlink="">
          <xdr:nvSpPr>
            <xdr:cNvPr id="1085679" name="Drop Down 4335" hidden="1">
              <a:extLst>
                <a:ext uri="{63B3BB69-23CF-44E3-9099-C40C66FF867C}">
                  <a14:compatExt spid="_x0000_s1085679"/>
                </a:ext>
                <a:ext uri="{FF2B5EF4-FFF2-40B4-BE49-F238E27FC236}">
                  <a16:creationId xmlns:a16="http://schemas.microsoft.com/office/drawing/2014/main" id="{00000000-0008-0000-0300-0000EF90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65</xdr:row>
          <xdr:rowOff>7620</xdr:rowOff>
        </xdr:from>
        <xdr:to>
          <xdr:col>6</xdr:col>
          <xdr:colOff>0</xdr:colOff>
          <xdr:row>66</xdr:row>
          <xdr:rowOff>0</xdr:rowOff>
        </xdr:to>
        <xdr:sp macro="" textlink="">
          <xdr:nvSpPr>
            <xdr:cNvPr id="1085932" name="Drop Down 4588" hidden="1">
              <a:extLst>
                <a:ext uri="{63B3BB69-23CF-44E3-9099-C40C66FF867C}">
                  <a14:compatExt spid="_x0000_s1085932"/>
                </a:ext>
                <a:ext uri="{FF2B5EF4-FFF2-40B4-BE49-F238E27FC236}">
                  <a16:creationId xmlns:a16="http://schemas.microsoft.com/office/drawing/2014/main" id="{00000000-0008-0000-0300-0000EC91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67</xdr:row>
          <xdr:rowOff>0</xdr:rowOff>
        </xdr:from>
        <xdr:to>
          <xdr:col>6</xdr:col>
          <xdr:colOff>0</xdr:colOff>
          <xdr:row>68</xdr:row>
          <xdr:rowOff>0</xdr:rowOff>
        </xdr:to>
        <xdr:sp macro="" textlink="">
          <xdr:nvSpPr>
            <xdr:cNvPr id="1085951" name="Drop Down 4607" hidden="1">
              <a:extLst>
                <a:ext uri="{63B3BB69-23CF-44E3-9099-C40C66FF867C}">
                  <a14:compatExt spid="_x0000_s1085951"/>
                </a:ext>
                <a:ext uri="{FF2B5EF4-FFF2-40B4-BE49-F238E27FC236}">
                  <a16:creationId xmlns:a16="http://schemas.microsoft.com/office/drawing/2014/main" id="{00000000-0008-0000-0300-0000FF91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128</xdr:row>
          <xdr:rowOff>0</xdr:rowOff>
        </xdr:from>
        <xdr:to>
          <xdr:col>6</xdr:col>
          <xdr:colOff>1264920</xdr:colOff>
          <xdr:row>129</xdr:row>
          <xdr:rowOff>0</xdr:rowOff>
        </xdr:to>
        <xdr:sp macro="" textlink="">
          <xdr:nvSpPr>
            <xdr:cNvPr id="1086270" name="Check Box 4926" hidden="1">
              <a:extLst>
                <a:ext uri="{63B3BB69-23CF-44E3-9099-C40C66FF867C}">
                  <a14:compatExt spid="_x0000_s1086270"/>
                </a:ext>
                <a:ext uri="{FF2B5EF4-FFF2-40B4-BE49-F238E27FC236}">
                  <a16:creationId xmlns:a16="http://schemas.microsoft.com/office/drawing/2014/main" id="{00000000-0008-0000-0300-00003E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128</xdr:row>
          <xdr:rowOff>22860</xdr:rowOff>
        </xdr:from>
        <xdr:to>
          <xdr:col>6</xdr:col>
          <xdr:colOff>1264920</xdr:colOff>
          <xdr:row>129</xdr:row>
          <xdr:rowOff>0</xdr:rowOff>
        </xdr:to>
        <xdr:sp macro="" textlink="">
          <xdr:nvSpPr>
            <xdr:cNvPr id="1086271" name="Check Box 4927" hidden="1">
              <a:extLst>
                <a:ext uri="{63B3BB69-23CF-44E3-9099-C40C66FF867C}">
                  <a14:compatExt spid="_x0000_s1086271"/>
                </a:ext>
                <a:ext uri="{FF2B5EF4-FFF2-40B4-BE49-F238E27FC236}">
                  <a16:creationId xmlns:a16="http://schemas.microsoft.com/office/drawing/2014/main" id="{00000000-0008-0000-0300-00003F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129</xdr:row>
          <xdr:rowOff>22860</xdr:rowOff>
        </xdr:from>
        <xdr:to>
          <xdr:col>6</xdr:col>
          <xdr:colOff>1264920</xdr:colOff>
          <xdr:row>130</xdr:row>
          <xdr:rowOff>0</xdr:rowOff>
        </xdr:to>
        <xdr:sp macro="" textlink="">
          <xdr:nvSpPr>
            <xdr:cNvPr id="1086272" name="Check Box 4928" hidden="1">
              <a:extLst>
                <a:ext uri="{63B3BB69-23CF-44E3-9099-C40C66FF867C}">
                  <a14:compatExt spid="_x0000_s1086272"/>
                </a:ext>
                <a:ext uri="{FF2B5EF4-FFF2-40B4-BE49-F238E27FC236}">
                  <a16:creationId xmlns:a16="http://schemas.microsoft.com/office/drawing/2014/main" id="{00000000-0008-0000-0300-000040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130</xdr:row>
          <xdr:rowOff>22860</xdr:rowOff>
        </xdr:from>
        <xdr:to>
          <xdr:col>6</xdr:col>
          <xdr:colOff>1264920</xdr:colOff>
          <xdr:row>131</xdr:row>
          <xdr:rowOff>0</xdr:rowOff>
        </xdr:to>
        <xdr:sp macro="" textlink="">
          <xdr:nvSpPr>
            <xdr:cNvPr id="1086273" name="Check Box 4929" hidden="1">
              <a:extLst>
                <a:ext uri="{63B3BB69-23CF-44E3-9099-C40C66FF867C}">
                  <a14:compatExt spid="_x0000_s1086273"/>
                </a:ext>
                <a:ext uri="{FF2B5EF4-FFF2-40B4-BE49-F238E27FC236}">
                  <a16:creationId xmlns:a16="http://schemas.microsoft.com/office/drawing/2014/main" id="{00000000-0008-0000-0300-000041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131</xdr:row>
          <xdr:rowOff>22860</xdr:rowOff>
        </xdr:from>
        <xdr:to>
          <xdr:col>6</xdr:col>
          <xdr:colOff>1264920</xdr:colOff>
          <xdr:row>132</xdr:row>
          <xdr:rowOff>0</xdr:rowOff>
        </xdr:to>
        <xdr:sp macro="" textlink="">
          <xdr:nvSpPr>
            <xdr:cNvPr id="1086274" name="Check Box 4930" hidden="1">
              <a:extLst>
                <a:ext uri="{63B3BB69-23CF-44E3-9099-C40C66FF867C}">
                  <a14:compatExt spid="_x0000_s1086274"/>
                </a:ext>
                <a:ext uri="{FF2B5EF4-FFF2-40B4-BE49-F238E27FC236}">
                  <a16:creationId xmlns:a16="http://schemas.microsoft.com/office/drawing/2014/main" id="{00000000-0008-0000-0300-000042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132</xdr:row>
          <xdr:rowOff>22860</xdr:rowOff>
        </xdr:from>
        <xdr:to>
          <xdr:col>6</xdr:col>
          <xdr:colOff>1264920</xdr:colOff>
          <xdr:row>133</xdr:row>
          <xdr:rowOff>0</xdr:rowOff>
        </xdr:to>
        <xdr:sp macro="" textlink="">
          <xdr:nvSpPr>
            <xdr:cNvPr id="1086275" name="Check Box 4931" hidden="1">
              <a:extLst>
                <a:ext uri="{63B3BB69-23CF-44E3-9099-C40C66FF867C}">
                  <a14:compatExt spid="_x0000_s1086275"/>
                </a:ext>
                <a:ext uri="{FF2B5EF4-FFF2-40B4-BE49-F238E27FC236}">
                  <a16:creationId xmlns:a16="http://schemas.microsoft.com/office/drawing/2014/main" id="{00000000-0008-0000-0300-000043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110</xdr:row>
          <xdr:rowOff>0</xdr:rowOff>
        </xdr:from>
        <xdr:to>
          <xdr:col>6</xdr:col>
          <xdr:colOff>601980</xdr:colOff>
          <xdr:row>111</xdr:row>
          <xdr:rowOff>0</xdr:rowOff>
        </xdr:to>
        <xdr:sp macro="" textlink="">
          <xdr:nvSpPr>
            <xdr:cNvPr id="1086344" name="Check Box 5000" hidden="1">
              <a:extLst>
                <a:ext uri="{63B3BB69-23CF-44E3-9099-C40C66FF867C}">
                  <a14:compatExt spid="_x0000_s1086344"/>
                </a:ext>
                <a:ext uri="{FF2B5EF4-FFF2-40B4-BE49-F238E27FC236}">
                  <a16:creationId xmlns:a16="http://schemas.microsoft.com/office/drawing/2014/main" id="{00000000-0008-0000-0300-000088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84</xdr:row>
          <xdr:rowOff>45720</xdr:rowOff>
        </xdr:from>
        <xdr:to>
          <xdr:col>6</xdr:col>
          <xdr:colOff>495300</xdr:colOff>
          <xdr:row>84</xdr:row>
          <xdr:rowOff>342900</xdr:rowOff>
        </xdr:to>
        <xdr:sp macro="" textlink="">
          <xdr:nvSpPr>
            <xdr:cNvPr id="1086345" name="Check Box 5001" hidden="1">
              <a:extLst>
                <a:ext uri="{63B3BB69-23CF-44E3-9099-C40C66FF867C}">
                  <a14:compatExt spid="_x0000_s1086345"/>
                </a:ext>
                <a:ext uri="{FF2B5EF4-FFF2-40B4-BE49-F238E27FC236}">
                  <a16:creationId xmlns:a16="http://schemas.microsoft.com/office/drawing/2014/main" id="{00000000-0008-0000-0300-000089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85</xdr:row>
          <xdr:rowOff>30480</xdr:rowOff>
        </xdr:from>
        <xdr:to>
          <xdr:col>6</xdr:col>
          <xdr:colOff>495300</xdr:colOff>
          <xdr:row>86</xdr:row>
          <xdr:rowOff>0</xdr:rowOff>
        </xdr:to>
        <xdr:sp macro="" textlink="">
          <xdr:nvSpPr>
            <xdr:cNvPr id="1086346" name="Check Box 5002" hidden="1">
              <a:extLst>
                <a:ext uri="{63B3BB69-23CF-44E3-9099-C40C66FF867C}">
                  <a14:compatExt spid="_x0000_s1086346"/>
                </a:ext>
                <a:ext uri="{FF2B5EF4-FFF2-40B4-BE49-F238E27FC236}">
                  <a16:creationId xmlns:a16="http://schemas.microsoft.com/office/drawing/2014/main" id="{00000000-0008-0000-0300-00008A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86</xdr:row>
          <xdr:rowOff>30480</xdr:rowOff>
        </xdr:from>
        <xdr:to>
          <xdr:col>6</xdr:col>
          <xdr:colOff>495300</xdr:colOff>
          <xdr:row>87</xdr:row>
          <xdr:rowOff>0</xdr:rowOff>
        </xdr:to>
        <xdr:sp macro="" textlink="">
          <xdr:nvSpPr>
            <xdr:cNvPr id="1086347" name="Check Box 5003" hidden="1">
              <a:extLst>
                <a:ext uri="{63B3BB69-23CF-44E3-9099-C40C66FF867C}">
                  <a14:compatExt spid="_x0000_s1086347"/>
                </a:ext>
                <a:ext uri="{FF2B5EF4-FFF2-40B4-BE49-F238E27FC236}">
                  <a16:creationId xmlns:a16="http://schemas.microsoft.com/office/drawing/2014/main" id="{00000000-0008-0000-0300-00008B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87</xdr:row>
          <xdr:rowOff>30480</xdr:rowOff>
        </xdr:from>
        <xdr:to>
          <xdr:col>6</xdr:col>
          <xdr:colOff>495300</xdr:colOff>
          <xdr:row>88</xdr:row>
          <xdr:rowOff>0</xdr:rowOff>
        </xdr:to>
        <xdr:sp macro="" textlink="">
          <xdr:nvSpPr>
            <xdr:cNvPr id="1086348" name="Check Box 5004" hidden="1">
              <a:extLst>
                <a:ext uri="{63B3BB69-23CF-44E3-9099-C40C66FF867C}">
                  <a14:compatExt spid="_x0000_s1086348"/>
                </a:ext>
                <a:ext uri="{FF2B5EF4-FFF2-40B4-BE49-F238E27FC236}">
                  <a16:creationId xmlns:a16="http://schemas.microsoft.com/office/drawing/2014/main" id="{00000000-0008-0000-0300-00008C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88</xdr:row>
          <xdr:rowOff>30480</xdr:rowOff>
        </xdr:from>
        <xdr:to>
          <xdr:col>6</xdr:col>
          <xdr:colOff>495300</xdr:colOff>
          <xdr:row>89</xdr:row>
          <xdr:rowOff>0</xdr:rowOff>
        </xdr:to>
        <xdr:sp macro="" textlink="">
          <xdr:nvSpPr>
            <xdr:cNvPr id="1086349" name="Check Box 5005" hidden="1">
              <a:extLst>
                <a:ext uri="{63B3BB69-23CF-44E3-9099-C40C66FF867C}">
                  <a14:compatExt spid="_x0000_s1086349"/>
                </a:ext>
                <a:ext uri="{FF2B5EF4-FFF2-40B4-BE49-F238E27FC236}">
                  <a16:creationId xmlns:a16="http://schemas.microsoft.com/office/drawing/2014/main" id="{00000000-0008-0000-0300-00008D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89</xdr:row>
          <xdr:rowOff>22860</xdr:rowOff>
        </xdr:from>
        <xdr:to>
          <xdr:col>6</xdr:col>
          <xdr:colOff>495300</xdr:colOff>
          <xdr:row>90</xdr:row>
          <xdr:rowOff>0</xdr:rowOff>
        </xdr:to>
        <xdr:sp macro="" textlink="">
          <xdr:nvSpPr>
            <xdr:cNvPr id="1086350" name="Check Box 5006" hidden="1">
              <a:extLst>
                <a:ext uri="{63B3BB69-23CF-44E3-9099-C40C66FF867C}">
                  <a14:compatExt spid="_x0000_s1086350"/>
                </a:ext>
                <a:ext uri="{FF2B5EF4-FFF2-40B4-BE49-F238E27FC236}">
                  <a16:creationId xmlns:a16="http://schemas.microsoft.com/office/drawing/2014/main" id="{00000000-0008-0000-0300-00008E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0</xdr:row>
          <xdr:rowOff>266700</xdr:rowOff>
        </xdr:from>
        <xdr:to>
          <xdr:col>12</xdr:col>
          <xdr:colOff>0</xdr:colOff>
          <xdr:row>1</xdr:row>
          <xdr:rowOff>160020</xdr:rowOff>
        </xdr:to>
        <xdr:sp macro="" textlink="">
          <xdr:nvSpPr>
            <xdr:cNvPr id="1086351" name="Button 5007" hidden="1">
              <a:extLst>
                <a:ext uri="{63B3BB69-23CF-44E3-9099-C40C66FF867C}">
                  <a14:compatExt spid="_x0000_s1086351"/>
                </a:ext>
                <a:ext uri="{FF2B5EF4-FFF2-40B4-BE49-F238E27FC236}">
                  <a16:creationId xmlns:a16="http://schemas.microsoft.com/office/drawing/2014/main" id="{00000000-0008-0000-0300-00008F93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1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2</xdr:row>
          <xdr:rowOff>76200</xdr:rowOff>
        </xdr:from>
        <xdr:to>
          <xdr:col>12</xdr:col>
          <xdr:colOff>0</xdr:colOff>
          <xdr:row>3</xdr:row>
          <xdr:rowOff>7620</xdr:rowOff>
        </xdr:to>
        <xdr:sp macro="" textlink="">
          <xdr:nvSpPr>
            <xdr:cNvPr id="1086352" name="Button 5008" hidden="1">
              <a:extLst>
                <a:ext uri="{63B3BB69-23CF-44E3-9099-C40C66FF867C}">
                  <a14:compatExt spid="_x0000_s1086352"/>
                </a:ext>
                <a:ext uri="{FF2B5EF4-FFF2-40B4-BE49-F238E27FC236}">
                  <a16:creationId xmlns:a16="http://schemas.microsoft.com/office/drawing/2014/main" id="{00000000-0008-0000-0300-00009093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100" b="1" i="0" u="none" strike="noStrike" baseline="0">
                  <a:solidFill>
                    <a:srgbClr val="000000"/>
                  </a:solidFill>
                  <a:latin typeface="Arial"/>
                  <a:cs typeface="Arial"/>
                </a:rPr>
                <a:t>GoTo a Document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66</xdr:row>
          <xdr:rowOff>7620</xdr:rowOff>
        </xdr:from>
        <xdr:to>
          <xdr:col>6</xdr:col>
          <xdr:colOff>0</xdr:colOff>
          <xdr:row>67</xdr:row>
          <xdr:rowOff>0</xdr:rowOff>
        </xdr:to>
        <xdr:sp macro="" textlink="">
          <xdr:nvSpPr>
            <xdr:cNvPr id="1086353" name="Drop Down 5009" hidden="1">
              <a:extLst>
                <a:ext uri="{63B3BB69-23CF-44E3-9099-C40C66FF867C}">
                  <a14:compatExt spid="_x0000_s1086353"/>
                </a:ext>
                <a:ext uri="{FF2B5EF4-FFF2-40B4-BE49-F238E27FC236}">
                  <a16:creationId xmlns:a16="http://schemas.microsoft.com/office/drawing/2014/main" id="{00000000-0008-0000-0300-00009193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640</xdr:row>
          <xdr:rowOff>0</xdr:rowOff>
        </xdr:from>
        <xdr:to>
          <xdr:col>4</xdr:col>
          <xdr:colOff>1668780</xdr:colOff>
          <xdr:row>641</xdr:row>
          <xdr:rowOff>30480</xdr:rowOff>
        </xdr:to>
        <xdr:sp macro="" textlink="">
          <xdr:nvSpPr>
            <xdr:cNvPr id="1086354" name="Drop Down 5010" hidden="1">
              <a:extLst>
                <a:ext uri="{63B3BB69-23CF-44E3-9099-C40C66FF867C}">
                  <a14:compatExt spid="_x0000_s1086354"/>
                </a:ext>
                <a:ext uri="{FF2B5EF4-FFF2-40B4-BE49-F238E27FC236}">
                  <a16:creationId xmlns:a16="http://schemas.microsoft.com/office/drawing/2014/main" id="{00000000-0008-0000-0300-00009293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189</xdr:row>
          <xdr:rowOff>99060</xdr:rowOff>
        </xdr:from>
        <xdr:to>
          <xdr:col>7</xdr:col>
          <xdr:colOff>655320</xdr:colOff>
          <xdr:row>189</xdr:row>
          <xdr:rowOff>297180</xdr:rowOff>
        </xdr:to>
        <xdr:sp macro="" textlink="">
          <xdr:nvSpPr>
            <xdr:cNvPr id="1086355" name="Check Box 5011" hidden="1">
              <a:extLst>
                <a:ext uri="{63B3BB69-23CF-44E3-9099-C40C66FF867C}">
                  <a14:compatExt spid="_x0000_s1086355"/>
                </a:ext>
                <a:ext uri="{FF2B5EF4-FFF2-40B4-BE49-F238E27FC236}">
                  <a16:creationId xmlns:a16="http://schemas.microsoft.com/office/drawing/2014/main" id="{00000000-0008-0000-0300-000093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190</xdr:row>
          <xdr:rowOff>99060</xdr:rowOff>
        </xdr:from>
        <xdr:to>
          <xdr:col>7</xdr:col>
          <xdr:colOff>655320</xdr:colOff>
          <xdr:row>190</xdr:row>
          <xdr:rowOff>289560</xdr:rowOff>
        </xdr:to>
        <xdr:sp macro="" textlink="">
          <xdr:nvSpPr>
            <xdr:cNvPr id="1086356" name="Check Box 5012" hidden="1">
              <a:extLst>
                <a:ext uri="{63B3BB69-23CF-44E3-9099-C40C66FF867C}">
                  <a14:compatExt spid="_x0000_s1086356"/>
                </a:ext>
                <a:ext uri="{FF2B5EF4-FFF2-40B4-BE49-F238E27FC236}">
                  <a16:creationId xmlns:a16="http://schemas.microsoft.com/office/drawing/2014/main" id="{00000000-0008-0000-0300-000094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191</xdr:row>
          <xdr:rowOff>99060</xdr:rowOff>
        </xdr:from>
        <xdr:to>
          <xdr:col>7</xdr:col>
          <xdr:colOff>655320</xdr:colOff>
          <xdr:row>191</xdr:row>
          <xdr:rowOff>289560</xdr:rowOff>
        </xdr:to>
        <xdr:sp macro="" textlink="">
          <xdr:nvSpPr>
            <xdr:cNvPr id="1086357" name="Check Box 5013" hidden="1">
              <a:extLst>
                <a:ext uri="{63B3BB69-23CF-44E3-9099-C40C66FF867C}">
                  <a14:compatExt spid="_x0000_s1086357"/>
                </a:ext>
                <a:ext uri="{FF2B5EF4-FFF2-40B4-BE49-F238E27FC236}">
                  <a16:creationId xmlns:a16="http://schemas.microsoft.com/office/drawing/2014/main" id="{00000000-0008-0000-0300-000095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192</xdr:row>
          <xdr:rowOff>99060</xdr:rowOff>
        </xdr:from>
        <xdr:to>
          <xdr:col>7</xdr:col>
          <xdr:colOff>655320</xdr:colOff>
          <xdr:row>192</xdr:row>
          <xdr:rowOff>297180</xdr:rowOff>
        </xdr:to>
        <xdr:sp macro="" textlink="">
          <xdr:nvSpPr>
            <xdr:cNvPr id="1086358" name="Check Box 5014" hidden="1">
              <a:extLst>
                <a:ext uri="{63B3BB69-23CF-44E3-9099-C40C66FF867C}">
                  <a14:compatExt spid="_x0000_s1086358"/>
                </a:ext>
                <a:ext uri="{FF2B5EF4-FFF2-40B4-BE49-F238E27FC236}">
                  <a16:creationId xmlns:a16="http://schemas.microsoft.com/office/drawing/2014/main" id="{00000000-0008-0000-0300-000096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193</xdr:row>
          <xdr:rowOff>99060</xdr:rowOff>
        </xdr:from>
        <xdr:to>
          <xdr:col>7</xdr:col>
          <xdr:colOff>655320</xdr:colOff>
          <xdr:row>193</xdr:row>
          <xdr:rowOff>297180</xdr:rowOff>
        </xdr:to>
        <xdr:sp macro="" textlink="">
          <xdr:nvSpPr>
            <xdr:cNvPr id="1086359" name="Check Box 5015" hidden="1">
              <a:extLst>
                <a:ext uri="{63B3BB69-23CF-44E3-9099-C40C66FF867C}">
                  <a14:compatExt spid="_x0000_s1086359"/>
                </a:ext>
                <a:ext uri="{FF2B5EF4-FFF2-40B4-BE49-F238E27FC236}">
                  <a16:creationId xmlns:a16="http://schemas.microsoft.com/office/drawing/2014/main" id="{00000000-0008-0000-0300-000097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194</xdr:row>
          <xdr:rowOff>99060</xdr:rowOff>
        </xdr:from>
        <xdr:to>
          <xdr:col>7</xdr:col>
          <xdr:colOff>655320</xdr:colOff>
          <xdr:row>194</xdr:row>
          <xdr:rowOff>297180</xdr:rowOff>
        </xdr:to>
        <xdr:sp macro="" textlink="">
          <xdr:nvSpPr>
            <xdr:cNvPr id="1086360" name="Check Box 5016" hidden="1">
              <a:extLst>
                <a:ext uri="{63B3BB69-23CF-44E3-9099-C40C66FF867C}">
                  <a14:compatExt spid="_x0000_s1086360"/>
                </a:ext>
                <a:ext uri="{FF2B5EF4-FFF2-40B4-BE49-F238E27FC236}">
                  <a16:creationId xmlns:a16="http://schemas.microsoft.com/office/drawing/2014/main" id="{00000000-0008-0000-0300-000098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195</xdr:row>
          <xdr:rowOff>99060</xdr:rowOff>
        </xdr:from>
        <xdr:to>
          <xdr:col>7</xdr:col>
          <xdr:colOff>655320</xdr:colOff>
          <xdr:row>195</xdr:row>
          <xdr:rowOff>297180</xdr:rowOff>
        </xdr:to>
        <xdr:sp macro="" textlink="">
          <xdr:nvSpPr>
            <xdr:cNvPr id="1086361" name="Check Box 5017" hidden="1">
              <a:extLst>
                <a:ext uri="{63B3BB69-23CF-44E3-9099-C40C66FF867C}">
                  <a14:compatExt spid="_x0000_s1086361"/>
                </a:ext>
                <a:ext uri="{FF2B5EF4-FFF2-40B4-BE49-F238E27FC236}">
                  <a16:creationId xmlns:a16="http://schemas.microsoft.com/office/drawing/2014/main" id="{00000000-0008-0000-0300-000099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196</xdr:row>
          <xdr:rowOff>99060</xdr:rowOff>
        </xdr:from>
        <xdr:to>
          <xdr:col>7</xdr:col>
          <xdr:colOff>655320</xdr:colOff>
          <xdr:row>196</xdr:row>
          <xdr:rowOff>289560</xdr:rowOff>
        </xdr:to>
        <xdr:sp macro="" textlink="">
          <xdr:nvSpPr>
            <xdr:cNvPr id="1086362" name="Check Box 5018" hidden="1">
              <a:extLst>
                <a:ext uri="{63B3BB69-23CF-44E3-9099-C40C66FF867C}">
                  <a14:compatExt spid="_x0000_s1086362"/>
                </a:ext>
                <a:ext uri="{FF2B5EF4-FFF2-40B4-BE49-F238E27FC236}">
                  <a16:creationId xmlns:a16="http://schemas.microsoft.com/office/drawing/2014/main" id="{00000000-0008-0000-0300-00009A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197</xdr:row>
          <xdr:rowOff>99060</xdr:rowOff>
        </xdr:from>
        <xdr:to>
          <xdr:col>7</xdr:col>
          <xdr:colOff>655320</xdr:colOff>
          <xdr:row>197</xdr:row>
          <xdr:rowOff>289560</xdr:rowOff>
        </xdr:to>
        <xdr:sp macro="" textlink="">
          <xdr:nvSpPr>
            <xdr:cNvPr id="1086363" name="Check Box 5019" hidden="1">
              <a:extLst>
                <a:ext uri="{63B3BB69-23CF-44E3-9099-C40C66FF867C}">
                  <a14:compatExt spid="_x0000_s1086363"/>
                </a:ext>
                <a:ext uri="{FF2B5EF4-FFF2-40B4-BE49-F238E27FC236}">
                  <a16:creationId xmlns:a16="http://schemas.microsoft.com/office/drawing/2014/main" id="{00000000-0008-0000-0300-00009B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198</xdr:row>
          <xdr:rowOff>106680</xdr:rowOff>
        </xdr:from>
        <xdr:to>
          <xdr:col>7</xdr:col>
          <xdr:colOff>655320</xdr:colOff>
          <xdr:row>199</xdr:row>
          <xdr:rowOff>0</xdr:rowOff>
        </xdr:to>
        <xdr:sp macro="" textlink="">
          <xdr:nvSpPr>
            <xdr:cNvPr id="1086364" name="Check Box 5020" hidden="1">
              <a:extLst>
                <a:ext uri="{63B3BB69-23CF-44E3-9099-C40C66FF867C}">
                  <a14:compatExt spid="_x0000_s1086364"/>
                </a:ext>
                <a:ext uri="{FF2B5EF4-FFF2-40B4-BE49-F238E27FC236}">
                  <a16:creationId xmlns:a16="http://schemas.microsoft.com/office/drawing/2014/main" id="{00000000-0008-0000-0300-00009C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199</xdr:row>
          <xdr:rowOff>106680</xdr:rowOff>
        </xdr:from>
        <xdr:to>
          <xdr:col>7</xdr:col>
          <xdr:colOff>655320</xdr:colOff>
          <xdr:row>200</xdr:row>
          <xdr:rowOff>0</xdr:rowOff>
        </xdr:to>
        <xdr:sp macro="" textlink="">
          <xdr:nvSpPr>
            <xdr:cNvPr id="1086365" name="Check Box 5021" hidden="1">
              <a:extLst>
                <a:ext uri="{63B3BB69-23CF-44E3-9099-C40C66FF867C}">
                  <a14:compatExt spid="_x0000_s1086365"/>
                </a:ext>
                <a:ext uri="{FF2B5EF4-FFF2-40B4-BE49-F238E27FC236}">
                  <a16:creationId xmlns:a16="http://schemas.microsoft.com/office/drawing/2014/main" id="{00000000-0008-0000-0300-00009D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200</xdr:row>
          <xdr:rowOff>106680</xdr:rowOff>
        </xdr:from>
        <xdr:to>
          <xdr:col>7</xdr:col>
          <xdr:colOff>655320</xdr:colOff>
          <xdr:row>201</xdr:row>
          <xdr:rowOff>0</xdr:rowOff>
        </xdr:to>
        <xdr:sp macro="" textlink="">
          <xdr:nvSpPr>
            <xdr:cNvPr id="1086366" name="Check Box 5022" hidden="1">
              <a:extLst>
                <a:ext uri="{63B3BB69-23CF-44E3-9099-C40C66FF867C}">
                  <a14:compatExt spid="_x0000_s1086366"/>
                </a:ext>
                <a:ext uri="{FF2B5EF4-FFF2-40B4-BE49-F238E27FC236}">
                  <a16:creationId xmlns:a16="http://schemas.microsoft.com/office/drawing/2014/main" id="{00000000-0008-0000-0300-00009E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201</xdr:row>
          <xdr:rowOff>106680</xdr:rowOff>
        </xdr:from>
        <xdr:to>
          <xdr:col>7</xdr:col>
          <xdr:colOff>655320</xdr:colOff>
          <xdr:row>202</xdr:row>
          <xdr:rowOff>0</xdr:rowOff>
        </xdr:to>
        <xdr:sp macro="" textlink="">
          <xdr:nvSpPr>
            <xdr:cNvPr id="1086367" name="Check Box 5023" hidden="1">
              <a:extLst>
                <a:ext uri="{63B3BB69-23CF-44E3-9099-C40C66FF867C}">
                  <a14:compatExt spid="_x0000_s1086367"/>
                </a:ext>
                <a:ext uri="{FF2B5EF4-FFF2-40B4-BE49-F238E27FC236}">
                  <a16:creationId xmlns:a16="http://schemas.microsoft.com/office/drawing/2014/main" id="{00000000-0008-0000-0300-00009F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202</xdr:row>
          <xdr:rowOff>106680</xdr:rowOff>
        </xdr:from>
        <xdr:to>
          <xdr:col>7</xdr:col>
          <xdr:colOff>655320</xdr:colOff>
          <xdr:row>203</xdr:row>
          <xdr:rowOff>0</xdr:rowOff>
        </xdr:to>
        <xdr:sp macro="" textlink="">
          <xdr:nvSpPr>
            <xdr:cNvPr id="1086368" name="Check Box 5024" hidden="1">
              <a:extLst>
                <a:ext uri="{63B3BB69-23CF-44E3-9099-C40C66FF867C}">
                  <a14:compatExt spid="_x0000_s1086368"/>
                </a:ext>
                <a:ext uri="{FF2B5EF4-FFF2-40B4-BE49-F238E27FC236}">
                  <a16:creationId xmlns:a16="http://schemas.microsoft.com/office/drawing/2014/main" id="{00000000-0008-0000-0300-0000A0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203</xdr:row>
          <xdr:rowOff>106680</xdr:rowOff>
        </xdr:from>
        <xdr:to>
          <xdr:col>7</xdr:col>
          <xdr:colOff>655320</xdr:colOff>
          <xdr:row>204</xdr:row>
          <xdr:rowOff>0</xdr:rowOff>
        </xdr:to>
        <xdr:sp macro="" textlink="">
          <xdr:nvSpPr>
            <xdr:cNvPr id="1086369" name="Check Box 5025" hidden="1">
              <a:extLst>
                <a:ext uri="{63B3BB69-23CF-44E3-9099-C40C66FF867C}">
                  <a14:compatExt spid="_x0000_s1086369"/>
                </a:ext>
                <a:ext uri="{FF2B5EF4-FFF2-40B4-BE49-F238E27FC236}">
                  <a16:creationId xmlns:a16="http://schemas.microsoft.com/office/drawing/2014/main" id="{00000000-0008-0000-0300-0000A1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204</xdr:row>
          <xdr:rowOff>99060</xdr:rowOff>
        </xdr:from>
        <xdr:to>
          <xdr:col>7</xdr:col>
          <xdr:colOff>655320</xdr:colOff>
          <xdr:row>204</xdr:row>
          <xdr:rowOff>297180</xdr:rowOff>
        </xdr:to>
        <xdr:sp macro="" textlink="">
          <xdr:nvSpPr>
            <xdr:cNvPr id="1086370" name="Check Box 5026" hidden="1">
              <a:extLst>
                <a:ext uri="{63B3BB69-23CF-44E3-9099-C40C66FF867C}">
                  <a14:compatExt spid="_x0000_s1086370"/>
                </a:ext>
                <a:ext uri="{FF2B5EF4-FFF2-40B4-BE49-F238E27FC236}">
                  <a16:creationId xmlns:a16="http://schemas.microsoft.com/office/drawing/2014/main" id="{00000000-0008-0000-0300-0000A2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205</xdr:row>
          <xdr:rowOff>99060</xdr:rowOff>
        </xdr:from>
        <xdr:to>
          <xdr:col>7</xdr:col>
          <xdr:colOff>655320</xdr:colOff>
          <xdr:row>205</xdr:row>
          <xdr:rowOff>297180</xdr:rowOff>
        </xdr:to>
        <xdr:sp macro="" textlink="">
          <xdr:nvSpPr>
            <xdr:cNvPr id="1086371" name="Check Box 5027" hidden="1">
              <a:extLst>
                <a:ext uri="{63B3BB69-23CF-44E3-9099-C40C66FF867C}">
                  <a14:compatExt spid="_x0000_s1086371"/>
                </a:ext>
                <a:ext uri="{FF2B5EF4-FFF2-40B4-BE49-F238E27FC236}">
                  <a16:creationId xmlns:a16="http://schemas.microsoft.com/office/drawing/2014/main" id="{00000000-0008-0000-0300-0000A3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206</xdr:row>
          <xdr:rowOff>99060</xdr:rowOff>
        </xdr:from>
        <xdr:to>
          <xdr:col>7</xdr:col>
          <xdr:colOff>655320</xdr:colOff>
          <xdr:row>206</xdr:row>
          <xdr:rowOff>297180</xdr:rowOff>
        </xdr:to>
        <xdr:sp macro="" textlink="">
          <xdr:nvSpPr>
            <xdr:cNvPr id="1086372" name="Check Box 5028" hidden="1">
              <a:extLst>
                <a:ext uri="{63B3BB69-23CF-44E3-9099-C40C66FF867C}">
                  <a14:compatExt spid="_x0000_s1086372"/>
                </a:ext>
                <a:ext uri="{FF2B5EF4-FFF2-40B4-BE49-F238E27FC236}">
                  <a16:creationId xmlns:a16="http://schemas.microsoft.com/office/drawing/2014/main" id="{00000000-0008-0000-0300-0000A4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207</xdr:row>
          <xdr:rowOff>99060</xdr:rowOff>
        </xdr:from>
        <xdr:to>
          <xdr:col>7</xdr:col>
          <xdr:colOff>655320</xdr:colOff>
          <xdr:row>207</xdr:row>
          <xdr:rowOff>297180</xdr:rowOff>
        </xdr:to>
        <xdr:sp macro="" textlink="">
          <xdr:nvSpPr>
            <xdr:cNvPr id="1086373" name="Check Box 5029" hidden="1">
              <a:extLst>
                <a:ext uri="{63B3BB69-23CF-44E3-9099-C40C66FF867C}">
                  <a14:compatExt spid="_x0000_s1086373"/>
                </a:ext>
                <a:ext uri="{FF2B5EF4-FFF2-40B4-BE49-F238E27FC236}">
                  <a16:creationId xmlns:a16="http://schemas.microsoft.com/office/drawing/2014/main" id="{00000000-0008-0000-0300-0000A5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208</xdr:row>
          <xdr:rowOff>106680</xdr:rowOff>
        </xdr:from>
        <xdr:to>
          <xdr:col>7</xdr:col>
          <xdr:colOff>655320</xdr:colOff>
          <xdr:row>209</xdr:row>
          <xdr:rowOff>0</xdr:rowOff>
        </xdr:to>
        <xdr:sp macro="" textlink="">
          <xdr:nvSpPr>
            <xdr:cNvPr id="1086374" name="Check Box 5030" hidden="1">
              <a:extLst>
                <a:ext uri="{63B3BB69-23CF-44E3-9099-C40C66FF867C}">
                  <a14:compatExt spid="_x0000_s1086374"/>
                </a:ext>
                <a:ext uri="{FF2B5EF4-FFF2-40B4-BE49-F238E27FC236}">
                  <a16:creationId xmlns:a16="http://schemas.microsoft.com/office/drawing/2014/main" id="{00000000-0008-0000-0300-0000A6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209</xdr:row>
          <xdr:rowOff>106680</xdr:rowOff>
        </xdr:from>
        <xdr:to>
          <xdr:col>7</xdr:col>
          <xdr:colOff>655320</xdr:colOff>
          <xdr:row>210</xdr:row>
          <xdr:rowOff>0</xdr:rowOff>
        </xdr:to>
        <xdr:sp macro="" textlink="">
          <xdr:nvSpPr>
            <xdr:cNvPr id="1086375" name="Check Box 5031" hidden="1">
              <a:extLst>
                <a:ext uri="{63B3BB69-23CF-44E3-9099-C40C66FF867C}">
                  <a14:compatExt spid="_x0000_s1086375"/>
                </a:ext>
                <a:ext uri="{FF2B5EF4-FFF2-40B4-BE49-F238E27FC236}">
                  <a16:creationId xmlns:a16="http://schemas.microsoft.com/office/drawing/2014/main" id="{00000000-0008-0000-0300-0000A7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210</xdr:row>
          <xdr:rowOff>106680</xdr:rowOff>
        </xdr:from>
        <xdr:to>
          <xdr:col>7</xdr:col>
          <xdr:colOff>655320</xdr:colOff>
          <xdr:row>211</xdr:row>
          <xdr:rowOff>0</xdr:rowOff>
        </xdr:to>
        <xdr:sp macro="" textlink="">
          <xdr:nvSpPr>
            <xdr:cNvPr id="1086376" name="Check Box 5032" hidden="1">
              <a:extLst>
                <a:ext uri="{63B3BB69-23CF-44E3-9099-C40C66FF867C}">
                  <a14:compatExt spid="_x0000_s1086376"/>
                </a:ext>
                <a:ext uri="{FF2B5EF4-FFF2-40B4-BE49-F238E27FC236}">
                  <a16:creationId xmlns:a16="http://schemas.microsoft.com/office/drawing/2014/main" id="{00000000-0008-0000-0300-0000A8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211</xdr:row>
          <xdr:rowOff>106680</xdr:rowOff>
        </xdr:from>
        <xdr:to>
          <xdr:col>7</xdr:col>
          <xdr:colOff>655320</xdr:colOff>
          <xdr:row>212</xdr:row>
          <xdr:rowOff>0</xdr:rowOff>
        </xdr:to>
        <xdr:sp macro="" textlink="">
          <xdr:nvSpPr>
            <xdr:cNvPr id="1086377" name="Check Box 5033" hidden="1">
              <a:extLst>
                <a:ext uri="{63B3BB69-23CF-44E3-9099-C40C66FF867C}">
                  <a14:compatExt spid="_x0000_s1086377"/>
                </a:ext>
                <a:ext uri="{FF2B5EF4-FFF2-40B4-BE49-F238E27FC236}">
                  <a16:creationId xmlns:a16="http://schemas.microsoft.com/office/drawing/2014/main" id="{00000000-0008-0000-0300-0000A9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212</xdr:row>
          <xdr:rowOff>99060</xdr:rowOff>
        </xdr:from>
        <xdr:to>
          <xdr:col>7</xdr:col>
          <xdr:colOff>655320</xdr:colOff>
          <xdr:row>212</xdr:row>
          <xdr:rowOff>297180</xdr:rowOff>
        </xdr:to>
        <xdr:sp macro="" textlink="">
          <xdr:nvSpPr>
            <xdr:cNvPr id="1086378" name="Check Box 5034" hidden="1">
              <a:extLst>
                <a:ext uri="{63B3BB69-23CF-44E3-9099-C40C66FF867C}">
                  <a14:compatExt spid="_x0000_s1086378"/>
                </a:ext>
                <a:ext uri="{FF2B5EF4-FFF2-40B4-BE49-F238E27FC236}">
                  <a16:creationId xmlns:a16="http://schemas.microsoft.com/office/drawing/2014/main" id="{00000000-0008-0000-0300-0000AA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213</xdr:row>
          <xdr:rowOff>83820</xdr:rowOff>
        </xdr:from>
        <xdr:to>
          <xdr:col>7</xdr:col>
          <xdr:colOff>655320</xdr:colOff>
          <xdr:row>213</xdr:row>
          <xdr:rowOff>289560</xdr:rowOff>
        </xdr:to>
        <xdr:sp macro="" textlink="">
          <xdr:nvSpPr>
            <xdr:cNvPr id="1086379" name="Check Box 5035" hidden="1">
              <a:extLst>
                <a:ext uri="{63B3BB69-23CF-44E3-9099-C40C66FF867C}">
                  <a14:compatExt spid="_x0000_s1086379"/>
                </a:ext>
                <a:ext uri="{FF2B5EF4-FFF2-40B4-BE49-F238E27FC236}">
                  <a16:creationId xmlns:a16="http://schemas.microsoft.com/office/drawing/2014/main" id="{00000000-0008-0000-0300-0000AB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214</xdr:row>
          <xdr:rowOff>106680</xdr:rowOff>
        </xdr:from>
        <xdr:to>
          <xdr:col>7</xdr:col>
          <xdr:colOff>655320</xdr:colOff>
          <xdr:row>215</xdr:row>
          <xdr:rowOff>0</xdr:rowOff>
        </xdr:to>
        <xdr:sp macro="" textlink="">
          <xdr:nvSpPr>
            <xdr:cNvPr id="1086380" name="Check Box 5036" hidden="1">
              <a:extLst>
                <a:ext uri="{63B3BB69-23CF-44E3-9099-C40C66FF867C}">
                  <a14:compatExt spid="_x0000_s1086380"/>
                </a:ext>
                <a:ext uri="{FF2B5EF4-FFF2-40B4-BE49-F238E27FC236}">
                  <a16:creationId xmlns:a16="http://schemas.microsoft.com/office/drawing/2014/main" id="{00000000-0008-0000-0300-0000AC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215</xdr:row>
          <xdr:rowOff>99060</xdr:rowOff>
        </xdr:from>
        <xdr:to>
          <xdr:col>7</xdr:col>
          <xdr:colOff>655320</xdr:colOff>
          <xdr:row>215</xdr:row>
          <xdr:rowOff>289560</xdr:rowOff>
        </xdr:to>
        <xdr:sp macro="" textlink="">
          <xdr:nvSpPr>
            <xdr:cNvPr id="1086381" name="Check Box 5037" hidden="1">
              <a:extLst>
                <a:ext uri="{63B3BB69-23CF-44E3-9099-C40C66FF867C}">
                  <a14:compatExt spid="_x0000_s1086381"/>
                </a:ext>
                <a:ext uri="{FF2B5EF4-FFF2-40B4-BE49-F238E27FC236}">
                  <a16:creationId xmlns:a16="http://schemas.microsoft.com/office/drawing/2014/main" id="{00000000-0008-0000-0300-0000AD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216</xdr:row>
          <xdr:rowOff>99060</xdr:rowOff>
        </xdr:from>
        <xdr:to>
          <xdr:col>7</xdr:col>
          <xdr:colOff>655320</xdr:colOff>
          <xdr:row>216</xdr:row>
          <xdr:rowOff>289560</xdr:rowOff>
        </xdr:to>
        <xdr:sp macro="" textlink="">
          <xdr:nvSpPr>
            <xdr:cNvPr id="1086382" name="Check Box 5038" hidden="1">
              <a:extLst>
                <a:ext uri="{63B3BB69-23CF-44E3-9099-C40C66FF867C}">
                  <a14:compatExt spid="_x0000_s1086382"/>
                </a:ext>
                <a:ext uri="{FF2B5EF4-FFF2-40B4-BE49-F238E27FC236}">
                  <a16:creationId xmlns:a16="http://schemas.microsoft.com/office/drawing/2014/main" id="{00000000-0008-0000-0300-0000AE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217</xdr:row>
          <xdr:rowOff>99060</xdr:rowOff>
        </xdr:from>
        <xdr:to>
          <xdr:col>7</xdr:col>
          <xdr:colOff>655320</xdr:colOff>
          <xdr:row>217</xdr:row>
          <xdr:rowOff>289560</xdr:rowOff>
        </xdr:to>
        <xdr:sp macro="" textlink="">
          <xdr:nvSpPr>
            <xdr:cNvPr id="1086383" name="Check Box 5039" hidden="1">
              <a:extLst>
                <a:ext uri="{63B3BB69-23CF-44E3-9099-C40C66FF867C}">
                  <a14:compatExt spid="_x0000_s1086383"/>
                </a:ext>
                <a:ext uri="{FF2B5EF4-FFF2-40B4-BE49-F238E27FC236}">
                  <a16:creationId xmlns:a16="http://schemas.microsoft.com/office/drawing/2014/main" id="{00000000-0008-0000-0300-0000AF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218</xdr:row>
          <xdr:rowOff>99060</xdr:rowOff>
        </xdr:from>
        <xdr:to>
          <xdr:col>7</xdr:col>
          <xdr:colOff>655320</xdr:colOff>
          <xdr:row>218</xdr:row>
          <xdr:rowOff>289560</xdr:rowOff>
        </xdr:to>
        <xdr:sp macro="" textlink="">
          <xdr:nvSpPr>
            <xdr:cNvPr id="1086384" name="Check Box 5040" hidden="1">
              <a:extLst>
                <a:ext uri="{63B3BB69-23CF-44E3-9099-C40C66FF867C}">
                  <a14:compatExt spid="_x0000_s1086384"/>
                </a:ext>
                <a:ext uri="{FF2B5EF4-FFF2-40B4-BE49-F238E27FC236}">
                  <a16:creationId xmlns:a16="http://schemas.microsoft.com/office/drawing/2014/main" id="{00000000-0008-0000-0300-0000B0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397</xdr:row>
          <xdr:rowOff>0</xdr:rowOff>
        </xdr:from>
        <xdr:to>
          <xdr:col>6</xdr:col>
          <xdr:colOff>0</xdr:colOff>
          <xdr:row>398</xdr:row>
          <xdr:rowOff>7620</xdr:rowOff>
        </xdr:to>
        <xdr:sp macro="" textlink="">
          <xdr:nvSpPr>
            <xdr:cNvPr id="1086386" name="Drop Down 5042" hidden="1">
              <a:extLst>
                <a:ext uri="{63B3BB69-23CF-44E3-9099-C40C66FF867C}">
                  <a14:compatExt spid="_x0000_s1086386"/>
                </a:ext>
                <a:ext uri="{FF2B5EF4-FFF2-40B4-BE49-F238E27FC236}">
                  <a16:creationId xmlns:a16="http://schemas.microsoft.com/office/drawing/2014/main" id="{00000000-0008-0000-0300-0000B293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133</xdr:row>
          <xdr:rowOff>22860</xdr:rowOff>
        </xdr:from>
        <xdr:to>
          <xdr:col>6</xdr:col>
          <xdr:colOff>1264920</xdr:colOff>
          <xdr:row>133</xdr:row>
          <xdr:rowOff>213360</xdr:rowOff>
        </xdr:to>
        <xdr:sp macro="" textlink="">
          <xdr:nvSpPr>
            <xdr:cNvPr id="1086387" name="Check Box 5043" hidden="1">
              <a:extLst>
                <a:ext uri="{63B3BB69-23CF-44E3-9099-C40C66FF867C}">
                  <a14:compatExt spid="_x0000_s1086387"/>
                </a:ext>
                <a:ext uri="{FF2B5EF4-FFF2-40B4-BE49-F238E27FC236}">
                  <a16:creationId xmlns:a16="http://schemas.microsoft.com/office/drawing/2014/main" id="{00000000-0008-0000-0300-0000B3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134</xdr:row>
          <xdr:rowOff>22860</xdr:rowOff>
        </xdr:from>
        <xdr:to>
          <xdr:col>6</xdr:col>
          <xdr:colOff>1264920</xdr:colOff>
          <xdr:row>135</xdr:row>
          <xdr:rowOff>0</xdr:rowOff>
        </xdr:to>
        <xdr:sp macro="" textlink="">
          <xdr:nvSpPr>
            <xdr:cNvPr id="1086388" name="Check Box 5044" hidden="1">
              <a:extLst>
                <a:ext uri="{63B3BB69-23CF-44E3-9099-C40C66FF867C}">
                  <a14:compatExt spid="_x0000_s1086388"/>
                </a:ext>
                <a:ext uri="{FF2B5EF4-FFF2-40B4-BE49-F238E27FC236}">
                  <a16:creationId xmlns:a16="http://schemas.microsoft.com/office/drawing/2014/main" id="{00000000-0008-0000-0300-0000B4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135</xdr:row>
          <xdr:rowOff>0</xdr:rowOff>
        </xdr:from>
        <xdr:to>
          <xdr:col>6</xdr:col>
          <xdr:colOff>1264920</xdr:colOff>
          <xdr:row>135</xdr:row>
          <xdr:rowOff>251460</xdr:rowOff>
        </xdr:to>
        <xdr:sp macro="" textlink="">
          <xdr:nvSpPr>
            <xdr:cNvPr id="1086389" name="Check Box 5045" hidden="1">
              <a:extLst>
                <a:ext uri="{63B3BB69-23CF-44E3-9099-C40C66FF867C}">
                  <a14:compatExt spid="_x0000_s1086389"/>
                </a:ext>
                <a:ext uri="{FF2B5EF4-FFF2-40B4-BE49-F238E27FC236}">
                  <a16:creationId xmlns:a16="http://schemas.microsoft.com/office/drawing/2014/main" id="{00000000-0008-0000-0300-0000B5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449</xdr:row>
          <xdr:rowOff>0</xdr:rowOff>
        </xdr:from>
        <xdr:to>
          <xdr:col>5</xdr:col>
          <xdr:colOff>1226820</xdr:colOff>
          <xdr:row>450</xdr:row>
          <xdr:rowOff>0</xdr:rowOff>
        </xdr:to>
        <xdr:sp macro="" textlink="">
          <xdr:nvSpPr>
            <xdr:cNvPr id="1086390" name="Drop Down 5046" hidden="1">
              <a:extLst>
                <a:ext uri="{63B3BB69-23CF-44E3-9099-C40C66FF867C}">
                  <a14:compatExt spid="_x0000_s1086390"/>
                </a:ext>
                <a:ext uri="{FF2B5EF4-FFF2-40B4-BE49-F238E27FC236}">
                  <a16:creationId xmlns:a16="http://schemas.microsoft.com/office/drawing/2014/main" id="{00000000-0008-0000-0300-0000B693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7620</xdr:rowOff>
        </xdr:from>
        <xdr:to>
          <xdr:col>5</xdr:col>
          <xdr:colOff>0</xdr:colOff>
          <xdr:row>14</xdr:row>
          <xdr:rowOff>198120</xdr:rowOff>
        </xdr:to>
        <xdr:sp macro="" textlink="">
          <xdr:nvSpPr>
            <xdr:cNvPr id="1086392" name="Drop Down 5048" hidden="1">
              <a:extLst>
                <a:ext uri="{63B3BB69-23CF-44E3-9099-C40C66FF867C}">
                  <a14:compatExt spid="_x0000_s1086392"/>
                </a:ext>
                <a:ext uri="{FF2B5EF4-FFF2-40B4-BE49-F238E27FC236}">
                  <a16:creationId xmlns:a16="http://schemas.microsoft.com/office/drawing/2014/main" id="{00000000-0008-0000-0300-0000B893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45</xdr:row>
          <xdr:rowOff>7620</xdr:rowOff>
        </xdr:from>
        <xdr:to>
          <xdr:col>5</xdr:col>
          <xdr:colOff>982980</xdr:colOff>
          <xdr:row>45</xdr:row>
          <xdr:rowOff>198120</xdr:rowOff>
        </xdr:to>
        <xdr:sp macro="" textlink="">
          <xdr:nvSpPr>
            <xdr:cNvPr id="1086393" name="Drop Down 5049" hidden="1">
              <a:extLst>
                <a:ext uri="{63B3BB69-23CF-44E3-9099-C40C66FF867C}">
                  <a14:compatExt spid="_x0000_s1086393"/>
                </a:ext>
                <a:ext uri="{FF2B5EF4-FFF2-40B4-BE49-F238E27FC236}">
                  <a16:creationId xmlns:a16="http://schemas.microsoft.com/office/drawing/2014/main" id="{00000000-0008-0000-0300-0000B993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2</xdr:row>
      <xdr:rowOff>28575</xdr:rowOff>
    </xdr:from>
    <xdr:to>
      <xdr:col>7</xdr:col>
      <xdr:colOff>2371725</xdr:colOff>
      <xdr:row>5</xdr:row>
      <xdr:rowOff>133350</xdr:rowOff>
    </xdr:to>
    <xdr:pic>
      <xdr:nvPicPr>
        <xdr:cNvPr id="196" name="Picture 195" descr="Public Works Logo">
          <a:extLst>
            <a:ext uri="{FF2B5EF4-FFF2-40B4-BE49-F238E27FC236}">
              <a16:creationId xmlns:a16="http://schemas.microsoft.com/office/drawing/2014/main" id="{00000000-0008-0000-0300-0000C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1325" y="676275"/>
          <a:ext cx="36671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12</xdr:col>
      <xdr:colOff>352425</xdr:colOff>
      <xdr:row>2</xdr:row>
      <xdr:rowOff>476250</xdr:rowOff>
    </xdr:from>
    <xdr:to>
      <xdr:col>15</xdr:col>
      <xdr:colOff>0</xdr:colOff>
      <xdr:row>2</xdr:row>
      <xdr:rowOff>800100</xdr:rowOff>
    </xdr:to>
    <xdr:sp macro="" textlink="">
      <xdr:nvSpPr>
        <xdr:cNvPr id="79879" name="Text Box 7">
          <a:extLst>
            <a:ext uri="{FF2B5EF4-FFF2-40B4-BE49-F238E27FC236}">
              <a16:creationId xmlns:a16="http://schemas.microsoft.com/office/drawing/2014/main" id="{00000000-0008-0000-2600-000007380100}"/>
            </a:ext>
          </a:extLst>
        </xdr:cNvPr>
        <xdr:cNvSpPr txBox="1">
          <a:spLocks noChangeArrowheads="1"/>
        </xdr:cNvSpPr>
      </xdr:nvSpPr>
      <xdr:spPr bwMode="auto">
        <a:xfrm>
          <a:off x="6696075" y="8667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304800</xdr:colOff>
          <xdr:row>0</xdr:row>
          <xdr:rowOff>152400</xdr:rowOff>
        </xdr:from>
        <xdr:to>
          <xdr:col>15</xdr:col>
          <xdr:colOff>45720</xdr:colOff>
          <xdr:row>2</xdr:row>
          <xdr:rowOff>99060</xdr:rowOff>
        </xdr:to>
        <xdr:sp macro="" textlink="">
          <xdr:nvSpPr>
            <xdr:cNvPr id="79876" name="Button 4" hidden="1">
              <a:extLst>
                <a:ext uri="{63B3BB69-23CF-44E3-9099-C40C66FF867C}">
                  <a14:compatExt spid="_x0000_s79876"/>
                </a:ext>
                <a:ext uri="{FF2B5EF4-FFF2-40B4-BE49-F238E27FC236}">
                  <a16:creationId xmlns:a16="http://schemas.microsoft.com/office/drawing/2014/main" id="{00000000-0008-0000-2600-00000438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304800</xdr:colOff>
          <xdr:row>2</xdr:row>
          <xdr:rowOff>792480</xdr:rowOff>
        </xdr:from>
        <xdr:to>
          <xdr:col>15</xdr:col>
          <xdr:colOff>45720</xdr:colOff>
          <xdr:row>2</xdr:row>
          <xdr:rowOff>1112520</xdr:rowOff>
        </xdr:to>
        <xdr:sp macro="" textlink="">
          <xdr:nvSpPr>
            <xdr:cNvPr id="79877" name="Button 5" hidden="1">
              <a:extLst>
                <a:ext uri="{63B3BB69-23CF-44E3-9099-C40C66FF867C}">
                  <a14:compatExt spid="_x0000_s79877"/>
                </a:ext>
                <a:ext uri="{FF2B5EF4-FFF2-40B4-BE49-F238E27FC236}">
                  <a16:creationId xmlns:a16="http://schemas.microsoft.com/office/drawing/2014/main" id="{00000000-0008-0000-2600-000005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304800</xdr:colOff>
          <xdr:row>2</xdr:row>
          <xdr:rowOff>114300</xdr:rowOff>
        </xdr:from>
        <xdr:to>
          <xdr:col>15</xdr:col>
          <xdr:colOff>45720</xdr:colOff>
          <xdr:row>2</xdr:row>
          <xdr:rowOff>441960</xdr:rowOff>
        </xdr:to>
        <xdr:sp macro="" textlink="">
          <xdr:nvSpPr>
            <xdr:cNvPr id="79878" name="Button 6" hidden="1">
              <a:extLst>
                <a:ext uri="{63B3BB69-23CF-44E3-9099-C40C66FF867C}">
                  <a14:compatExt spid="_x0000_s79878"/>
                </a:ext>
                <a:ext uri="{FF2B5EF4-FFF2-40B4-BE49-F238E27FC236}">
                  <a16:creationId xmlns:a16="http://schemas.microsoft.com/office/drawing/2014/main" id="{00000000-0008-0000-2600-000006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304800</xdr:colOff>
          <xdr:row>3</xdr:row>
          <xdr:rowOff>0</xdr:rowOff>
        </xdr:from>
        <xdr:to>
          <xdr:col>15</xdr:col>
          <xdr:colOff>45720</xdr:colOff>
          <xdr:row>3</xdr:row>
          <xdr:rowOff>327660</xdr:rowOff>
        </xdr:to>
        <xdr:sp macro="" textlink="">
          <xdr:nvSpPr>
            <xdr:cNvPr id="79946" name="Button 74" hidden="1">
              <a:extLst>
                <a:ext uri="{63B3BB69-23CF-44E3-9099-C40C66FF867C}">
                  <a14:compatExt spid="_x0000_s79946"/>
                </a:ext>
                <a:ext uri="{FF2B5EF4-FFF2-40B4-BE49-F238E27FC236}">
                  <a16:creationId xmlns:a16="http://schemas.microsoft.com/office/drawing/2014/main" id="{00000000-0008-0000-2600-00004A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xdr:twoCellAnchor editAs="absolute">
    <xdr:from>
      <xdr:col>11</xdr:col>
      <xdr:colOff>342900</xdr:colOff>
      <xdr:row>2</xdr:row>
      <xdr:rowOff>609600</xdr:rowOff>
    </xdr:from>
    <xdr:to>
      <xdr:col>13</xdr:col>
      <xdr:colOff>600075</xdr:colOff>
      <xdr:row>3</xdr:row>
      <xdr:rowOff>142875</xdr:rowOff>
    </xdr:to>
    <xdr:sp macro="" textlink="">
      <xdr:nvSpPr>
        <xdr:cNvPr id="78855" name="Text Box 7">
          <a:extLst>
            <a:ext uri="{FF2B5EF4-FFF2-40B4-BE49-F238E27FC236}">
              <a16:creationId xmlns:a16="http://schemas.microsoft.com/office/drawing/2014/main" id="{00000000-0008-0000-2700-000007340100}"/>
            </a:ext>
          </a:extLst>
        </xdr:cNvPr>
        <xdr:cNvSpPr txBox="1">
          <a:spLocks noChangeArrowheads="1"/>
        </xdr:cNvSpPr>
      </xdr:nvSpPr>
      <xdr:spPr bwMode="auto">
        <a:xfrm>
          <a:off x="6534150" y="8763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373380</xdr:colOff>
          <xdr:row>1</xdr:row>
          <xdr:rowOff>0</xdr:rowOff>
        </xdr:from>
        <xdr:to>
          <xdr:col>13</xdr:col>
          <xdr:colOff>449580</xdr:colOff>
          <xdr:row>2</xdr:row>
          <xdr:rowOff>236220</xdr:rowOff>
        </xdr:to>
        <xdr:sp macro="" textlink="">
          <xdr:nvSpPr>
            <xdr:cNvPr id="78852" name="Button 4" hidden="1">
              <a:extLst>
                <a:ext uri="{63B3BB69-23CF-44E3-9099-C40C66FF867C}">
                  <a14:compatExt spid="_x0000_s78852"/>
                </a:ext>
                <a:ext uri="{FF2B5EF4-FFF2-40B4-BE49-F238E27FC236}">
                  <a16:creationId xmlns:a16="http://schemas.microsoft.com/office/drawing/2014/main" id="{00000000-0008-0000-2700-00000434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3</xdr:row>
          <xdr:rowOff>160020</xdr:rowOff>
        </xdr:from>
        <xdr:to>
          <xdr:col>13</xdr:col>
          <xdr:colOff>449580</xdr:colOff>
          <xdr:row>4</xdr:row>
          <xdr:rowOff>45720</xdr:rowOff>
        </xdr:to>
        <xdr:sp macro="" textlink="">
          <xdr:nvSpPr>
            <xdr:cNvPr id="78853" name="Button 5" hidden="1">
              <a:extLst>
                <a:ext uri="{63B3BB69-23CF-44E3-9099-C40C66FF867C}">
                  <a14:compatExt spid="_x0000_s78853"/>
                </a:ext>
                <a:ext uri="{FF2B5EF4-FFF2-40B4-BE49-F238E27FC236}">
                  <a16:creationId xmlns:a16="http://schemas.microsoft.com/office/drawing/2014/main" id="{00000000-0008-0000-2700-0000053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2</xdr:row>
          <xdr:rowOff>274320</xdr:rowOff>
        </xdr:from>
        <xdr:to>
          <xdr:col>13</xdr:col>
          <xdr:colOff>449580</xdr:colOff>
          <xdr:row>2</xdr:row>
          <xdr:rowOff>563880</xdr:rowOff>
        </xdr:to>
        <xdr:sp macro="" textlink="">
          <xdr:nvSpPr>
            <xdr:cNvPr id="78854" name="Button 6" hidden="1">
              <a:extLst>
                <a:ext uri="{63B3BB69-23CF-44E3-9099-C40C66FF867C}">
                  <a14:compatExt spid="_x0000_s78854"/>
                </a:ext>
                <a:ext uri="{FF2B5EF4-FFF2-40B4-BE49-F238E27FC236}">
                  <a16:creationId xmlns:a16="http://schemas.microsoft.com/office/drawing/2014/main" id="{00000000-0008-0000-2700-0000063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4</xdr:row>
          <xdr:rowOff>99060</xdr:rowOff>
        </xdr:from>
        <xdr:to>
          <xdr:col>13</xdr:col>
          <xdr:colOff>449580</xdr:colOff>
          <xdr:row>5</xdr:row>
          <xdr:rowOff>30480</xdr:rowOff>
        </xdr:to>
        <xdr:sp macro="" textlink="">
          <xdr:nvSpPr>
            <xdr:cNvPr id="78922" name="Button 74" hidden="1">
              <a:extLst>
                <a:ext uri="{63B3BB69-23CF-44E3-9099-C40C66FF867C}">
                  <a14:compatExt spid="_x0000_s78922"/>
                </a:ext>
                <a:ext uri="{FF2B5EF4-FFF2-40B4-BE49-F238E27FC236}">
                  <a16:creationId xmlns:a16="http://schemas.microsoft.com/office/drawing/2014/main" id="{00000000-0008-0000-2700-00004A3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xdr:twoCellAnchor editAs="absolute">
    <xdr:from>
      <xdr:col>11</xdr:col>
      <xdr:colOff>116205</xdr:colOff>
      <xdr:row>2</xdr:row>
      <xdr:rowOff>125730</xdr:rowOff>
    </xdr:from>
    <xdr:to>
      <xdr:col>13</xdr:col>
      <xdr:colOff>363855</xdr:colOff>
      <xdr:row>2</xdr:row>
      <xdr:rowOff>457291</xdr:rowOff>
    </xdr:to>
    <xdr:sp macro="" textlink="">
      <xdr:nvSpPr>
        <xdr:cNvPr id="77830" name="Text Box 6">
          <a:extLst>
            <a:ext uri="{FF2B5EF4-FFF2-40B4-BE49-F238E27FC236}">
              <a16:creationId xmlns:a16="http://schemas.microsoft.com/office/drawing/2014/main" id="{00000000-0008-0000-2800-000006300100}"/>
            </a:ext>
          </a:extLst>
        </xdr:cNvPr>
        <xdr:cNvSpPr txBox="1">
          <a:spLocks noChangeArrowheads="1"/>
        </xdr:cNvSpPr>
      </xdr:nvSpPr>
      <xdr:spPr bwMode="auto">
        <a:xfrm>
          <a:off x="6543675" y="8286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144780</xdr:colOff>
          <xdr:row>0</xdr:row>
          <xdr:rowOff>175260</xdr:rowOff>
        </xdr:from>
        <xdr:to>
          <xdr:col>13</xdr:col>
          <xdr:colOff>220980</xdr:colOff>
          <xdr:row>0</xdr:row>
          <xdr:rowOff>457200</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2800-00000330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175260</xdr:colOff>
          <xdr:row>2</xdr:row>
          <xdr:rowOff>457200</xdr:rowOff>
        </xdr:from>
        <xdr:to>
          <xdr:col>13</xdr:col>
          <xdr:colOff>251460</xdr:colOff>
          <xdr:row>2</xdr:row>
          <xdr:rowOff>746760</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2800-00000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144780</xdr:colOff>
          <xdr:row>1</xdr:row>
          <xdr:rowOff>0</xdr:rowOff>
        </xdr:from>
        <xdr:to>
          <xdr:col>13</xdr:col>
          <xdr:colOff>220980</xdr:colOff>
          <xdr:row>2</xdr:row>
          <xdr:rowOff>83820</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2800-00000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175260</xdr:colOff>
          <xdr:row>2</xdr:row>
          <xdr:rowOff>784860</xdr:rowOff>
        </xdr:from>
        <xdr:to>
          <xdr:col>13</xdr:col>
          <xdr:colOff>251460</xdr:colOff>
          <xdr:row>3</xdr:row>
          <xdr:rowOff>236220</xdr:rowOff>
        </xdr:to>
        <xdr:sp macro="" textlink="">
          <xdr:nvSpPr>
            <xdr:cNvPr id="77897" name="Button 73" hidden="1">
              <a:extLst>
                <a:ext uri="{63B3BB69-23CF-44E3-9099-C40C66FF867C}">
                  <a14:compatExt spid="_x0000_s77897"/>
                </a:ext>
                <a:ext uri="{FF2B5EF4-FFF2-40B4-BE49-F238E27FC236}">
                  <a16:creationId xmlns:a16="http://schemas.microsoft.com/office/drawing/2014/main" id="{00000000-0008-0000-2800-00004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xdr:twoCellAnchor editAs="absolute">
    <xdr:from>
      <xdr:col>12</xdr:col>
      <xdr:colOff>493395</xdr:colOff>
      <xdr:row>1</xdr:row>
      <xdr:rowOff>198120</xdr:rowOff>
    </xdr:from>
    <xdr:to>
      <xdr:col>15</xdr:col>
      <xdr:colOff>321945</xdr:colOff>
      <xdr:row>1</xdr:row>
      <xdr:rowOff>604796</xdr:rowOff>
    </xdr:to>
    <xdr:sp macro="" textlink="">
      <xdr:nvSpPr>
        <xdr:cNvPr id="2" name="Text Box 6">
          <a:extLst>
            <a:ext uri="{FF2B5EF4-FFF2-40B4-BE49-F238E27FC236}">
              <a16:creationId xmlns:a16="http://schemas.microsoft.com/office/drawing/2014/main" id="{00000000-0008-0000-2900-000002000000}"/>
            </a:ext>
          </a:extLst>
        </xdr:cNvPr>
        <xdr:cNvSpPr txBox="1">
          <a:spLocks noChangeArrowheads="1"/>
        </xdr:cNvSpPr>
      </xdr:nvSpPr>
      <xdr:spPr bwMode="auto">
        <a:xfrm>
          <a:off x="7027545" y="779145"/>
          <a:ext cx="1600200" cy="4066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502920</xdr:colOff>
          <xdr:row>0</xdr:row>
          <xdr:rowOff>152400</xdr:rowOff>
        </xdr:from>
        <xdr:to>
          <xdr:col>15</xdr:col>
          <xdr:colOff>30480</xdr:colOff>
          <xdr:row>0</xdr:row>
          <xdr:rowOff>441960</xdr:rowOff>
        </xdr:to>
        <xdr:sp macro="" textlink="">
          <xdr:nvSpPr>
            <xdr:cNvPr id="1139713" name="Button 1" hidden="1">
              <a:extLst>
                <a:ext uri="{63B3BB69-23CF-44E3-9099-C40C66FF867C}">
                  <a14:compatExt spid="_x0000_s1139713"/>
                </a:ext>
                <a:ext uri="{FF2B5EF4-FFF2-40B4-BE49-F238E27FC236}">
                  <a16:creationId xmlns:a16="http://schemas.microsoft.com/office/drawing/2014/main" id="{00000000-0008-0000-2900-000001641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502920</xdr:colOff>
          <xdr:row>1</xdr:row>
          <xdr:rowOff>556260</xdr:rowOff>
        </xdr:from>
        <xdr:to>
          <xdr:col>15</xdr:col>
          <xdr:colOff>30480</xdr:colOff>
          <xdr:row>1</xdr:row>
          <xdr:rowOff>838200</xdr:rowOff>
        </xdr:to>
        <xdr:sp macro="" textlink="">
          <xdr:nvSpPr>
            <xdr:cNvPr id="1139714" name="Button 2" hidden="1">
              <a:extLst>
                <a:ext uri="{63B3BB69-23CF-44E3-9099-C40C66FF867C}">
                  <a14:compatExt spid="_x0000_s1139714"/>
                </a:ext>
                <a:ext uri="{FF2B5EF4-FFF2-40B4-BE49-F238E27FC236}">
                  <a16:creationId xmlns:a16="http://schemas.microsoft.com/office/drawing/2014/main" id="{00000000-0008-0000-2900-00000264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502920</xdr:colOff>
          <xdr:row>0</xdr:row>
          <xdr:rowOff>480060</xdr:rowOff>
        </xdr:from>
        <xdr:to>
          <xdr:col>15</xdr:col>
          <xdr:colOff>30480</xdr:colOff>
          <xdr:row>1</xdr:row>
          <xdr:rowOff>182880</xdr:rowOff>
        </xdr:to>
        <xdr:sp macro="" textlink="">
          <xdr:nvSpPr>
            <xdr:cNvPr id="1139715" name="Button 3" hidden="1">
              <a:extLst>
                <a:ext uri="{63B3BB69-23CF-44E3-9099-C40C66FF867C}">
                  <a14:compatExt spid="_x0000_s1139715"/>
                </a:ext>
                <a:ext uri="{FF2B5EF4-FFF2-40B4-BE49-F238E27FC236}">
                  <a16:creationId xmlns:a16="http://schemas.microsoft.com/office/drawing/2014/main" id="{00000000-0008-0000-2900-00000364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502920</xdr:colOff>
          <xdr:row>2</xdr:row>
          <xdr:rowOff>30480</xdr:rowOff>
        </xdr:from>
        <xdr:to>
          <xdr:col>15</xdr:col>
          <xdr:colOff>30480</xdr:colOff>
          <xdr:row>4</xdr:row>
          <xdr:rowOff>60960</xdr:rowOff>
        </xdr:to>
        <xdr:sp macro="" textlink="">
          <xdr:nvSpPr>
            <xdr:cNvPr id="1139716" name="Button 4" hidden="1">
              <a:extLst>
                <a:ext uri="{63B3BB69-23CF-44E3-9099-C40C66FF867C}">
                  <a14:compatExt spid="_x0000_s1139716"/>
                </a:ext>
                <a:ext uri="{FF2B5EF4-FFF2-40B4-BE49-F238E27FC236}">
                  <a16:creationId xmlns:a16="http://schemas.microsoft.com/office/drawing/2014/main" id="{00000000-0008-0000-2900-00000464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xdr:twoCellAnchor editAs="absolute">
    <xdr:from>
      <xdr:col>11</xdr:col>
      <xdr:colOff>514350</xdr:colOff>
      <xdr:row>2</xdr:row>
      <xdr:rowOff>447675</xdr:rowOff>
    </xdr:from>
    <xdr:to>
      <xdr:col>14</xdr:col>
      <xdr:colOff>161925</xdr:colOff>
      <xdr:row>2</xdr:row>
      <xdr:rowOff>771525</xdr:rowOff>
    </xdr:to>
    <xdr:sp macro="" textlink="">
      <xdr:nvSpPr>
        <xdr:cNvPr id="74758" name="Text Box 6">
          <a:extLst>
            <a:ext uri="{FF2B5EF4-FFF2-40B4-BE49-F238E27FC236}">
              <a16:creationId xmlns:a16="http://schemas.microsoft.com/office/drawing/2014/main" id="{00000000-0008-0000-2A00-000006240100}"/>
            </a:ext>
          </a:extLst>
        </xdr:cNvPr>
        <xdr:cNvSpPr txBox="1">
          <a:spLocks noChangeArrowheads="1"/>
        </xdr:cNvSpPr>
      </xdr:nvSpPr>
      <xdr:spPr bwMode="auto">
        <a:xfrm>
          <a:off x="6915150" y="8667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464820</xdr:colOff>
          <xdr:row>0</xdr:row>
          <xdr:rowOff>152400</xdr:rowOff>
        </xdr:from>
        <xdr:to>
          <xdr:col>14</xdr:col>
          <xdr:colOff>213360</xdr:colOff>
          <xdr:row>2</xdr:row>
          <xdr:rowOff>60960</xdr:rowOff>
        </xdr:to>
        <xdr:sp macro="" textlink="">
          <xdr:nvSpPr>
            <xdr:cNvPr id="74755" name="Button 3" hidden="1">
              <a:extLst>
                <a:ext uri="{63B3BB69-23CF-44E3-9099-C40C66FF867C}">
                  <a14:compatExt spid="_x0000_s74755"/>
                </a:ext>
                <a:ext uri="{FF2B5EF4-FFF2-40B4-BE49-F238E27FC236}">
                  <a16:creationId xmlns:a16="http://schemas.microsoft.com/office/drawing/2014/main" id="{00000000-0008-0000-2A00-00000324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464820</xdr:colOff>
          <xdr:row>2</xdr:row>
          <xdr:rowOff>762000</xdr:rowOff>
        </xdr:from>
        <xdr:to>
          <xdr:col>14</xdr:col>
          <xdr:colOff>213360</xdr:colOff>
          <xdr:row>3</xdr:row>
          <xdr:rowOff>228600</xdr:rowOff>
        </xdr:to>
        <xdr:sp macro="" textlink="">
          <xdr:nvSpPr>
            <xdr:cNvPr id="74756" name="Button 4" hidden="1">
              <a:extLst>
                <a:ext uri="{63B3BB69-23CF-44E3-9099-C40C66FF867C}">
                  <a14:compatExt spid="_x0000_s74756"/>
                </a:ext>
                <a:ext uri="{FF2B5EF4-FFF2-40B4-BE49-F238E27FC236}">
                  <a16:creationId xmlns:a16="http://schemas.microsoft.com/office/drawing/2014/main" id="{00000000-0008-0000-2A00-000004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464820</xdr:colOff>
          <xdr:row>2</xdr:row>
          <xdr:rowOff>83820</xdr:rowOff>
        </xdr:from>
        <xdr:to>
          <xdr:col>14</xdr:col>
          <xdr:colOff>213360</xdr:colOff>
          <xdr:row>2</xdr:row>
          <xdr:rowOff>411480</xdr:rowOff>
        </xdr:to>
        <xdr:sp macro="" textlink="">
          <xdr:nvSpPr>
            <xdr:cNvPr id="74757" name="Button 5" hidden="1">
              <a:extLst>
                <a:ext uri="{63B3BB69-23CF-44E3-9099-C40C66FF867C}">
                  <a14:compatExt spid="_x0000_s74757"/>
                </a:ext>
                <a:ext uri="{FF2B5EF4-FFF2-40B4-BE49-F238E27FC236}">
                  <a16:creationId xmlns:a16="http://schemas.microsoft.com/office/drawing/2014/main" id="{00000000-0008-0000-2A00-000005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464820</xdr:colOff>
          <xdr:row>4</xdr:row>
          <xdr:rowOff>22860</xdr:rowOff>
        </xdr:from>
        <xdr:to>
          <xdr:col>14</xdr:col>
          <xdr:colOff>213360</xdr:colOff>
          <xdr:row>6</xdr:row>
          <xdr:rowOff>22860</xdr:rowOff>
        </xdr:to>
        <xdr:sp macro="" textlink="">
          <xdr:nvSpPr>
            <xdr:cNvPr id="74825" name="Button 73" hidden="1">
              <a:extLst>
                <a:ext uri="{63B3BB69-23CF-44E3-9099-C40C66FF867C}">
                  <a14:compatExt spid="_x0000_s74825"/>
                </a:ext>
                <a:ext uri="{FF2B5EF4-FFF2-40B4-BE49-F238E27FC236}">
                  <a16:creationId xmlns:a16="http://schemas.microsoft.com/office/drawing/2014/main" id="{00000000-0008-0000-2A00-000049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xdr:twoCellAnchor editAs="absolute">
    <xdr:from>
      <xdr:col>12</xdr:col>
      <xdr:colOff>285750</xdr:colOff>
      <xdr:row>1</xdr:row>
      <xdr:rowOff>466725</xdr:rowOff>
    </xdr:from>
    <xdr:to>
      <xdr:col>14</xdr:col>
      <xdr:colOff>542925</xdr:colOff>
      <xdr:row>1</xdr:row>
      <xdr:rowOff>790575</xdr:rowOff>
    </xdr:to>
    <xdr:sp macro="" textlink="">
      <xdr:nvSpPr>
        <xdr:cNvPr id="75782" name="Text Box 6">
          <a:extLst>
            <a:ext uri="{FF2B5EF4-FFF2-40B4-BE49-F238E27FC236}">
              <a16:creationId xmlns:a16="http://schemas.microsoft.com/office/drawing/2014/main" id="{00000000-0008-0000-2B00-000006280100}"/>
            </a:ext>
          </a:extLst>
        </xdr:cNvPr>
        <xdr:cNvSpPr txBox="1">
          <a:spLocks noChangeArrowheads="1"/>
        </xdr:cNvSpPr>
      </xdr:nvSpPr>
      <xdr:spPr bwMode="auto">
        <a:xfrm>
          <a:off x="6896100" y="96202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312420</xdr:colOff>
          <xdr:row>0</xdr:row>
          <xdr:rowOff>289560</xdr:rowOff>
        </xdr:from>
        <xdr:to>
          <xdr:col>14</xdr:col>
          <xdr:colOff>388620</xdr:colOff>
          <xdr:row>1</xdr:row>
          <xdr:rowOff>76200</xdr:rowOff>
        </xdr:to>
        <xdr:sp macro="" textlink="">
          <xdr:nvSpPr>
            <xdr:cNvPr id="958466" name="Button 2" hidden="1">
              <a:extLst>
                <a:ext uri="{63B3BB69-23CF-44E3-9099-C40C66FF867C}">
                  <a14:compatExt spid="_x0000_s958466"/>
                </a:ext>
                <a:ext uri="{FF2B5EF4-FFF2-40B4-BE49-F238E27FC236}">
                  <a16:creationId xmlns:a16="http://schemas.microsoft.com/office/drawing/2014/main" id="{00000000-0008-0000-2B00-000002A0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297180</xdr:colOff>
          <xdr:row>1</xdr:row>
          <xdr:rowOff>784860</xdr:rowOff>
        </xdr:from>
        <xdr:to>
          <xdr:col>14</xdr:col>
          <xdr:colOff>373380</xdr:colOff>
          <xdr:row>2</xdr:row>
          <xdr:rowOff>121920</xdr:rowOff>
        </xdr:to>
        <xdr:sp macro="" textlink="">
          <xdr:nvSpPr>
            <xdr:cNvPr id="958467" name="Button 3" hidden="1">
              <a:extLst>
                <a:ext uri="{63B3BB69-23CF-44E3-9099-C40C66FF867C}">
                  <a14:compatExt spid="_x0000_s958467"/>
                </a:ext>
                <a:ext uri="{FF2B5EF4-FFF2-40B4-BE49-F238E27FC236}">
                  <a16:creationId xmlns:a16="http://schemas.microsoft.com/office/drawing/2014/main" id="{00000000-0008-0000-2B00-000003A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312420</xdr:colOff>
          <xdr:row>1</xdr:row>
          <xdr:rowOff>106680</xdr:rowOff>
        </xdr:from>
        <xdr:to>
          <xdr:col>14</xdr:col>
          <xdr:colOff>388620</xdr:colOff>
          <xdr:row>1</xdr:row>
          <xdr:rowOff>388620</xdr:rowOff>
        </xdr:to>
        <xdr:sp macro="" textlink="">
          <xdr:nvSpPr>
            <xdr:cNvPr id="958468" name="Button 4" hidden="1">
              <a:extLst>
                <a:ext uri="{63B3BB69-23CF-44E3-9099-C40C66FF867C}">
                  <a14:compatExt spid="_x0000_s958468"/>
                </a:ext>
                <a:ext uri="{FF2B5EF4-FFF2-40B4-BE49-F238E27FC236}">
                  <a16:creationId xmlns:a16="http://schemas.microsoft.com/office/drawing/2014/main" id="{00000000-0008-0000-2B00-000004A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312420</xdr:colOff>
          <xdr:row>3</xdr:row>
          <xdr:rowOff>7620</xdr:rowOff>
        </xdr:from>
        <xdr:to>
          <xdr:col>14</xdr:col>
          <xdr:colOff>388620</xdr:colOff>
          <xdr:row>5</xdr:row>
          <xdr:rowOff>144780</xdr:rowOff>
        </xdr:to>
        <xdr:sp macro="" textlink="">
          <xdr:nvSpPr>
            <xdr:cNvPr id="958501" name="Button 37" hidden="1">
              <a:extLst>
                <a:ext uri="{63B3BB69-23CF-44E3-9099-C40C66FF867C}">
                  <a14:compatExt spid="_x0000_s958501"/>
                </a:ext>
                <a:ext uri="{FF2B5EF4-FFF2-40B4-BE49-F238E27FC236}">
                  <a16:creationId xmlns:a16="http://schemas.microsoft.com/office/drawing/2014/main" id="{00000000-0008-0000-2B00-000025A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xdr:twoCellAnchor editAs="absolute">
    <xdr:from>
      <xdr:col>10</xdr:col>
      <xdr:colOff>577215</xdr:colOff>
      <xdr:row>2</xdr:row>
      <xdr:rowOff>561975</xdr:rowOff>
    </xdr:from>
    <xdr:to>
      <xdr:col>13</xdr:col>
      <xdr:colOff>203667</xdr:colOff>
      <xdr:row>3</xdr:row>
      <xdr:rowOff>38100</xdr:rowOff>
    </xdr:to>
    <xdr:sp macro="" textlink="">
      <xdr:nvSpPr>
        <xdr:cNvPr id="65544" name="Text Box 8">
          <a:extLst>
            <a:ext uri="{FF2B5EF4-FFF2-40B4-BE49-F238E27FC236}">
              <a16:creationId xmlns:a16="http://schemas.microsoft.com/office/drawing/2014/main" id="{00000000-0008-0000-2C00-000008000100}"/>
            </a:ext>
          </a:extLst>
        </xdr:cNvPr>
        <xdr:cNvSpPr txBox="1">
          <a:spLocks noChangeArrowheads="1"/>
        </xdr:cNvSpPr>
      </xdr:nvSpPr>
      <xdr:spPr bwMode="auto">
        <a:xfrm>
          <a:off x="6524625" y="9525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579120</xdr:colOff>
          <xdr:row>1</xdr:row>
          <xdr:rowOff>121920</xdr:rowOff>
        </xdr:from>
        <xdr:to>
          <xdr:col>13</xdr:col>
          <xdr:colOff>30480</xdr:colOff>
          <xdr:row>2</xdr:row>
          <xdr:rowOff>182880</xdr:rowOff>
        </xdr:to>
        <xdr:sp macro="" textlink="">
          <xdr:nvSpPr>
            <xdr:cNvPr id="65541" name="Button 5" hidden="1">
              <a:extLst>
                <a:ext uri="{63B3BB69-23CF-44E3-9099-C40C66FF867C}">
                  <a14:compatExt spid="_x0000_s65541"/>
                </a:ext>
                <a:ext uri="{FF2B5EF4-FFF2-40B4-BE49-F238E27FC236}">
                  <a16:creationId xmlns:a16="http://schemas.microsoft.com/office/drawing/2014/main" id="{00000000-0008-0000-2C00-00000500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594360</xdr:colOff>
          <xdr:row>3</xdr:row>
          <xdr:rowOff>45720</xdr:rowOff>
        </xdr:from>
        <xdr:to>
          <xdr:col>13</xdr:col>
          <xdr:colOff>38100</xdr:colOff>
          <xdr:row>5</xdr:row>
          <xdr:rowOff>60960</xdr:rowOff>
        </xdr:to>
        <xdr:sp macro="" textlink="">
          <xdr:nvSpPr>
            <xdr:cNvPr id="65542" name="Button 6" hidden="1">
              <a:extLst>
                <a:ext uri="{63B3BB69-23CF-44E3-9099-C40C66FF867C}">
                  <a14:compatExt spid="_x0000_s65542"/>
                </a:ext>
                <a:ext uri="{FF2B5EF4-FFF2-40B4-BE49-F238E27FC236}">
                  <a16:creationId xmlns:a16="http://schemas.microsoft.com/office/drawing/2014/main" id="{00000000-0008-0000-2C00-0000060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579120</xdr:colOff>
          <xdr:row>2</xdr:row>
          <xdr:rowOff>220980</xdr:rowOff>
        </xdr:from>
        <xdr:to>
          <xdr:col>13</xdr:col>
          <xdr:colOff>30480</xdr:colOff>
          <xdr:row>2</xdr:row>
          <xdr:rowOff>502920</xdr:rowOff>
        </xdr:to>
        <xdr:sp macro="" textlink="">
          <xdr:nvSpPr>
            <xdr:cNvPr id="65543" name="Button 7" hidden="1">
              <a:extLst>
                <a:ext uri="{63B3BB69-23CF-44E3-9099-C40C66FF867C}">
                  <a14:compatExt spid="_x0000_s65543"/>
                </a:ext>
                <a:ext uri="{FF2B5EF4-FFF2-40B4-BE49-F238E27FC236}">
                  <a16:creationId xmlns:a16="http://schemas.microsoft.com/office/drawing/2014/main" id="{00000000-0008-0000-2C00-0000070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594360</xdr:colOff>
          <xdr:row>5</xdr:row>
          <xdr:rowOff>106680</xdr:rowOff>
        </xdr:from>
        <xdr:to>
          <xdr:col>13</xdr:col>
          <xdr:colOff>38100</xdr:colOff>
          <xdr:row>7</xdr:row>
          <xdr:rowOff>0</xdr:rowOff>
        </xdr:to>
        <xdr:sp macro="" textlink="">
          <xdr:nvSpPr>
            <xdr:cNvPr id="65611" name="Button 75" hidden="1">
              <a:extLst>
                <a:ext uri="{63B3BB69-23CF-44E3-9099-C40C66FF867C}">
                  <a14:compatExt spid="_x0000_s65611"/>
                </a:ext>
                <a:ext uri="{FF2B5EF4-FFF2-40B4-BE49-F238E27FC236}">
                  <a16:creationId xmlns:a16="http://schemas.microsoft.com/office/drawing/2014/main" id="{00000000-0008-0000-2C00-00004B0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xdr:twoCellAnchor editAs="absolute">
    <xdr:from>
      <xdr:col>11</xdr:col>
      <xdr:colOff>38100</xdr:colOff>
      <xdr:row>2</xdr:row>
      <xdr:rowOff>190500</xdr:rowOff>
    </xdr:from>
    <xdr:to>
      <xdr:col>13</xdr:col>
      <xdr:colOff>441853</xdr:colOff>
      <xdr:row>4</xdr:row>
      <xdr:rowOff>133350</xdr:rowOff>
    </xdr:to>
    <xdr:sp macro="" textlink="">
      <xdr:nvSpPr>
        <xdr:cNvPr id="62471" name="Text Box 7">
          <a:extLst>
            <a:ext uri="{FF2B5EF4-FFF2-40B4-BE49-F238E27FC236}">
              <a16:creationId xmlns:a16="http://schemas.microsoft.com/office/drawing/2014/main" id="{00000000-0008-0000-2D00-000007F40000}"/>
            </a:ext>
          </a:extLst>
        </xdr:cNvPr>
        <xdr:cNvSpPr txBox="1">
          <a:spLocks noChangeAspect="1" noChangeArrowheads="1"/>
        </xdr:cNvSpPr>
      </xdr:nvSpPr>
      <xdr:spPr bwMode="auto">
        <a:xfrm>
          <a:off x="5715000" y="8572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76200</xdr:colOff>
          <xdr:row>0</xdr:row>
          <xdr:rowOff>137160</xdr:rowOff>
        </xdr:from>
        <xdr:to>
          <xdr:col>14</xdr:col>
          <xdr:colOff>7620</xdr:colOff>
          <xdr:row>0</xdr:row>
          <xdr:rowOff>457200</xdr:rowOff>
        </xdr:to>
        <xdr:sp macro="" textlink="">
          <xdr:nvSpPr>
            <xdr:cNvPr id="62468" name="Button 4" hidden="1">
              <a:extLst>
                <a:ext uri="{63B3BB69-23CF-44E3-9099-C40C66FF867C}">
                  <a14:compatExt spid="_x0000_s62468"/>
                </a:ext>
                <a:ext uri="{FF2B5EF4-FFF2-40B4-BE49-F238E27FC236}">
                  <a16:creationId xmlns:a16="http://schemas.microsoft.com/office/drawing/2014/main" id="{00000000-0008-0000-2D00-000004F4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76200</xdr:colOff>
          <xdr:row>4</xdr:row>
          <xdr:rowOff>106680</xdr:rowOff>
        </xdr:from>
        <xdr:to>
          <xdr:col>14</xdr:col>
          <xdr:colOff>7620</xdr:colOff>
          <xdr:row>6</xdr:row>
          <xdr:rowOff>7620</xdr:rowOff>
        </xdr:to>
        <xdr:sp macro="" textlink="">
          <xdr:nvSpPr>
            <xdr:cNvPr id="62469" name="Button 5" hidden="1">
              <a:extLst>
                <a:ext uri="{63B3BB69-23CF-44E3-9099-C40C66FF867C}">
                  <a14:compatExt spid="_x0000_s62469"/>
                </a:ext>
                <a:ext uri="{FF2B5EF4-FFF2-40B4-BE49-F238E27FC236}">
                  <a16:creationId xmlns:a16="http://schemas.microsoft.com/office/drawing/2014/main" id="{00000000-0008-0000-2D00-000005F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76200</xdr:colOff>
          <xdr:row>0</xdr:row>
          <xdr:rowOff>487680</xdr:rowOff>
        </xdr:from>
        <xdr:to>
          <xdr:col>14</xdr:col>
          <xdr:colOff>7620</xdr:colOff>
          <xdr:row>2</xdr:row>
          <xdr:rowOff>144780</xdr:rowOff>
        </xdr:to>
        <xdr:sp macro="" textlink="">
          <xdr:nvSpPr>
            <xdr:cNvPr id="62470" name="Button 6" hidden="1">
              <a:extLst>
                <a:ext uri="{63B3BB69-23CF-44E3-9099-C40C66FF867C}">
                  <a14:compatExt spid="_x0000_s62470"/>
                </a:ext>
                <a:ext uri="{FF2B5EF4-FFF2-40B4-BE49-F238E27FC236}">
                  <a16:creationId xmlns:a16="http://schemas.microsoft.com/office/drawing/2014/main" id="{00000000-0008-0000-2D00-000006F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76200</xdr:colOff>
          <xdr:row>6</xdr:row>
          <xdr:rowOff>30480</xdr:rowOff>
        </xdr:from>
        <xdr:to>
          <xdr:col>14</xdr:col>
          <xdr:colOff>7620</xdr:colOff>
          <xdr:row>9</xdr:row>
          <xdr:rowOff>22860</xdr:rowOff>
        </xdr:to>
        <xdr:sp macro="" textlink="">
          <xdr:nvSpPr>
            <xdr:cNvPr id="62538" name="Button 74" hidden="1">
              <a:extLst>
                <a:ext uri="{63B3BB69-23CF-44E3-9099-C40C66FF867C}">
                  <a14:compatExt spid="_x0000_s62538"/>
                </a:ext>
                <a:ext uri="{FF2B5EF4-FFF2-40B4-BE49-F238E27FC236}">
                  <a16:creationId xmlns:a16="http://schemas.microsoft.com/office/drawing/2014/main" id="{00000000-0008-0000-2D00-00004AF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8.xml><?xml version="1.0" encoding="utf-8"?>
<xdr:wsDr xmlns:xdr="http://schemas.openxmlformats.org/drawingml/2006/spreadsheetDrawing" xmlns:a="http://schemas.openxmlformats.org/drawingml/2006/main">
  <xdr:twoCellAnchor editAs="absolute">
    <xdr:from>
      <xdr:col>11</xdr:col>
      <xdr:colOff>104775</xdr:colOff>
      <xdr:row>4</xdr:row>
      <xdr:rowOff>85725</xdr:rowOff>
    </xdr:from>
    <xdr:to>
      <xdr:col>13</xdr:col>
      <xdr:colOff>508467</xdr:colOff>
      <xdr:row>6</xdr:row>
      <xdr:rowOff>66675</xdr:rowOff>
    </xdr:to>
    <xdr:sp macro="" textlink="">
      <xdr:nvSpPr>
        <xdr:cNvPr id="67591" name="Text Box 7">
          <a:extLst>
            <a:ext uri="{FF2B5EF4-FFF2-40B4-BE49-F238E27FC236}">
              <a16:creationId xmlns:a16="http://schemas.microsoft.com/office/drawing/2014/main" id="{00000000-0008-0000-2E00-000007080100}"/>
            </a:ext>
          </a:extLst>
        </xdr:cNvPr>
        <xdr:cNvSpPr txBox="1">
          <a:spLocks noChangeAspect="1" noChangeArrowheads="1"/>
        </xdr:cNvSpPr>
      </xdr:nvSpPr>
      <xdr:spPr bwMode="auto">
        <a:xfrm>
          <a:off x="5934075" y="9334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60960</xdr:colOff>
          <xdr:row>1</xdr:row>
          <xdr:rowOff>220980</xdr:rowOff>
        </xdr:from>
        <xdr:to>
          <xdr:col>14</xdr:col>
          <xdr:colOff>30480</xdr:colOff>
          <xdr:row>2</xdr:row>
          <xdr:rowOff>60960</xdr:rowOff>
        </xdr:to>
        <xdr:sp macro="" textlink="">
          <xdr:nvSpPr>
            <xdr:cNvPr id="67588" name="Button 4" hidden="1">
              <a:extLst>
                <a:ext uri="{63B3BB69-23CF-44E3-9099-C40C66FF867C}">
                  <a14:compatExt spid="_x0000_s67588"/>
                </a:ext>
                <a:ext uri="{FF2B5EF4-FFF2-40B4-BE49-F238E27FC236}">
                  <a16:creationId xmlns:a16="http://schemas.microsoft.com/office/drawing/2014/main" id="{00000000-0008-0000-2E00-00000408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60960</xdr:colOff>
          <xdr:row>6</xdr:row>
          <xdr:rowOff>45720</xdr:rowOff>
        </xdr:from>
        <xdr:to>
          <xdr:col>14</xdr:col>
          <xdr:colOff>30480</xdr:colOff>
          <xdr:row>7</xdr:row>
          <xdr:rowOff>114300</xdr:rowOff>
        </xdr:to>
        <xdr:sp macro="" textlink="">
          <xdr:nvSpPr>
            <xdr:cNvPr id="67589" name="Button 5" hidden="1">
              <a:extLst>
                <a:ext uri="{63B3BB69-23CF-44E3-9099-C40C66FF867C}">
                  <a14:compatExt spid="_x0000_s67589"/>
                </a:ext>
                <a:ext uri="{FF2B5EF4-FFF2-40B4-BE49-F238E27FC236}">
                  <a16:creationId xmlns:a16="http://schemas.microsoft.com/office/drawing/2014/main" id="{00000000-0008-0000-2E00-0000050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60960</xdr:colOff>
          <xdr:row>2</xdr:row>
          <xdr:rowOff>83820</xdr:rowOff>
        </xdr:from>
        <xdr:to>
          <xdr:col>14</xdr:col>
          <xdr:colOff>30480</xdr:colOff>
          <xdr:row>4</xdr:row>
          <xdr:rowOff>45720</xdr:rowOff>
        </xdr:to>
        <xdr:sp macro="" textlink="">
          <xdr:nvSpPr>
            <xdr:cNvPr id="67590" name="Button 6" hidden="1">
              <a:extLst>
                <a:ext uri="{63B3BB69-23CF-44E3-9099-C40C66FF867C}">
                  <a14:compatExt spid="_x0000_s67590"/>
                </a:ext>
                <a:ext uri="{FF2B5EF4-FFF2-40B4-BE49-F238E27FC236}">
                  <a16:creationId xmlns:a16="http://schemas.microsoft.com/office/drawing/2014/main" id="{00000000-0008-0000-2E00-0000060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60960</xdr:colOff>
          <xdr:row>7</xdr:row>
          <xdr:rowOff>144780</xdr:rowOff>
        </xdr:from>
        <xdr:to>
          <xdr:col>14</xdr:col>
          <xdr:colOff>30480</xdr:colOff>
          <xdr:row>9</xdr:row>
          <xdr:rowOff>99060</xdr:rowOff>
        </xdr:to>
        <xdr:sp macro="" textlink="">
          <xdr:nvSpPr>
            <xdr:cNvPr id="67658" name="Button 74" hidden="1">
              <a:extLst>
                <a:ext uri="{63B3BB69-23CF-44E3-9099-C40C66FF867C}">
                  <a14:compatExt spid="_x0000_s67658"/>
                </a:ext>
                <a:ext uri="{FF2B5EF4-FFF2-40B4-BE49-F238E27FC236}">
                  <a16:creationId xmlns:a16="http://schemas.microsoft.com/office/drawing/2014/main" id="{00000000-0008-0000-2E00-00004A0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9.xml><?xml version="1.0" encoding="utf-8"?>
<xdr:wsDr xmlns:xdr="http://schemas.openxmlformats.org/drawingml/2006/spreadsheetDrawing" xmlns:a="http://schemas.openxmlformats.org/drawingml/2006/main">
  <xdr:twoCellAnchor editAs="absolute">
    <xdr:from>
      <xdr:col>10</xdr:col>
      <xdr:colOff>426720</xdr:colOff>
      <xdr:row>3</xdr:row>
      <xdr:rowOff>230505</xdr:rowOff>
    </xdr:from>
    <xdr:to>
      <xdr:col>13</xdr:col>
      <xdr:colOff>74295</xdr:colOff>
      <xdr:row>5</xdr:row>
      <xdr:rowOff>265143</xdr:rowOff>
    </xdr:to>
    <xdr:sp macro="" textlink="">
      <xdr:nvSpPr>
        <xdr:cNvPr id="11826" name="Text Box 562">
          <a:extLst>
            <a:ext uri="{FF2B5EF4-FFF2-40B4-BE49-F238E27FC236}">
              <a16:creationId xmlns:a16="http://schemas.microsoft.com/office/drawing/2014/main" id="{00000000-0008-0000-2F00-0000322E0000}"/>
            </a:ext>
          </a:extLst>
        </xdr:cNvPr>
        <xdr:cNvSpPr txBox="1">
          <a:spLocks noChangeAspect="1" noChangeArrowheads="1"/>
        </xdr:cNvSpPr>
      </xdr:nvSpPr>
      <xdr:spPr bwMode="auto">
        <a:xfrm>
          <a:off x="8185785" y="859155"/>
          <a:ext cx="1476375" cy="329913"/>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388620</xdr:colOff>
          <xdr:row>0</xdr:row>
          <xdr:rowOff>152400</xdr:rowOff>
        </xdr:from>
        <xdr:to>
          <xdr:col>13</xdr:col>
          <xdr:colOff>45720</xdr:colOff>
          <xdr:row>2</xdr:row>
          <xdr:rowOff>76200</xdr:rowOff>
        </xdr:to>
        <xdr:sp macro="" textlink="">
          <xdr:nvSpPr>
            <xdr:cNvPr id="11823" name="Button 559" hidden="1">
              <a:extLst>
                <a:ext uri="{63B3BB69-23CF-44E3-9099-C40C66FF867C}">
                  <a14:compatExt spid="_x0000_s11823"/>
                </a:ext>
                <a:ext uri="{FF2B5EF4-FFF2-40B4-BE49-F238E27FC236}">
                  <a16:creationId xmlns:a16="http://schemas.microsoft.com/office/drawing/2014/main" id="{00000000-0008-0000-2F00-00002F2E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388620</xdr:colOff>
          <xdr:row>5</xdr:row>
          <xdr:rowOff>213360</xdr:rowOff>
        </xdr:from>
        <xdr:to>
          <xdr:col>13</xdr:col>
          <xdr:colOff>45720</xdr:colOff>
          <xdr:row>6</xdr:row>
          <xdr:rowOff>152400</xdr:rowOff>
        </xdr:to>
        <xdr:sp macro="" textlink="">
          <xdr:nvSpPr>
            <xdr:cNvPr id="11824" name="Button 560" hidden="1">
              <a:extLst>
                <a:ext uri="{63B3BB69-23CF-44E3-9099-C40C66FF867C}">
                  <a14:compatExt spid="_x0000_s11824"/>
                </a:ext>
                <a:ext uri="{FF2B5EF4-FFF2-40B4-BE49-F238E27FC236}">
                  <a16:creationId xmlns:a16="http://schemas.microsoft.com/office/drawing/2014/main" id="{00000000-0008-0000-2F00-0000302E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388620</xdr:colOff>
          <xdr:row>2</xdr:row>
          <xdr:rowOff>106680</xdr:rowOff>
        </xdr:from>
        <xdr:to>
          <xdr:col>13</xdr:col>
          <xdr:colOff>45720</xdr:colOff>
          <xdr:row>3</xdr:row>
          <xdr:rowOff>236220</xdr:rowOff>
        </xdr:to>
        <xdr:sp macro="" textlink="">
          <xdr:nvSpPr>
            <xdr:cNvPr id="11825" name="Button 561" hidden="1">
              <a:extLst>
                <a:ext uri="{63B3BB69-23CF-44E3-9099-C40C66FF867C}">
                  <a14:compatExt spid="_x0000_s11825"/>
                </a:ext>
                <a:ext uri="{FF2B5EF4-FFF2-40B4-BE49-F238E27FC236}">
                  <a16:creationId xmlns:a16="http://schemas.microsoft.com/office/drawing/2014/main" id="{00000000-0008-0000-2F00-0000312E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388620</xdr:colOff>
          <xdr:row>6</xdr:row>
          <xdr:rowOff>182880</xdr:rowOff>
        </xdr:from>
        <xdr:to>
          <xdr:col>13</xdr:col>
          <xdr:colOff>45720</xdr:colOff>
          <xdr:row>6</xdr:row>
          <xdr:rowOff>525780</xdr:rowOff>
        </xdr:to>
        <xdr:sp macro="" textlink="">
          <xdr:nvSpPr>
            <xdr:cNvPr id="11959" name="Button 695" hidden="1">
              <a:extLst>
                <a:ext uri="{63B3BB69-23CF-44E3-9099-C40C66FF867C}">
                  <a14:compatExt spid="_x0000_s11959"/>
                </a:ext>
                <a:ext uri="{FF2B5EF4-FFF2-40B4-BE49-F238E27FC236}">
                  <a16:creationId xmlns:a16="http://schemas.microsoft.com/office/drawing/2014/main" id="{00000000-0008-0000-2F00-0000B72E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1562100</xdr:colOff>
      <xdr:row>65</xdr:row>
      <xdr:rowOff>200025</xdr:rowOff>
    </xdr:from>
    <xdr:to>
      <xdr:col>4</xdr:col>
      <xdr:colOff>1657350</xdr:colOff>
      <xdr:row>66</xdr:row>
      <xdr:rowOff>123826</xdr:rowOff>
    </xdr:to>
    <xdr:sp macro="" textlink="">
      <xdr:nvSpPr>
        <xdr:cNvPr id="1088460" name="Text Box 209">
          <a:extLst>
            <a:ext uri="{FF2B5EF4-FFF2-40B4-BE49-F238E27FC236}">
              <a16:creationId xmlns:a16="http://schemas.microsoft.com/office/drawing/2014/main" id="{00000000-0008-0000-0400-0000CC9B1000}"/>
            </a:ext>
          </a:extLst>
        </xdr:cNvPr>
        <xdr:cNvSpPr txBox="1">
          <a:spLocks noChangeArrowheads="1"/>
        </xdr:cNvSpPr>
      </xdr:nvSpPr>
      <xdr:spPr bwMode="auto">
        <a:xfrm>
          <a:off x="9639300" y="17992725"/>
          <a:ext cx="95250" cy="228600"/>
        </a:xfrm>
        <a:prstGeom prst="rect">
          <a:avLst/>
        </a:prstGeom>
        <a:noFill/>
        <a:ln w="9525">
          <a:noFill/>
          <a:miter lim="800000"/>
          <a:headEnd/>
          <a:tailEnd/>
        </a:ln>
      </xdr:spPr>
    </xdr:sp>
    <xdr:clientData/>
  </xdr:twoCellAnchor>
  <xdr:twoCellAnchor editAs="oneCell">
    <xdr:from>
      <xdr:col>5</xdr:col>
      <xdr:colOff>561975</xdr:colOff>
      <xdr:row>51</xdr:row>
      <xdr:rowOff>28575</xdr:rowOff>
    </xdr:from>
    <xdr:to>
      <xdr:col>5</xdr:col>
      <xdr:colOff>657225</xdr:colOff>
      <xdr:row>52</xdr:row>
      <xdr:rowOff>9526</xdr:rowOff>
    </xdr:to>
    <xdr:sp macro="" textlink="">
      <xdr:nvSpPr>
        <xdr:cNvPr id="1088461" name="Text Box 211">
          <a:extLst>
            <a:ext uri="{FF2B5EF4-FFF2-40B4-BE49-F238E27FC236}">
              <a16:creationId xmlns:a16="http://schemas.microsoft.com/office/drawing/2014/main" id="{00000000-0008-0000-0400-0000CD9B1000}"/>
            </a:ext>
          </a:extLst>
        </xdr:cNvPr>
        <xdr:cNvSpPr txBox="1">
          <a:spLocks noChangeArrowheads="1"/>
        </xdr:cNvSpPr>
      </xdr:nvSpPr>
      <xdr:spPr bwMode="auto">
        <a:xfrm>
          <a:off x="10306050" y="13192125"/>
          <a:ext cx="95250" cy="219075"/>
        </a:xfrm>
        <a:prstGeom prst="rect">
          <a:avLst/>
        </a:prstGeom>
        <a:noFill/>
        <a:ln w="9525">
          <a:noFill/>
          <a:miter lim="800000"/>
          <a:headEnd/>
          <a:tailEnd/>
        </a:ln>
      </xdr:spPr>
    </xdr:sp>
    <xdr:clientData/>
  </xdr:twoCellAnchor>
  <xdr:twoCellAnchor editAs="oneCell">
    <xdr:from>
      <xdr:col>5</xdr:col>
      <xdr:colOff>485775</xdr:colOff>
      <xdr:row>51</xdr:row>
      <xdr:rowOff>38100</xdr:rowOff>
    </xdr:from>
    <xdr:to>
      <xdr:col>5</xdr:col>
      <xdr:colOff>581025</xdr:colOff>
      <xdr:row>52</xdr:row>
      <xdr:rowOff>28576</xdr:rowOff>
    </xdr:to>
    <xdr:sp macro="" textlink="">
      <xdr:nvSpPr>
        <xdr:cNvPr id="1088462" name="Text Box 212">
          <a:extLst>
            <a:ext uri="{FF2B5EF4-FFF2-40B4-BE49-F238E27FC236}">
              <a16:creationId xmlns:a16="http://schemas.microsoft.com/office/drawing/2014/main" id="{00000000-0008-0000-0400-0000CE9B1000}"/>
            </a:ext>
          </a:extLst>
        </xdr:cNvPr>
        <xdr:cNvSpPr txBox="1">
          <a:spLocks noChangeArrowheads="1"/>
        </xdr:cNvSpPr>
      </xdr:nvSpPr>
      <xdr:spPr bwMode="auto">
        <a:xfrm>
          <a:off x="10229850" y="13201650"/>
          <a:ext cx="95250" cy="228600"/>
        </a:xfrm>
        <a:prstGeom prst="rect">
          <a:avLst/>
        </a:prstGeom>
        <a:noFill/>
        <a:ln w="9525">
          <a:noFill/>
          <a:miter lim="800000"/>
          <a:headEnd/>
          <a:tailEnd/>
        </a:ln>
      </xdr:spPr>
    </xdr:sp>
    <xdr:clientData/>
  </xdr:twoCellAnchor>
  <xdr:twoCellAnchor editAs="oneCell">
    <xdr:from>
      <xdr:col>5</xdr:col>
      <xdr:colOff>190500</xdr:colOff>
      <xdr:row>50</xdr:row>
      <xdr:rowOff>95250</xdr:rowOff>
    </xdr:from>
    <xdr:to>
      <xdr:col>5</xdr:col>
      <xdr:colOff>285750</xdr:colOff>
      <xdr:row>51</xdr:row>
      <xdr:rowOff>123824</xdr:rowOff>
    </xdr:to>
    <xdr:sp macro="" textlink="">
      <xdr:nvSpPr>
        <xdr:cNvPr id="1088463" name="Text Box 213">
          <a:extLst>
            <a:ext uri="{FF2B5EF4-FFF2-40B4-BE49-F238E27FC236}">
              <a16:creationId xmlns:a16="http://schemas.microsoft.com/office/drawing/2014/main" id="{00000000-0008-0000-0400-0000CF9B1000}"/>
            </a:ext>
          </a:extLst>
        </xdr:cNvPr>
        <xdr:cNvSpPr txBox="1">
          <a:spLocks noChangeArrowheads="1"/>
        </xdr:cNvSpPr>
      </xdr:nvSpPr>
      <xdr:spPr bwMode="auto">
        <a:xfrm>
          <a:off x="9934575" y="13058775"/>
          <a:ext cx="95250" cy="228600"/>
        </a:xfrm>
        <a:prstGeom prst="rect">
          <a:avLst/>
        </a:prstGeom>
        <a:noFill/>
        <a:ln w="9525">
          <a:no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2156460</xdr:colOff>
          <xdr:row>3</xdr:row>
          <xdr:rowOff>22860</xdr:rowOff>
        </xdr:from>
        <xdr:to>
          <xdr:col>2</xdr:col>
          <xdr:colOff>3611880</xdr:colOff>
          <xdr:row>3</xdr:row>
          <xdr:rowOff>457200</xdr:rowOff>
        </xdr:to>
        <xdr:sp macro="" textlink="">
          <xdr:nvSpPr>
            <xdr:cNvPr id="1087500" name="Button 12" hidden="1">
              <a:extLst>
                <a:ext uri="{63B3BB69-23CF-44E3-9099-C40C66FF867C}">
                  <a14:compatExt spid="_x0000_s1087500"/>
                </a:ext>
                <a:ext uri="{FF2B5EF4-FFF2-40B4-BE49-F238E27FC236}">
                  <a16:creationId xmlns:a16="http://schemas.microsoft.com/office/drawing/2014/main" id="{00000000-0008-0000-0400-00000C981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ZA" sz="1200" b="1" i="0" u="none" strike="noStrike" baseline="0">
                  <a:solidFill>
                    <a:srgbClr val="008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30480</xdr:colOff>
          <xdr:row>1</xdr:row>
          <xdr:rowOff>45720</xdr:rowOff>
        </xdr:from>
        <xdr:to>
          <xdr:col>1</xdr:col>
          <xdr:colOff>480060</xdr:colOff>
          <xdr:row>1</xdr:row>
          <xdr:rowOff>365760</xdr:rowOff>
        </xdr:to>
        <xdr:sp macro="" textlink="">
          <xdr:nvSpPr>
            <xdr:cNvPr id="1087555" name="Button 67" hidden="1">
              <a:extLst>
                <a:ext uri="{63B3BB69-23CF-44E3-9099-C40C66FF867C}">
                  <a14:compatExt spid="_x0000_s1087555"/>
                </a:ext>
                <a:ext uri="{FF2B5EF4-FFF2-40B4-BE49-F238E27FC236}">
                  <a16:creationId xmlns:a16="http://schemas.microsoft.com/office/drawing/2014/main" id="{00000000-0008-0000-0400-000043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Cover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30480</xdr:colOff>
          <xdr:row>2</xdr:row>
          <xdr:rowOff>381000</xdr:rowOff>
        </xdr:from>
        <xdr:to>
          <xdr:col>1</xdr:col>
          <xdr:colOff>480060</xdr:colOff>
          <xdr:row>3</xdr:row>
          <xdr:rowOff>114300</xdr:rowOff>
        </xdr:to>
        <xdr:sp macro="" textlink="">
          <xdr:nvSpPr>
            <xdr:cNvPr id="1087556" name="Button 68" hidden="1">
              <a:extLst>
                <a:ext uri="{63B3BB69-23CF-44E3-9099-C40C66FF867C}">
                  <a14:compatExt spid="_x0000_s1087556"/>
                </a:ext>
                <a:ext uri="{FF2B5EF4-FFF2-40B4-BE49-F238E27FC236}">
                  <a16:creationId xmlns:a16="http://schemas.microsoft.com/office/drawing/2014/main" id="{00000000-0008-0000-0400-000044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To Table of Contents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30480</xdr:colOff>
          <xdr:row>2</xdr:row>
          <xdr:rowOff>7620</xdr:rowOff>
        </xdr:from>
        <xdr:to>
          <xdr:col>1</xdr:col>
          <xdr:colOff>480060</xdr:colOff>
          <xdr:row>2</xdr:row>
          <xdr:rowOff>327660</xdr:rowOff>
        </xdr:to>
        <xdr:sp macro="" textlink="">
          <xdr:nvSpPr>
            <xdr:cNvPr id="1087557" name="Button 69" hidden="1">
              <a:extLst>
                <a:ext uri="{63B3BB69-23CF-44E3-9099-C40C66FF867C}">
                  <a14:compatExt spid="_x0000_s1087557"/>
                </a:ext>
                <a:ext uri="{FF2B5EF4-FFF2-40B4-BE49-F238E27FC236}">
                  <a16:creationId xmlns:a16="http://schemas.microsoft.com/office/drawing/2014/main" id="{00000000-0008-0000-0400-000045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Cover Page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30480</xdr:colOff>
          <xdr:row>3</xdr:row>
          <xdr:rowOff>175260</xdr:rowOff>
        </xdr:from>
        <xdr:to>
          <xdr:col>1</xdr:col>
          <xdr:colOff>480060</xdr:colOff>
          <xdr:row>3</xdr:row>
          <xdr:rowOff>487680</xdr:rowOff>
        </xdr:to>
        <xdr:sp macro="" textlink="">
          <xdr:nvSpPr>
            <xdr:cNvPr id="1087558" name="Button 70" hidden="1">
              <a:extLst>
                <a:ext uri="{63B3BB69-23CF-44E3-9099-C40C66FF867C}">
                  <a14:compatExt spid="_x0000_s1087558"/>
                </a:ext>
                <a:ext uri="{FF2B5EF4-FFF2-40B4-BE49-F238E27FC236}">
                  <a16:creationId xmlns:a16="http://schemas.microsoft.com/office/drawing/2014/main" id="{00000000-0008-0000-0400-000046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The Bid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30480</xdr:colOff>
          <xdr:row>3</xdr:row>
          <xdr:rowOff>556260</xdr:rowOff>
        </xdr:from>
        <xdr:to>
          <xdr:col>1</xdr:col>
          <xdr:colOff>480060</xdr:colOff>
          <xdr:row>4</xdr:row>
          <xdr:rowOff>274320</xdr:rowOff>
        </xdr:to>
        <xdr:sp macro="" textlink="">
          <xdr:nvSpPr>
            <xdr:cNvPr id="1087559" name="Button 71" hidden="1">
              <a:extLst>
                <a:ext uri="{63B3BB69-23CF-44E3-9099-C40C66FF867C}">
                  <a14:compatExt spid="_x0000_s1087559"/>
                </a:ext>
                <a:ext uri="{FF2B5EF4-FFF2-40B4-BE49-F238E27FC236}">
                  <a16:creationId xmlns:a16="http://schemas.microsoft.com/office/drawing/2014/main" id="{00000000-0008-0000-0400-000047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The Bid</a:t>
              </a:r>
            </a:p>
            <a:p>
              <a:pPr algn="ctr" rtl="0">
                <a:defRPr sz="1000"/>
              </a:pPr>
              <a:r>
                <a:rPr lang="en-ZA" sz="1000" b="0" i="0" u="none" strike="noStrike" baseline="0">
                  <a:solidFill>
                    <a:srgbClr val="000000"/>
                  </a:solidFill>
                  <a:latin typeface="Arial"/>
                  <a:cs typeface="Arial"/>
                </a:rPr>
                <a:t>Procedures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495300</xdr:colOff>
          <xdr:row>1</xdr:row>
          <xdr:rowOff>45720</xdr:rowOff>
        </xdr:from>
        <xdr:to>
          <xdr:col>1</xdr:col>
          <xdr:colOff>2065020</xdr:colOff>
          <xdr:row>1</xdr:row>
          <xdr:rowOff>365760</xdr:rowOff>
        </xdr:to>
        <xdr:sp macro="" textlink="">
          <xdr:nvSpPr>
            <xdr:cNvPr id="1087560" name="Button 72" hidden="1">
              <a:extLst>
                <a:ext uri="{63B3BB69-23CF-44E3-9099-C40C66FF867C}">
                  <a14:compatExt spid="_x0000_s1087560"/>
                </a:ext>
                <a:ext uri="{FF2B5EF4-FFF2-40B4-BE49-F238E27FC236}">
                  <a16:creationId xmlns:a16="http://schemas.microsoft.com/office/drawing/2014/main" id="{00000000-0008-0000-0400-000048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Notice &amp; Invitation to Bid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495300</xdr:colOff>
          <xdr:row>2</xdr:row>
          <xdr:rowOff>7620</xdr:rowOff>
        </xdr:from>
        <xdr:to>
          <xdr:col>1</xdr:col>
          <xdr:colOff>2065020</xdr:colOff>
          <xdr:row>2</xdr:row>
          <xdr:rowOff>327660</xdr:rowOff>
        </xdr:to>
        <xdr:sp macro="" textlink="">
          <xdr:nvSpPr>
            <xdr:cNvPr id="1087561" name="Button 73" hidden="1">
              <a:extLst>
                <a:ext uri="{63B3BB69-23CF-44E3-9099-C40C66FF867C}">
                  <a14:compatExt spid="_x0000_s1087561"/>
                </a:ext>
                <a:ext uri="{FF2B5EF4-FFF2-40B4-BE49-F238E27FC236}">
                  <a16:creationId xmlns:a16="http://schemas.microsoft.com/office/drawing/2014/main" id="{00000000-0008-0000-0400-000049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T1.1 - Notice &amp; Invitation to Bid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495300</xdr:colOff>
          <xdr:row>2</xdr:row>
          <xdr:rowOff>381000</xdr:rowOff>
        </xdr:from>
        <xdr:to>
          <xdr:col>1</xdr:col>
          <xdr:colOff>2065020</xdr:colOff>
          <xdr:row>3</xdr:row>
          <xdr:rowOff>114300</xdr:rowOff>
        </xdr:to>
        <xdr:sp macro="" textlink="">
          <xdr:nvSpPr>
            <xdr:cNvPr id="1087562" name="Button 74" hidden="1">
              <a:extLst>
                <a:ext uri="{63B3BB69-23CF-44E3-9099-C40C66FF867C}">
                  <a14:compatExt spid="_x0000_s1087562"/>
                </a:ext>
                <a:ext uri="{FF2B5EF4-FFF2-40B4-BE49-F238E27FC236}">
                  <a16:creationId xmlns:a16="http://schemas.microsoft.com/office/drawing/2014/main" id="{00000000-0008-0000-0400-00004A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Bid Data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495300</xdr:colOff>
          <xdr:row>3</xdr:row>
          <xdr:rowOff>175260</xdr:rowOff>
        </xdr:from>
        <xdr:to>
          <xdr:col>1</xdr:col>
          <xdr:colOff>2065020</xdr:colOff>
          <xdr:row>3</xdr:row>
          <xdr:rowOff>487680</xdr:rowOff>
        </xdr:to>
        <xdr:sp macro="" textlink="">
          <xdr:nvSpPr>
            <xdr:cNvPr id="1087563" name="Button 75" hidden="1">
              <a:extLst>
                <a:ext uri="{63B3BB69-23CF-44E3-9099-C40C66FF867C}">
                  <a14:compatExt spid="_x0000_s1087563"/>
                </a:ext>
                <a:ext uri="{FF2B5EF4-FFF2-40B4-BE49-F238E27FC236}">
                  <a16:creationId xmlns:a16="http://schemas.microsoft.com/office/drawing/2014/main" id="{00000000-0008-0000-0400-00004B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T1.2 - Bid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495300</xdr:colOff>
          <xdr:row>3</xdr:row>
          <xdr:rowOff>556260</xdr:rowOff>
        </xdr:from>
        <xdr:to>
          <xdr:col>1</xdr:col>
          <xdr:colOff>2065020</xdr:colOff>
          <xdr:row>4</xdr:row>
          <xdr:rowOff>274320</xdr:rowOff>
        </xdr:to>
        <xdr:sp macro="" textlink="">
          <xdr:nvSpPr>
            <xdr:cNvPr id="1087564" name="Button 76" hidden="1">
              <a:extLst>
                <a:ext uri="{63B3BB69-23CF-44E3-9099-C40C66FF867C}">
                  <a14:compatExt spid="_x0000_s1087564"/>
                </a:ext>
                <a:ext uri="{FF2B5EF4-FFF2-40B4-BE49-F238E27FC236}">
                  <a16:creationId xmlns:a16="http://schemas.microsoft.com/office/drawing/2014/main" id="{00000000-0008-0000-0400-00004C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T1.3 - Conditions of Bid </a:t>
              </a:r>
            </a:p>
            <a:p>
              <a:pPr algn="ctr" rtl="0">
                <a:defRPr sz="1000"/>
              </a:pPr>
              <a:r>
                <a:rPr lang="en-ZA" sz="1000" b="0" i="0" u="none" strike="noStrike" baseline="0">
                  <a:solidFill>
                    <a:srgbClr val="000000"/>
                  </a:solidFill>
                  <a:latin typeface="Arial"/>
                  <a:cs typeface="Arial"/>
                </a:rPr>
                <a:t>(Annex 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2133600</xdr:colOff>
          <xdr:row>1</xdr:row>
          <xdr:rowOff>45720</xdr:rowOff>
        </xdr:from>
        <xdr:to>
          <xdr:col>2</xdr:col>
          <xdr:colOff>426720</xdr:colOff>
          <xdr:row>1</xdr:row>
          <xdr:rowOff>365760</xdr:rowOff>
        </xdr:to>
        <xdr:sp macro="" textlink="">
          <xdr:nvSpPr>
            <xdr:cNvPr id="1087565" name="Button 77" hidden="1">
              <a:extLst>
                <a:ext uri="{63B3BB69-23CF-44E3-9099-C40C66FF867C}">
                  <a14:compatExt spid="_x0000_s1087565"/>
                </a:ext>
                <a:ext uri="{FF2B5EF4-FFF2-40B4-BE49-F238E27FC236}">
                  <a16:creationId xmlns:a16="http://schemas.microsoft.com/office/drawing/2014/main" id="{00000000-0008-0000-0400-00004D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Returnable Documents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45720</xdr:colOff>
          <xdr:row>6</xdr:row>
          <xdr:rowOff>30480</xdr:rowOff>
        </xdr:from>
        <xdr:to>
          <xdr:col>1</xdr:col>
          <xdr:colOff>762000</xdr:colOff>
          <xdr:row>8</xdr:row>
          <xdr:rowOff>99060</xdr:rowOff>
        </xdr:to>
        <xdr:sp macro="" textlink="">
          <xdr:nvSpPr>
            <xdr:cNvPr id="1087566" name="Button 78" hidden="1">
              <a:extLst>
                <a:ext uri="{63B3BB69-23CF-44E3-9099-C40C66FF867C}">
                  <a14:compatExt spid="_x0000_s1087566"/>
                </a:ext>
                <a:ext uri="{FF2B5EF4-FFF2-40B4-BE49-F238E27FC236}">
                  <a16:creationId xmlns:a16="http://schemas.microsoft.com/office/drawing/2014/main" id="{00000000-0008-0000-0400-00004E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 List of Returnable's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45720</xdr:colOff>
          <xdr:row>9</xdr:row>
          <xdr:rowOff>22860</xdr:rowOff>
        </xdr:from>
        <xdr:to>
          <xdr:col>1</xdr:col>
          <xdr:colOff>762000</xdr:colOff>
          <xdr:row>11</xdr:row>
          <xdr:rowOff>7620</xdr:rowOff>
        </xdr:to>
        <xdr:sp macro="" textlink="">
          <xdr:nvSpPr>
            <xdr:cNvPr id="1087567" name="Button 79" hidden="1">
              <a:extLst>
                <a:ext uri="{63B3BB69-23CF-44E3-9099-C40C66FF867C}">
                  <a14:compatExt spid="_x0000_s1087567"/>
                </a:ext>
                <a:ext uri="{FF2B5EF4-FFF2-40B4-BE49-F238E27FC236}">
                  <a16:creationId xmlns:a16="http://schemas.microsoft.com/office/drawing/2014/main" id="{00000000-0008-0000-0400-00004F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T2.2 Authority to Sign Bid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45720</xdr:colOff>
          <xdr:row>11</xdr:row>
          <xdr:rowOff>68580</xdr:rowOff>
        </xdr:from>
        <xdr:to>
          <xdr:col>1</xdr:col>
          <xdr:colOff>762000</xdr:colOff>
          <xdr:row>13</xdr:row>
          <xdr:rowOff>7620</xdr:rowOff>
        </xdr:to>
        <xdr:sp macro="" textlink="">
          <xdr:nvSpPr>
            <xdr:cNvPr id="1087568" name="Button 80" hidden="1">
              <a:extLst>
                <a:ext uri="{63B3BB69-23CF-44E3-9099-C40C66FF867C}">
                  <a14:compatExt spid="_x0000_s1087568"/>
                </a:ext>
                <a:ext uri="{FF2B5EF4-FFF2-40B4-BE49-F238E27FC236}">
                  <a16:creationId xmlns:a16="http://schemas.microsoft.com/office/drawing/2014/main" id="{00000000-0008-0000-0400-000050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T2.3 Authority for JV's to sign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45720</xdr:colOff>
          <xdr:row>13</xdr:row>
          <xdr:rowOff>68580</xdr:rowOff>
        </xdr:from>
        <xdr:to>
          <xdr:col>1</xdr:col>
          <xdr:colOff>762000</xdr:colOff>
          <xdr:row>15</xdr:row>
          <xdr:rowOff>198120</xdr:rowOff>
        </xdr:to>
        <xdr:sp macro="" textlink="">
          <xdr:nvSpPr>
            <xdr:cNvPr id="1087569" name="Button 81" hidden="1">
              <a:extLst>
                <a:ext uri="{63B3BB69-23CF-44E3-9099-C40C66FF867C}">
                  <a14:compatExt spid="_x0000_s1087569"/>
                </a:ext>
                <a:ext uri="{FF2B5EF4-FFF2-40B4-BE49-F238E27FC236}">
                  <a16:creationId xmlns:a16="http://schemas.microsoft.com/office/drawing/2014/main" id="{00000000-0008-0000-0400-000051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T2.4 JV special resolution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45720</xdr:colOff>
          <xdr:row>18</xdr:row>
          <xdr:rowOff>7620</xdr:rowOff>
        </xdr:from>
        <xdr:to>
          <xdr:col>1</xdr:col>
          <xdr:colOff>762000</xdr:colOff>
          <xdr:row>18</xdr:row>
          <xdr:rowOff>350520</xdr:rowOff>
        </xdr:to>
        <xdr:sp macro="" textlink="">
          <xdr:nvSpPr>
            <xdr:cNvPr id="1087570" name="Button 82" hidden="1">
              <a:extLst>
                <a:ext uri="{63B3BB69-23CF-44E3-9099-C40C66FF867C}">
                  <a14:compatExt spid="_x0000_s1087570"/>
                </a:ext>
                <a:ext uri="{FF2B5EF4-FFF2-40B4-BE49-F238E27FC236}">
                  <a16:creationId xmlns:a16="http://schemas.microsoft.com/office/drawing/2014/main" id="{00000000-0008-0000-0400-000052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T2.6 Schedule of Proposed Contractors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2133600</xdr:colOff>
          <xdr:row>2</xdr:row>
          <xdr:rowOff>7620</xdr:rowOff>
        </xdr:from>
        <xdr:to>
          <xdr:col>2</xdr:col>
          <xdr:colOff>426720</xdr:colOff>
          <xdr:row>2</xdr:row>
          <xdr:rowOff>327660</xdr:rowOff>
        </xdr:to>
        <xdr:sp macro="" textlink="">
          <xdr:nvSpPr>
            <xdr:cNvPr id="1087571" name="Button 83" hidden="1">
              <a:extLst>
                <a:ext uri="{63B3BB69-23CF-44E3-9099-C40C66FF867C}">
                  <a14:compatExt spid="_x0000_s1087571"/>
                </a:ext>
                <a:ext uri="{FF2B5EF4-FFF2-40B4-BE49-F238E27FC236}">
                  <a16:creationId xmlns:a16="http://schemas.microsoft.com/office/drawing/2014/main" id="{00000000-0008-0000-0400-000053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The Contract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2133600</xdr:colOff>
          <xdr:row>2</xdr:row>
          <xdr:rowOff>381000</xdr:rowOff>
        </xdr:from>
        <xdr:to>
          <xdr:col>2</xdr:col>
          <xdr:colOff>426720</xdr:colOff>
          <xdr:row>3</xdr:row>
          <xdr:rowOff>114300</xdr:rowOff>
        </xdr:to>
        <xdr:sp macro="" textlink="">
          <xdr:nvSpPr>
            <xdr:cNvPr id="1087572" name="Button 84" hidden="1">
              <a:extLst>
                <a:ext uri="{63B3BB69-23CF-44E3-9099-C40C66FF867C}">
                  <a14:compatExt spid="_x0000_s1087572"/>
                </a:ext>
                <a:ext uri="{FF2B5EF4-FFF2-40B4-BE49-F238E27FC236}">
                  <a16:creationId xmlns:a16="http://schemas.microsoft.com/office/drawing/2014/main" id="{00000000-0008-0000-0400-000054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Agreement &amp; Contract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2133600</xdr:colOff>
          <xdr:row>3</xdr:row>
          <xdr:rowOff>556260</xdr:rowOff>
        </xdr:from>
        <xdr:to>
          <xdr:col>2</xdr:col>
          <xdr:colOff>426720</xdr:colOff>
          <xdr:row>4</xdr:row>
          <xdr:rowOff>274320</xdr:rowOff>
        </xdr:to>
        <xdr:sp macro="" textlink="">
          <xdr:nvSpPr>
            <xdr:cNvPr id="1087573" name="Button 85" hidden="1">
              <a:extLst>
                <a:ext uri="{63B3BB69-23CF-44E3-9099-C40C66FF867C}">
                  <a14:compatExt spid="_x0000_s1087573"/>
                </a:ext>
                <a:ext uri="{FF2B5EF4-FFF2-40B4-BE49-F238E27FC236}">
                  <a16:creationId xmlns:a16="http://schemas.microsoft.com/office/drawing/2014/main" id="{00000000-0008-0000-0400-000055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Form of Offer &amp; Acceptance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1</xdr:row>
          <xdr:rowOff>60960</xdr:rowOff>
        </xdr:from>
        <xdr:to>
          <xdr:col>4</xdr:col>
          <xdr:colOff>1485900</xdr:colOff>
          <xdr:row>1</xdr:row>
          <xdr:rowOff>388620</xdr:rowOff>
        </xdr:to>
        <xdr:sp macro="" textlink="">
          <xdr:nvSpPr>
            <xdr:cNvPr id="1087574" name="Button 86" hidden="1">
              <a:extLst>
                <a:ext uri="{63B3BB69-23CF-44E3-9099-C40C66FF867C}">
                  <a14:compatExt spid="_x0000_s1087574"/>
                </a:ext>
                <a:ext uri="{FF2B5EF4-FFF2-40B4-BE49-F238E27FC236}">
                  <a16:creationId xmlns:a16="http://schemas.microsoft.com/office/drawing/2014/main" id="{00000000-0008-0000-0400-000056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C1.1 Form of Offer &amp; Acceptance substitution pg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525780</xdr:colOff>
          <xdr:row>3</xdr:row>
          <xdr:rowOff>556260</xdr:rowOff>
        </xdr:from>
        <xdr:to>
          <xdr:col>2</xdr:col>
          <xdr:colOff>1988820</xdr:colOff>
          <xdr:row>4</xdr:row>
          <xdr:rowOff>274320</xdr:rowOff>
        </xdr:to>
        <xdr:sp macro="" textlink="">
          <xdr:nvSpPr>
            <xdr:cNvPr id="1087575" name="Button 87" hidden="1">
              <a:extLst>
                <a:ext uri="{63B3BB69-23CF-44E3-9099-C40C66FF867C}">
                  <a14:compatExt spid="_x0000_s1087575"/>
                </a:ext>
                <a:ext uri="{FF2B5EF4-FFF2-40B4-BE49-F238E27FC236}">
                  <a16:creationId xmlns:a16="http://schemas.microsoft.com/office/drawing/2014/main" id="{00000000-0008-0000-0400-000057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Contract Data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525780</xdr:colOff>
          <xdr:row>3</xdr:row>
          <xdr:rowOff>175260</xdr:rowOff>
        </xdr:from>
        <xdr:to>
          <xdr:col>2</xdr:col>
          <xdr:colOff>1988820</xdr:colOff>
          <xdr:row>3</xdr:row>
          <xdr:rowOff>487680</xdr:rowOff>
        </xdr:to>
        <xdr:sp macro="" textlink="">
          <xdr:nvSpPr>
            <xdr:cNvPr id="1087576" name="Button 88" hidden="1">
              <a:extLst>
                <a:ext uri="{63B3BB69-23CF-44E3-9099-C40C66FF867C}">
                  <a14:compatExt spid="_x0000_s1087576"/>
                </a:ext>
                <a:ext uri="{FF2B5EF4-FFF2-40B4-BE49-F238E27FC236}">
                  <a16:creationId xmlns:a16="http://schemas.microsoft.com/office/drawing/2014/main" id="{00000000-0008-0000-0400-000058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Form of Guarantee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525780</xdr:colOff>
          <xdr:row>2</xdr:row>
          <xdr:rowOff>381000</xdr:rowOff>
        </xdr:from>
        <xdr:to>
          <xdr:col>2</xdr:col>
          <xdr:colOff>1988820</xdr:colOff>
          <xdr:row>3</xdr:row>
          <xdr:rowOff>114300</xdr:rowOff>
        </xdr:to>
        <xdr:sp macro="" textlink="">
          <xdr:nvSpPr>
            <xdr:cNvPr id="1087577" name="Button 89" hidden="1">
              <a:extLst>
                <a:ext uri="{63B3BB69-23CF-44E3-9099-C40C66FF867C}">
                  <a14:compatExt spid="_x0000_s1087577"/>
                </a:ext>
                <a:ext uri="{FF2B5EF4-FFF2-40B4-BE49-F238E27FC236}">
                  <a16:creationId xmlns:a16="http://schemas.microsoft.com/office/drawing/2014/main" id="{00000000-0008-0000-0400-000059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Pricing Data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45720</xdr:colOff>
          <xdr:row>16</xdr:row>
          <xdr:rowOff>30480</xdr:rowOff>
        </xdr:from>
        <xdr:to>
          <xdr:col>1</xdr:col>
          <xdr:colOff>762000</xdr:colOff>
          <xdr:row>17</xdr:row>
          <xdr:rowOff>160020</xdr:rowOff>
        </xdr:to>
        <xdr:sp macro="" textlink="">
          <xdr:nvSpPr>
            <xdr:cNvPr id="1087579" name="Button 91" hidden="1">
              <a:extLst>
                <a:ext uri="{63B3BB69-23CF-44E3-9099-C40C66FF867C}">
                  <a14:compatExt spid="_x0000_s1087579"/>
                </a:ext>
                <a:ext uri="{FF2B5EF4-FFF2-40B4-BE49-F238E27FC236}">
                  <a16:creationId xmlns:a16="http://schemas.microsoft.com/office/drawing/2014/main" id="{00000000-0008-0000-0400-00005B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T2.5 JV involvement declaration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845820</xdr:colOff>
          <xdr:row>11</xdr:row>
          <xdr:rowOff>68580</xdr:rowOff>
        </xdr:from>
        <xdr:to>
          <xdr:col>1</xdr:col>
          <xdr:colOff>2583180</xdr:colOff>
          <xdr:row>13</xdr:row>
          <xdr:rowOff>7620</xdr:rowOff>
        </xdr:to>
        <xdr:sp macro="" textlink="">
          <xdr:nvSpPr>
            <xdr:cNvPr id="1087580" name="Button 92" hidden="1">
              <a:extLst>
                <a:ext uri="{63B3BB69-23CF-44E3-9099-C40C66FF867C}">
                  <a14:compatExt spid="_x0000_s1087580"/>
                </a:ext>
                <a:ext uri="{FF2B5EF4-FFF2-40B4-BE49-F238E27FC236}">
                  <a16:creationId xmlns:a16="http://schemas.microsoft.com/office/drawing/2014/main" id="{00000000-0008-0000-0400-00005C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T2.11</a:t>
              </a:r>
            </a:p>
            <a:p>
              <a:pPr algn="ctr" rtl="0">
                <a:defRPr sz="1000"/>
              </a:pPr>
              <a:r>
                <a:rPr lang="en-ZA" sz="1000" b="0" i="0" u="none" strike="noStrike" baseline="0">
                  <a:solidFill>
                    <a:srgbClr val="000000"/>
                  </a:solidFill>
                  <a:latin typeface="Arial"/>
                  <a:cs typeface="Arial"/>
                </a:rPr>
                <a:t>Declaration of Interest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45720</xdr:colOff>
          <xdr:row>18</xdr:row>
          <xdr:rowOff>403860</xdr:rowOff>
        </xdr:from>
        <xdr:to>
          <xdr:col>1</xdr:col>
          <xdr:colOff>762000</xdr:colOff>
          <xdr:row>19</xdr:row>
          <xdr:rowOff>160020</xdr:rowOff>
        </xdr:to>
        <xdr:sp macro="" textlink="">
          <xdr:nvSpPr>
            <xdr:cNvPr id="1087581" name="Button 93" hidden="1">
              <a:extLst>
                <a:ext uri="{63B3BB69-23CF-44E3-9099-C40C66FF867C}">
                  <a14:compatExt spid="_x0000_s1087581"/>
                </a:ext>
                <a:ext uri="{FF2B5EF4-FFF2-40B4-BE49-F238E27FC236}">
                  <a16:creationId xmlns:a16="http://schemas.microsoft.com/office/drawing/2014/main" id="{00000000-0008-0000-0400-00005D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T2.7 Capacity of Bidders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845820</xdr:colOff>
          <xdr:row>9</xdr:row>
          <xdr:rowOff>22860</xdr:rowOff>
        </xdr:from>
        <xdr:to>
          <xdr:col>1</xdr:col>
          <xdr:colOff>2575560</xdr:colOff>
          <xdr:row>11</xdr:row>
          <xdr:rowOff>7620</xdr:rowOff>
        </xdr:to>
        <xdr:sp macro="" textlink="">
          <xdr:nvSpPr>
            <xdr:cNvPr id="1087582" name="Button 94" hidden="1">
              <a:extLst>
                <a:ext uri="{63B3BB69-23CF-44E3-9099-C40C66FF867C}">
                  <a14:compatExt spid="_x0000_s1087582"/>
                </a:ext>
                <a:ext uri="{FF2B5EF4-FFF2-40B4-BE49-F238E27FC236}">
                  <a16:creationId xmlns:a16="http://schemas.microsoft.com/office/drawing/2014/main" id="{00000000-0008-0000-0400-00005E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T2.10 Site Inspection Certificate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845820</xdr:colOff>
          <xdr:row>6</xdr:row>
          <xdr:rowOff>30480</xdr:rowOff>
        </xdr:from>
        <xdr:to>
          <xdr:col>1</xdr:col>
          <xdr:colOff>2575560</xdr:colOff>
          <xdr:row>8</xdr:row>
          <xdr:rowOff>99060</xdr:rowOff>
        </xdr:to>
        <xdr:sp macro="" textlink="">
          <xdr:nvSpPr>
            <xdr:cNvPr id="1087585" name="Button 97" hidden="1">
              <a:extLst>
                <a:ext uri="{63B3BB69-23CF-44E3-9099-C40C66FF867C}">
                  <a14:compatExt spid="_x0000_s1087585"/>
                </a:ext>
                <a:ext uri="{FF2B5EF4-FFF2-40B4-BE49-F238E27FC236}">
                  <a16:creationId xmlns:a16="http://schemas.microsoft.com/office/drawing/2014/main" id="{00000000-0008-0000-0400-000061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T2.9 Preference Cert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845820</xdr:colOff>
          <xdr:row>13</xdr:row>
          <xdr:rowOff>68580</xdr:rowOff>
        </xdr:from>
        <xdr:to>
          <xdr:col>1</xdr:col>
          <xdr:colOff>2583180</xdr:colOff>
          <xdr:row>15</xdr:row>
          <xdr:rowOff>198120</xdr:rowOff>
        </xdr:to>
        <xdr:sp macro="" textlink="">
          <xdr:nvSpPr>
            <xdr:cNvPr id="1087586" name="Button 98" hidden="1">
              <a:extLst>
                <a:ext uri="{63B3BB69-23CF-44E3-9099-C40C66FF867C}">
                  <a14:compatExt spid="_x0000_s1087586"/>
                </a:ext>
                <a:ext uri="{FF2B5EF4-FFF2-40B4-BE49-F238E27FC236}">
                  <a16:creationId xmlns:a16="http://schemas.microsoft.com/office/drawing/2014/main" id="{00000000-0008-0000-0400-000062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T2.12 Record of Addenda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845820</xdr:colOff>
          <xdr:row>16</xdr:row>
          <xdr:rowOff>30480</xdr:rowOff>
        </xdr:from>
        <xdr:to>
          <xdr:col>1</xdr:col>
          <xdr:colOff>2583180</xdr:colOff>
          <xdr:row>17</xdr:row>
          <xdr:rowOff>160020</xdr:rowOff>
        </xdr:to>
        <xdr:sp macro="" textlink="">
          <xdr:nvSpPr>
            <xdr:cNvPr id="1087587" name="Button 99" hidden="1">
              <a:extLst>
                <a:ext uri="{63B3BB69-23CF-44E3-9099-C40C66FF867C}">
                  <a14:compatExt spid="_x0000_s1087587"/>
                </a:ext>
                <a:ext uri="{FF2B5EF4-FFF2-40B4-BE49-F238E27FC236}">
                  <a16:creationId xmlns:a16="http://schemas.microsoft.com/office/drawing/2014/main" id="{00000000-0008-0000-0400-000063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T2.13 Particulars of Electrician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845820</xdr:colOff>
          <xdr:row>18</xdr:row>
          <xdr:rowOff>7620</xdr:rowOff>
        </xdr:from>
        <xdr:to>
          <xdr:col>1</xdr:col>
          <xdr:colOff>2583180</xdr:colOff>
          <xdr:row>18</xdr:row>
          <xdr:rowOff>350520</xdr:rowOff>
        </xdr:to>
        <xdr:sp macro="" textlink="">
          <xdr:nvSpPr>
            <xdr:cNvPr id="1087588" name="Button 100" hidden="1">
              <a:extLst>
                <a:ext uri="{63B3BB69-23CF-44E3-9099-C40C66FF867C}">
                  <a14:compatExt spid="_x0000_s1087588"/>
                </a:ext>
                <a:ext uri="{FF2B5EF4-FFF2-40B4-BE49-F238E27FC236}">
                  <a16:creationId xmlns:a16="http://schemas.microsoft.com/office/drawing/2014/main" id="{00000000-0008-0000-0400-000064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T2.14 Imported Materials &amp; Equipment Schedule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845820</xdr:colOff>
          <xdr:row>18</xdr:row>
          <xdr:rowOff>403860</xdr:rowOff>
        </xdr:from>
        <xdr:to>
          <xdr:col>1</xdr:col>
          <xdr:colOff>2583180</xdr:colOff>
          <xdr:row>19</xdr:row>
          <xdr:rowOff>160020</xdr:rowOff>
        </xdr:to>
        <xdr:sp macro="" textlink="">
          <xdr:nvSpPr>
            <xdr:cNvPr id="1087589" name="Button 101" hidden="1">
              <a:extLst>
                <a:ext uri="{63B3BB69-23CF-44E3-9099-C40C66FF867C}">
                  <a14:compatExt spid="_x0000_s1087589"/>
                </a:ext>
                <a:ext uri="{FF2B5EF4-FFF2-40B4-BE49-F238E27FC236}">
                  <a16:creationId xmlns:a16="http://schemas.microsoft.com/office/drawing/2014/main" id="{00000000-0008-0000-0400-000065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T2.15 Declaration of past SCM practices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2</xdr:row>
          <xdr:rowOff>7620</xdr:rowOff>
        </xdr:from>
        <xdr:to>
          <xdr:col>4</xdr:col>
          <xdr:colOff>1485900</xdr:colOff>
          <xdr:row>2</xdr:row>
          <xdr:rowOff>335280</xdr:rowOff>
        </xdr:to>
        <xdr:sp macro="" textlink="">
          <xdr:nvSpPr>
            <xdr:cNvPr id="1087590" name="Button 102" hidden="1">
              <a:extLst>
                <a:ext uri="{63B3BB69-23CF-44E3-9099-C40C66FF867C}">
                  <a14:compatExt spid="_x0000_s1087590"/>
                </a:ext>
                <a:ext uri="{FF2B5EF4-FFF2-40B4-BE49-F238E27FC236}">
                  <a16:creationId xmlns:a16="http://schemas.microsoft.com/office/drawing/2014/main" id="{00000000-0008-0000-0400-000066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C1.2 Contract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2</xdr:row>
          <xdr:rowOff>373380</xdr:rowOff>
        </xdr:from>
        <xdr:to>
          <xdr:col>4</xdr:col>
          <xdr:colOff>1485900</xdr:colOff>
          <xdr:row>3</xdr:row>
          <xdr:rowOff>121920</xdr:rowOff>
        </xdr:to>
        <xdr:sp macro="" textlink="">
          <xdr:nvSpPr>
            <xdr:cNvPr id="1087591" name="Button 103" hidden="1">
              <a:extLst>
                <a:ext uri="{63B3BB69-23CF-44E3-9099-C40C66FF867C}">
                  <a14:compatExt spid="_x0000_s1087591"/>
                </a:ext>
                <a:ext uri="{FF2B5EF4-FFF2-40B4-BE49-F238E27FC236}">
                  <a16:creationId xmlns:a16="http://schemas.microsoft.com/office/drawing/2014/main" id="{00000000-0008-0000-0400-000067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C1.3 Form of Guarantee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xdr:row>
          <xdr:rowOff>68580</xdr:rowOff>
        </xdr:from>
        <xdr:to>
          <xdr:col>5</xdr:col>
          <xdr:colOff>1287780</xdr:colOff>
          <xdr:row>1</xdr:row>
          <xdr:rowOff>403860</xdr:rowOff>
        </xdr:to>
        <xdr:sp macro="" textlink="">
          <xdr:nvSpPr>
            <xdr:cNvPr id="1087592" name="Button 104" hidden="1">
              <a:extLst>
                <a:ext uri="{63B3BB69-23CF-44E3-9099-C40C66FF867C}">
                  <a14:compatExt spid="_x0000_s1087592"/>
                </a:ext>
                <a:ext uri="{FF2B5EF4-FFF2-40B4-BE49-F238E27FC236}">
                  <a16:creationId xmlns:a16="http://schemas.microsoft.com/office/drawing/2014/main" id="{00000000-0008-0000-0400-000068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C2.1 Pricing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xdr:row>
          <xdr:rowOff>22860</xdr:rowOff>
        </xdr:from>
        <xdr:to>
          <xdr:col>5</xdr:col>
          <xdr:colOff>1287780</xdr:colOff>
          <xdr:row>2</xdr:row>
          <xdr:rowOff>342900</xdr:rowOff>
        </xdr:to>
        <xdr:sp macro="" textlink="">
          <xdr:nvSpPr>
            <xdr:cNvPr id="1087593" name="Button 105" hidden="1">
              <a:extLst>
                <a:ext uri="{63B3BB69-23CF-44E3-9099-C40C66FF867C}">
                  <a14:compatExt spid="_x0000_s1087593"/>
                </a:ext>
                <a:ext uri="{FF2B5EF4-FFF2-40B4-BE49-F238E27FC236}">
                  <a16:creationId xmlns:a16="http://schemas.microsoft.com/office/drawing/2014/main" id="{00000000-0008-0000-0400-000069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C2.2 GCC P&amp;G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xdr:row>
          <xdr:rowOff>38100</xdr:rowOff>
        </xdr:from>
        <xdr:to>
          <xdr:col>4</xdr:col>
          <xdr:colOff>1333500</xdr:colOff>
          <xdr:row>8</xdr:row>
          <xdr:rowOff>30480</xdr:rowOff>
        </xdr:to>
        <xdr:sp macro="" textlink="">
          <xdr:nvSpPr>
            <xdr:cNvPr id="1087594" name="Button 106" hidden="1">
              <a:extLst>
                <a:ext uri="{63B3BB69-23CF-44E3-9099-C40C66FF867C}">
                  <a14:compatExt spid="_x0000_s1087594"/>
                </a:ext>
                <a:ext uri="{FF2B5EF4-FFF2-40B4-BE49-F238E27FC236}">
                  <a16:creationId xmlns:a16="http://schemas.microsoft.com/office/drawing/2014/main" id="{00000000-0008-0000-0400-00006A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C3.1 Scope of Works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525780</xdr:colOff>
          <xdr:row>2</xdr:row>
          <xdr:rowOff>7620</xdr:rowOff>
        </xdr:from>
        <xdr:to>
          <xdr:col>2</xdr:col>
          <xdr:colOff>1988820</xdr:colOff>
          <xdr:row>2</xdr:row>
          <xdr:rowOff>327660</xdr:rowOff>
        </xdr:to>
        <xdr:sp macro="" textlink="">
          <xdr:nvSpPr>
            <xdr:cNvPr id="1087595" name="Button 107" hidden="1">
              <a:extLst>
                <a:ext uri="{63B3BB69-23CF-44E3-9099-C40C66FF867C}">
                  <a14:compatExt spid="_x0000_s1087595"/>
                </a:ext>
                <a:ext uri="{FF2B5EF4-FFF2-40B4-BE49-F238E27FC236}">
                  <a16:creationId xmlns:a16="http://schemas.microsoft.com/office/drawing/2014/main" id="{00000000-0008-0000-0400-00006B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Site Information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2133600</xdr:colOff>
          <xdr:row>3</xdr:row>
          <xdr:rowOff>175260</xdr:rowOff>
        </xdr:from>
        <xdr:to>
          <xdr:col>2</xdr:col>
          <xdr:colOff>426720</xdr:colOff>
          <xdr:row>3</xdr:row>
          <xdr:rowOff>487680</xdr:rowOff>
        </xdr:to>
        <xdr:sp macro="" textlink="">
          <xdr:nvSpPr>
            <xdr:cNvPr id="1087596" name="Button 108" hidden="1">
              <a:extLst>
                <a:ext uri="{63B3BB69-23CF-44E3-9099-C40C66FF867C}">
                  <a14:compatExt spid="_x0000_s1087596"/>
                </a:ext>
                <a:ext uri="{FF2B5EF4-FFF2-40B4-BE49-F238E27FC236}">
                  <a16:creationId xmlns:a16="http://schemas.microsoft.com/office/drawing/2014/main" id="{00000000-0008-0000-0400-00006C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Scope of Works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1645920</xdr:colOff>
          <xdr:row>6</xdr:row>
          <xdr:rowOff>30480</xdr:rowOff>
        </xdr:from>
        <xdr:to>
          <xdr:col>5</xdr:col>
          <xdr:colOff>1226820</xdr:colOff>
          <xdr:row>8</xdr:row>
          <xdr:rowOff>30480</xdr:rowOff>
        </xdr:to>
        <xdr:sp macro="" textlink="">
          <xdr:nvSpPr>
            <xdr:cNvPr id="1087597" name="Button 109" hidden="1">
              <a:extLst>
                <a:ext uri="{63B3BB69-23CF-44E3-9099-C40C66FF867C}">
                  <a14:compatExt spid="_x0000_s1087597"/>
                </a:ext>
                <a:ext uri="{FF2B5EF4-FFF2-40B4-BE49-F238E27FC236}">
                  <a16:creationId xmlns:a16="http://schemas.microsoft.com/office/drawing/2014/main" id="{00000000-0008-0000-0400-00006D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C4.1 Site Information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15</xdr:row>
          <xdr:rowOff>68580</xdr:rowOff>
        </xdr:from>
        <xdr:to>
          <xdr:col>4</xdr:col>
          <xdr:colOff>1379220</xdr:colOff>
          <xdr:row>16</xdr:row>
          <xdr:rowOff>144780</xdr:rowOff>
        </xdr:to>
        <xdr:sp macro="" textlink="">
          <xdr:nvSpPr>
            <xdr:cNvPr id="1087598" name="Button 110" hidden="1">
              <a:extLst>
                <a:ext uri="{63B3BB69-23CF-44E3-9099-C40C66FF867C}">
                  <a14:compatExt spid="_x0000_s1087598"/>
                </a:ext>
                <a:ext uri="{FF2B5EF4-FFF2-40B4-BE49-F238E27FC236}">
                  <a16:creationId xmlns:a16="http://schemas.microsoft.com/office/drawing/2014/main" id="{00000000-0008-0000-0400-00006E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C5.1 List of Drawings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xdr:row>
          <xdr:rowOff>60960</xdr:rowOff>
        </xdr:from>
        <xdr:to>
          <xdr:col>4</xdr:col>
          <xdr:colOff>1333500</xdr:colOff>
          <xdr:row>10</xdr:row>
          <xdr:rowOff>60960</xdr:rowOff>
        </xdr:to>
        <xdr:sp macro="" textlink="">
          <xdr:nvSpPr>
            <xdr:cNvPr id="1087599" name="Button 111" hidden="1">
              <a:extLst>
                <a:ext uri="{63B3BB69-23CF-44E3-9099-C40C66FF867C}">
                  <a14:compatExt spid="_x0000_s1087599"/>
                </a:ext>
                <a:ext uri="{FF2B5EF4-FFF2-40B4-BE49-F238E27FC236}">
                  <a16:creationId xmlns:a16="http://schemas.microsoft.com/office/drawing/2014/main" id="{00000000-0008-0000-0400-00006F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C3.2 HIV Spec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10</xdr:row>
          <xdr:rowOff>83820</xdr:rowOff>
        </xdr:from>
        <xdr:to>
          <xdr:col>4</xdr:col>
          <xdr:colOff>1333500</xdr:colOff>
          <xdr:row>11</xdr:row>
          <xdr:rowOff>220980</xdr:rowOff>
        </xdr:to>
        <xdr:sp macro="" textlink="">
          <xdr:nvSpPr>
            <xdr:cNvPr id="1087600" name="Button 112" hidden="1">
              <a:extLst>
                <a:ext uri="{63B3BB69-23CF-44E3-9099-C40C66FF867C}">
                  <a14:compatExt spid="_x0000_s1087600"/>
                </a:ext>
                <a:ext uri="{FF2B5EF4-FFF2-40B4-BE49-F238E27FC236}">
                  <a16:creationId xmlns:a16="http://schemas.microsoft.com/office/drawing/2014/main" id="{00000000-0008-0000-0400-000070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C3.3 HIV Compliance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2659380</xdr:colOff>
          <xdr:row>13</xdr:row>
          <xdr:rowOff>76200</xdr:rowOff>
        </xdr:from>
        <xdr:to>
          <xdr:col>2</xdr:col>
          <xdr:colOff>1211580</xdr:colOff>
          <xdr:row>15</xdr:row>
          <xdr:rowOff>220980</xdr:rowOff>
        </xdr:to>
        <xdr:sp macro="" textlink="">
          <xdr:nvSpPr>
            <xdr:cNvPr id="1087601" name="Button 113" hidden="1">
              <a:extLst>
                <a:ext uri="{63B3BB69-23CF-44E3-9099-C40C66FF867C}">
                  <a14:compatExt spid="_x0000_s1087601"/>
                </a:ext>
                <a:ext uri="{FF2B5EF4-FFF2-40B4-BE49-F238E27FC236}">
                  <a16:creationId xmlns:a16="http://schemas.microsoft.com/office/drawing/2014/main" id="{00000000-0008-0000-0400-000071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T2.19 Tax Clearance Certificate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2651760</xdr:colOff>
          <xdr:row>6</xdr:row>
          <xdr:rowOff>30480</xdr:rowOff>
        </xdr:from>
        <xdr:to>
          <xdr:col>2</xdr:col>
          <xdr:colOff>1203960</xdr:colOff>
          <xdr:row>8</xdr:row>
          <xdr:rowOff>99060</xdr:rowOff>
        </xdr:to>
        <xdr:sp macro="" textlink="">
          <xdr:nvSpPr>
            <xdr:cNvPr id="1087602" name="Button 114" hidden="1">
              <a:extLst>
                <a:ext uri="{63B3BB69-23CF-44E3-9099-C40C66FF867C}">
                  <a14:compatExt spid="_x0000_s1087602"/>
                </a:ext>
                <a:ext uri="{FF2B5EF4-FFF2-40B4-BE49-F238E27FC236}">
                  <a16:creationId xmlns:a16="http://schemas.microsoft.com/office/drawing/2014/main" id="{00000000-0008-0000-0400-000072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T2.16 Equipment schedules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3032760</xdr:colOff>
          <xdr:row>16</xdr:row>
          <xdr:rowOff>22860</xdr:rowOff>
        </xdr:from>
        <xdr:to>
          <xdr:col>2</xdr:col>
          <xdr:colOff>4762500</xdr:colOff>
          <xdr:row>17</xdr:row>
          <xdr:rowOff>137160</xdr:rowOff>
        </xdr:to>
        <xdr:sp macro="" textlink="">
          <xdr:nvSpPr>
            <xdr:cNvPr id="1087605" name="Button 117" hidden="1">
              <a:extLst>
                <a:ext uri="{63B3BB69-23CF-44E3-9099-C40C66FF867C}">
                  <a14:compatExt spid="_x0000_s1087605"/>
                </a:ext>
                <a:ext uri="{FF2B5EF4-FFF2-40B4-BE49-F238E27FC236}">
                  <a16:creationId xmlns:a16="http://schemas.microsoft.com/office/drawing/2014/main" id="{00000000-0008-0000-0400-000075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T2.36 Functionality Criteria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1584960</xdr:colOff>
          <xdr:row>18</xdr:row>
          <xdr:rowOff>388620</xdr:rowOff>
        </xdr:from>
        <xdr:to>
          <xdr:col>5</xdr:col>
          <xdr:colOff>1280160</xdr:colOff>
          <xdr:row>19</xdr:row>
          <xdr:rowOff>99060</xdr:rowOff>
        </xdr:to>
        <xdr:sp macro="" textlink="">
          <xdr:nvSpPr>
            <xdr:cNvPr id="1087606" name="Button 118" hidden="1">
              <a:extLst>
                <a:ext uri="{63B3BB69-23CF-44E3-9099-C40C66FF867C}">
                  <a14:compatExt spid="_x0000_s1087606"/>
                </a:ext>
                <a:ext uri="{FF2B5EF4-FFF2-40B4-BE49-F238E27FC236}">
                  <a16:creationId xmlns:a16="http://schemas.microsoft.com/office/drawing/2014/main" id="{00000000-0008-0000-0400-000076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Map to Pietermaritzburg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1584960</xdr:colOff>
          <xdr:row>18</xdr:row>
          <xdr:rowOff>68580</xdr:rowOff>
        </xdr:from>
        <xdr:to>
          <xdr:col>5</xdr:col>
          <xdr:colOff>1280160</xdr:colOff>
          <xdr:row>18</xdr:row>
          <xdr:rowOff>365760</xdr:rowOff>
        </xdr:to>
        <xdr:sp macro="" textlink="">
          <xdr:nvSpPr>
            <xdr:cNvPr id="1087607" name="Button 119" hidden="1">
              <a:extLst>
                <a:ext uri="{63B3BB69-23CF-44E3-9099-C40C66FF867C}">
                  <a14:compatExt spid="_x0000_s1087607"/>
                </a:ext>
                <a:ext uri="{FF2B5EF4-FFF2-40B4-BE49-F238E27FC236}">
                  <a16:creationId xmlns:a16="http://schemas.microsoft.com/office/drawing/2014/main" id="{00000000-0008-0000-0400-000077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Map to Ulundi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1584960</xdr:colOff>
          <xdr:row>15</xdr:row>
          <xdr:rowOff>60960</xdr:rowOff>
        </xdr:from>
        <xdr:to>
          <xdr:col>5</xdr:col>
          <xdr:colOff>1280160</xdr:colOff>
          <xdr:row>16</xdr:row>
          <xdr:rowOff>137160</xdr:rowOff>
        </xdr:to>
        <xdr:sp macro="" textlink="">
          <xdr:nvSpPr>
            <xdr:cNvPr id="1087608" name="Button 120" hidden="1">
              <a:extLst>
                <a:ext uri="{63B3BB69-23CF-44E3-9099-C40C66FF867C}">
                  <a14:compatExt spid="_x0000_s1087608"/>
                </a:ext>
                <a:ext uri="{FF2B5EF4-FFF2-40B4-BE49-F238E27FC236}">
                  <a16:creationId xmlns:a16="http://schemas.microsoft.com/office/drawing/2014/main" id="{00000000-0008-0000-0400-000078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Map to Ladysmith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1584960</xdr:colOff>
          <xdr:row>16</xdr:row>
          <xdr:rowOff>160020</xdr:rowOff>
        </xdr:from>
        <xdr:to>
          <xdr:col>5</xdr:col>
          <xdr:colOff>1280160</xdr:colOff>
          <xdr:row>18</xdr:row>
          <xdr:rowOff>38100</xdr:rowOff>
        </xdr:to>
        <xdr:sp macro="" textlink="">
          <xdr:nvSpPr>
            <xdr:cNvPr id="1087609" name="Button 121" hidden="1">
              <a:extLst>
                <a:ext uri="{63B3BB69-23CF-44E3-9099-C40C66FF867C}">
                  <a14:compatExt spid="_x0000_s1087609"/>
                </a:ext>
                <a:ext uri="{FF2B5EF4-FFF2-40B4-BE49-F238E27FC236}">
                  <a16:creationId xmlns:a16="http://schemas.microsoft.com/office/drawing/2014/main" id="{00000000-0008-0000-0400-000079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Map to Durban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3680460</xdr:colOff>
          <xdr:row>3</xdr:row>
          <xdr:rowOff>83820</xdr:rowOff>
        </xdr:from>
        <xdr:to>
          <xdr:col>2</xdr:col>
          <xdr:colOff>4724400</xdr:colOff>
          <xdr:row>3</xdr:row>
          <xdr:rowOff>381000</xdr:rowOff>
        </xdr:to>
        <xdr:sp macro="" textlink="">
          <xdr:nvSpPr>
            <xdr:cNvPr id="1087610" name="Button 122" hidden="1">
              <a:extLst>
                <a:ext uri="{63B3BB69-23CF-44E3-9099-C40C66FF867C}">
                  <a14:compatExt spid="_x0000_s1087610"/>
                </a:ext>
                <a:ext uri="{FF2B5EF4-FFF2-40B4-BE49-F238E27FC236}">
                  <a16:creationId xmlns:a16="http://schemas.microsoft.com/office/drawing/2014/main" id="{00000000-0008-0000-0400-00007A981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ZA" sz="1200" b="1" i="0" u="none" strike="noStrike" baseline="0">
                  <a:solidFill>
                    <a:srgbClr val="0000FF"/>
                  </a:solidFill>
                  <a:latin typeface="Arial"/>
                  <a:cs typeface="Arial"/>
                </a:rPr>
                <a:t>Spell 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2651760</xdr:colOff>
          <xdr:row>9</xdr:row>
          <xdr:rowOff>22860</xdr:rowOff>
        </xdr:from>
        <xdr:to>
          <xdr:col>2</xdr:col>
          <xdr:colOff>1203960</xdr:colOff>
          <xdr:row>11</xdr:row>
          <xdr:rowOff>7620</xdr:rowOff>
        </xdr:to>
        <xdr:sp macro="" textlink="">
          <xdr:nvSpPr>
            <xdr:cNvPr id="1087612" name="Button 124" hidden="1">
              <a:extLst>
                <a:ext uri="{63B3BB69-23CF-44E3-9099-C40C66FF867C}">
                  <a14:compatExt spid="_x0000_s1087612"/>
                </a:ext>
                <a:ext uri="{FF2B5EF4-FFF2-40B4-BE49-F238E27FC236}">
                  <a16:creationId xmlns:a16="http://schemas.microsoft.com/office/drawing/2014/main" id="{00000000-0008-0000-0400-00007C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T2.17 Contractors Safety, Health and Environmental Declaration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45720</xdr:colOff>
          <xdr:row>19</xdr:row>
          <xdr:rowOff>220980</xdr:rowOff>
        </xdr:from>
        <xdr:to>
          <xdr:col>1</xdr:col>
          <xdr:colOff>762000</xdr:colOff>
          <xdr:row>19</xdr:row>
          <xdr:rowOff>556260</xdr:rowOff>
        </xdr:to>
        <xdr:sp macro="" textlink="">
          <xdr:nvSpPr>
            <xdr:cNvPr id="1087613" name="Button 125" hidden="1">
              <a:extLst>
                <a:ext uri="{63B3BB69-23CF-44E3-9099-C40C66FF867C}">
                  <a14:compatExt spid="_x0000_s1087613"/>
                </a:ext>
                <a:ext uri="{FF2B5EF4-FFF2-40B4-BE49-F238E27FC236}">
                  <a16:creationId xmlns:a16="http://schemas.microsoft.com/office/drawing/2014/main" id="{00000000-0008-0000-0400-00007D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T2.8 Financial Standing &amp; Other Resources of Business Declaration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2659380</xdr:colOff>
          <xdr:row>11</xdr:row>
          <xdr:rowOff>68580</xdr:rowOff>
        </xdr:from>
        <xdr:to>
          <xdr:col>2</xdr:col>
          <xdr:colOff>1211580</xdr:colOff>
          <xdr:row>13</xdr:row>
          <xdr:rowOff>7620</xdr:rowOff>
        </xdr:to>
        <xdr:sp macro="" textlink="">
          <xdr:nvSpPr>
            <xdr:cNvPr id="1087614" name="Button 126" hidden="1">
              <a:extLst>
                <a:ext uri="{63B3BB69-23CF-44E3-9099-C40C66FF867C}">
                  <a14:compatExt spid="_x0000_s1087614"/>
                </a:ext>
                <a:ext uri="{FF2B5EF4-FFF2-40B4-BE49-F238E27FC236}">
                  <a16:creationId xmlns:a16="http://schemas.microsoft.com/office/drawing/2014/main" id="{00000000-0008-0000-0400-00007E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T2.18 Compulsory Enterprise Questionnaire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2659380</xdr:colOff>
          <xdr:row>16</xdr:row>
          <xdr:rowOff>45720</xdr:rowOff>
        </xdr:from>
        <xdr:to>
          <xdr:col>2</xdr:col>
          <xdr:colOff>1211580</xdr:colOff>
          <xdr:row>17</xdr:row>
          <xdr:rowOff>175260</xdr:rowOff>
        </xdr:to>
        <xdr:sp macro="" textlink="">
          <xdr:nvSpPr>
            <xdr:cNvPr id="1087615" name="Button 127" hidden="1">
              <a:extLst>
                <a:ext uri="{63B3BB69-23CF-44E3-9099-C40C66FF867C}">
                  <a14:compatExt spid="_x0000_s1087615"/>
                </a:ext>
                <a:ext uri="{FF2B5EF4-FFF2-40B4-BE49-F238E27FC236}">
                  <a16:creationId xmlns:a16="http://schemas.microsoft.com/office/drawing/2014/main" id="{00000000-0008-0000-0400-00007F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T2.20 Proof of Good Standing with Comp. Comm.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2659380</xdr:colOff>
          <xdr:row>18</xdr:row>
          <xdr:rowOff>411480</xdr:rowOff>
        </xdr:from>
        <xdr:to>
          <xdr:col>2</xdr:col>
          <xdr:colOff>1211580</xdr:colOff>
          <xdr:row>19</xdr:row>
          <xdr:rowOff>175260</xdr:rowOff>
        </xdr:to>
        <xdr:sp macro="" textlink="">
          <xdr:nvSpPr>
            <xdr:cNvPr id="1087616" name="Button 128" hidden="1">
              <a:extLst>
                <a:ext uri="{63B3BB69-23CF-44E3-9099-C40C66FF867C}">
                  <a14:compatExt spid="_x0000_s1087616"/>
                </a:ext>
                <a:ext uri="{FF2B5EF4-FFF2-40B4-BE49-F238E27FC236}">
                  <a16:creationId xmlns:a16="http://schemas.microsoft.com/office/drawing/2014/main" id="{00000000-0008-0000-0400-000080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T2.21a Confirm Receipts of Form of Offer &amp; Acceptance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525780</xdr:colOff>
          <xdr:row>1</xdr:row>
          <xdr:rowOff>45720</xdr:rowOff>
        </xdr:from>
        <xdr:to>
          <xdr:col>2</xdr:col>
          <xdr:colOff>1988820</xdr:colOff>
          <xdr:row>1</xdr:row>
          <xdr:rowOff>365760</xdr:rowOff>
        </xdr:to>
        <xdr:sp macro="" textlink="">
          <xdr:nvSpPr>
            <xdr:cNvPr id="1087618" name="Button 130" hidden="1">
              <a:extLst>
                <a:ext uri="{63B3BB69-23CF-44E3-9099-C40C66FF867C}">
                  <a14:compatExt spid="_x0000_s1087618"/>
                </a:ext>
                <a:ext uri="{FF2B5EF4-FFF2-40B4-BE49-F238E27FC236}">
                  <a16:creationId xmlns:a16="http://schemas.microsoft.com/office/drawing/2014/main" id="{00000000-0008-0000-0400-000082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Bill of Quantities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2659380</xdr:colOff>
          <xdr:row>19</xdr:row>
          <xdr:rowOff>220980</xdr:rowOff>
        </xdr:from>
        <xdr:to>
          <xdr:col>2</xdr:col>
          <xdr:colOff>1211580</xdr:colOff>
          <xdr:row>19</xdr:row>
          <xdr:rowOff>556260</xdr:rowOff>
        </xdr:to>
        <xdr:sp macro="" textlink="">
          <xdr:nvSpPr>
            <xdr:cNvPr id="1087626" name="Button 138" hidden="1">
              <a:extLst>
                <a:ext uri="{63B3BB69-23CF-44E3-9099-C40C66FF867C}">
                  <a14:compatExt spid="_x0000_s1087626"/>
                </a:ext>
                <a:ext uri="{FF2B5EF4-FFF2-40B4-BE49-F238E27FC236}">
                  <a16:creationId xmlns:a16="http://schemas.microsoft.com/office/drawing/2014/main" id="{00000000-0008-0000-0400-00008A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T2.23 Proof of Paid Rates &amp; Taxes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1264920</xdr:colOff>
          <xdr:row>6</xdr:row>
          <xdr:rowOff>30480</xdr:rowOff>
        </xdr:from>
        <xdr:to>
          <xdr:col>2</xdr:col>
          <xdr:colOff>2994660</xdr:colOff>
          <xdr:row>8</xdr:row>
          <xdr:rowOff>99060</xdr:rowOff>
        </xdr:to>
        <xdr:sp macro="" textlink="">
          <xdr:nvSpPr>
            <xdr:cNvPr id="1087627" name="Button 139" hidden="1">
              <a:extLst>
                <a:ext uri="{63B3BB69-23CF-44E3-9099-C40C66FF867C}">
                  <a14:compatExt spid="_x0000_s1087627"/>
                </a:ext>
                <a:ext uri="{FF2B5EF4-FFF2-40B4-BE49-F238E27FC236}">
                  <a16:creationId xmlns:a16="http://schemas.microsoft.com/office/drawing/2014/main" id="{00000000-0008-0000-0400-00008B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T2.24 Proof of UIF Registration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1264920</xdr:colOff>
          <xdr:row>9</xdr:row>
          <xdr:rowOff>22860</xdr:rowOff>
        </xdr:from>
        <xdr:to>
          <xdr:col>2</xdr:col>
          <xdr:colOff>2994660</xdr:colOff>
          <xdr:row>11</xdr:row>
          <xdr:rowOff>7620</xdr:rowOff>
        </xdr:to>
        <xdr:sp macro="" textlink="">
          <xdr:nvSpPr>
            <xdr:cNvPr id="1087628" name="Button 140" hidden="1">
              <a:extLst>
                <a:ext uri="{63B3BB69-23CF-44E3-9099-C40C66FF867C}">
                  <a14:compatExt spid="_x0000_s1087628"/>
                </a:ext>
                <a:ext uri="{FF2B5EF4-FFF2-40B4-BE49-F238E27FC236}">
                  <a16:creationId xmlns:a16="http://schemas.microsoft.com/office/drawing/2014/main" id="{00000000-0008-0000-0400-00008C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T2.25 The National Industrial Participation form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1264920</xdr:colOff>
          <xdr:row>11</xdr:row>
          <xdr:rowOff>68580</xdr:rowOff>
        </xdr:from>
        <xdr:to>
          <xdr:col>2</xdr:col>
          <xdr:colOff>2994660</xdr:colOff>
          <xdr:row>13</xdr:row>
          <xdr:rowOff>7620</xdr:rowOff>
        </xdr:to>
        <xdr:sp macro="" textlink="">
          <xdr:nvSpPr>
            <xdr:cNvPr id="1087629" name="Button 141" hidden="1">
              <a:extLst>
                <a:ext uri="{63B3BB69-23CF-44E3-9099-C40C66FF867C}">
                  <a14:compatExt spid="_x0000_s1087629"/>
                </a:ext>
                <a:ext uri="{FF2B5EF4-FFF2-40B4-BE49-F238E27FC236}">
                  <a16:creationId xmlns:a16="http://schemas.microsoft.com/office/drawing/2014/main" id="{00000000-0008-0000-0400-00008D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T2.26 Certificate of Independent Bid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845820</xdr:colOff>
          <xdr:row>19</xdr:row>
          <xdr:rowOff>220980</xdr:rowOff>
        </xdr:from>
        <xdr:to>
          <xdr:col>1</xdr:col>
          <xdr:colOff>2583180</xdr:colOff>
          <xdr:row>19</xdr:row>
          <xdr:rowOff>556260</xdr:rowOff>
        </xdr:to>
        <xdr:sp macro="" textlink="">
          <xdr:nvSpPr>
            <xdr:cNvPr id="1087632" name="Button 144" hidden="1">
              <a:extLst>
                <a:ext uri="{63B3BB69-23CF-44E3-9099-C40C66FF867C}">
                  <a14:compatExt spid="_x0000_s1087632"/>
                </a:ext>
                <a:ext uri="{FF2B5EF4-FFF2-40B4-BE49-F238E27FC236}">
                  <a16:creationId xmlns:a16="http://schemas.microsoft.com/office/drawing/2014/main" id="{00000000-0008-0000-0400-000090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T2.15a Latest Annual Financial Statements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2659380</xdr:colOff>
          <xdr:row>18</xdr:row>
          <xdr:rowOff>22860</xdr:rowOff>
        </xdr:from>
        <xdr:to>
          <xdr:col>2</xdr:col>
          <xdr:colOff>1211580</xdr:colOff>
          <xdr:row>18</xdr:row>
          <xdr:rowOff>373380</xdr:rowOff>
        </xdr:to>
        <xdr:sp macro="" textlink="">
          <xdr:nvSpPr>
            <xdr:cNvPr id="1087633" name="Button 145" hidden="1">
              <a:extLst>
                <a:ext uri="{63B3BB69-23CF-44E3-9099-C40C66FF867C}">
                  <a14:compatExt spid="_x0000_s1087633"/>
                </a:ext>
                <a:ext uri="{FF2B5EF4-FFF2-40B4-BE49-F238E27FC236}">
                  <a16:creationId xmlns:a16="http://schemas.microsoft.com/office/drawing/2014/main" id="{00000000-0008-0000-0400-000091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T2.21 Form of Offer &amp; Acceptance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1264920</xdr:colOff>
          <xdr:row>13</xdr:row>
          <xdr:rowOff>68580</xdr:rowOff>
        </xdr:from>
        <xdr:to>
          <xdr:col>2</xdr:col>
          <xdr:colOff>2994660</xdr:colOff>
          <xdr:row>15</xdr:row>
          <xdr:rowOff>198120</xdr:rowOff>
        </xdr:to>
        <xdr:sp macro="" textlink="">
          <xdr:nvSpPr>
            <xdr:cNvPr id="1087634" name="Button 146" hidden="1">
              <a:extLst>
                <a:ext uri="{63B3BB69-23CF-44E3-9099-C40C66FF867C}">
                  <a14:compatExt spid="_x0000_s1087634"/>
                </a:ext>
                <a:ext uri="{FF2B5EF4-FFF2-40B4-BE49-F238E27FC236}">
                  <a16:creationId xmlns:a16="http://schemas.microsoft.com/office/drawing/2014/main" id="{00000000-0008-0000-0400-000092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T2.27 Proof of Reg No. on the Prov Suppliers Database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1264920</xdr:colOff>
          <xdr:row>18</xdr:row>
          <xdr:rowOff>7620</xdr:rowOff>
        </xdr:from>
        <xdr:to>
          <xdr:col>2</xdr:col>
          <xdr:colOff>2994660</xdr:colOff>
          <xdr:row>18</xdr:row>
          <xdr:rowOff>350520</xdr:rowOff>
        </xdr:to>
        <xdr:sp macro="" textlink="">
          <xdr:nvSpPr>
            <xdr:cNvPr id="1087635" name="Button 147" hidden="1">
              <a:extLst>
                <a:ext uri="{63B3BB69-23CF-44E3-9099-C40C66FF867C}">
                  <a14:compatExt spid="_x0000_s1087635"/>
                </a:ext>
                <a:ext uri="{FF2B5EF4-FFF2-40B4-BE49-F238E27FC236}">
                  <a16:creationId xmlns:a16="http://schemas.microsoft.com/office/drawing/2014/main" id="{00000000-0008-0000-0400-000093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T2.29 Proof of Payment of Bid deposit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1264920</xdr:colOff>
          <xdr:row>16</xdr:row>
          <xdr:rowOff>30480</xdr:rowOff>
        </xdr:from>
        <xdr:to>
          <xdr:col>2</xdr:col>
          <xdr:colOff>2994660</xdr:colOff>
          <xdr:row>17</xdr:row>
          <xdr:rowOff>160020</xdr:rowOff>
        </xdr:to>
        <xdr:sp macro="" textlink="">
          <xdr:nvSpPr>
            <xdr:cNvPr id="1087636" name="Button 148" hidden="1">
              <a:extLst>
                <a:ext uri="{63B3BB69-23CF-44E3-9099-C40C66FF867C}">
                  <a14:compatExt spid="_x0000_s1087636"/>
                </a:ext>
                <a:ext uri="{FF2B5EF4-FFF2-40B4-BE49-F238E27FC236}">
                  <a16:creationId xmlns:a16="http://schemas.microsoft.com/office/drawing/2014/main" id="{00000000-0008-0000-0400-000094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T2.28 Certified Proof of CIDB Registration No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xdr:row>
          <xdr:rowOff>60960</xdr:rowOff>
        </xdr:from>
        <xdr:to>
          <xdr:col>6</xdr:col>
          <xdr:colOff>1295400</xdr:colOff>
          <xdr:row>1</xdr:row>
          <xdr:rowOff>365760</xdr:rowOff>
        </xdr:to>
        <xdr:sp macro="" textlink="">
          <xdr:nvSpPr>
            <xdr:cNvPr id="1087637" name="Button 149" hidden="1">
              <a:extLst>
                <a:ext uri="{63B3BB69-23CF-44E3-9099-C40C66FF867C}">
                  <a14:compatExt spid="_x0000_s1087637"/>
                </a:ext>
                <a:ext uri="{FF2B5EF4-FFF2-40B4-BE49-F238E27FC236}">
                  <a16:creationId xmlns:a16="http://schemas.microsoft.com/office/drawing/2014/main" id="{00000000-0008-0000-0400-000095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EPWP Additional Spec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xdr:row>
          <xdr:rowOff>388620</xdr:rowOff>
        </xdr:from>
        <xdr:to>
          <xdr:col>6</xdr:col>
          <xdr:colOff>1295400</xdr:colOff>
          <xdr:row>2</xdr:row>
          <xdr:rowOff>327660</xdr:rowOff>
        </xdr:to>
        <xdr:sp macro="" textlink="">
          <xdr:nvSpPr>
            <xdr:cNvPr id="1087638" name="Button 150" hidden="1">
              <a:extLst>
                <a:ext uri="{63B3BB69-23CF-44E3-9099-C40C66FF867C}">
                  <a14:compatExt spid="_x0000_s1087638"/>
                </a:ext>
                <a:ext uri="{FF2B5EF4-FFF2-40B4-BE49-F238E27FC236}">
                  <a16:creationId xmlns:a16="http://schemas.microsoft.com/office/drawing/2014/main" id="{00000000-0008-0000-0400-000096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EPWP Scope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2</xdr:row>
          <xdr:rowOff>365760</xdr:rowOff>
        </xdr:from>
        <xdr:to>
          <xdr:col>6</xdr:col>
          <xdr:colOff>1295400</xdr:colOff>
          <xdr:row>3</xdr:row>
          <xdr:rowOff>76200</xdr:rowOff>
        </xdr:to>
        <xdr:sp macro="" textlink="">
          <xdr:nvSpPr>
            <xdr:cNvPr id="1087639" name="Button 151" hidden="1">
              <a:extLst>
                <a:ext uri="{63B3BB69-23CF-44E3-9099-C40C66FF867C}">
                  <a14:compatExt spid="_x0000_s1087639"/>
                </a:ext>
                <a:ext uri="{FF2B5EF4-FFF2-40B4-BE49-F238E27FC236}">
                  <a16:creationId xmlns:a16="http://schemas.microsoft.com/office/drawing/2014/main" id="{00000000-0008-0000-0400-000097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EPWP BQ</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6</xdr:row>
          <xdr:rowOff>38100</xdr:rowOff>
        </xdr:from>
        <xdr:to>
          <xdr:col>6</xdr:col>
          <xdr:colOff>1371600</xdr:colOff>
          <xdr:row>8</xdr:row>
          <xdr:rowOff>38100</xdr:rowOff>
        </xdr:to>
        <xdr:sp macro="" textlink="">
          <xdr:nvSpPr>
            <xdr:cNvPr id="1087640" name="Button 152" hidden="1">
              <a:extLst>
                <a:ext uri="{63B3BB69-23CF-44E3-9099-C40C66FF867C}">
                  <a14:compatExt spid="_x0000_s1087640"/>
                </a:ext>
                <a:ext uri="{FF2B5EF4-FFF2-40B4-BE49-F238E27FC236}">
                  <a16:creationId xmlns:a16="http://schemas.microsoft.com/office/drawing/2014/main" id="{00000000-0008-0000-0400-000098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OHS Specification (Annex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8</xdr:row>
          <xdr:rowOff>68580</xdr:rowOff>
        </xdr:from>
        <xdr:to>
          <xdr:col>6</xdr:col>
          <xdr:colOff>1371600</xdr:colOff>
          <xdr:row>10</xdr:row>
          <xdr:rowOff>68580</xdr:rowOff>
        </xdr:to>
        <xdr:sp macro="" textlink="">
          <xdr:nvSpPr>
            <xdr:cNvPr id="1087642" name="Button 154" hidden="1">
              <a:extLst>
                <a:ext uri="{63B3BB69-23CF-44E3-9099-C40C66FF867C}">
                  <a14:compatExt spid="_x0000_s1087642"/>
                </a:ext>
                <a:ext uri="{FF2B5EF4-FFF2-40B4-BE49-F238E27FC236}">
                  <a16:creationId xmlns:a16="http://schemas.microsoft.com/office/drawing/2014/main" id="{00000000-0008-0000-0400-00009A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OHS BQ (Annex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1264920</xdr:colOff>
          <xdr:row>18</xdr:row>
          <xdr:rowOff>403860</xdr:rowOff>
        </xdr:from>
        <xdr:to>
          <xdr:col>2</xdr:col>
          <xdr:colOff>2994660</xdr:colOff>
          <xdr:row>19</xdr:row>
          <xdr:rowOff>160020</xdr:rowOff>
        </xdr:to>
        <xdr:sp macro="" textlink="">
          <xdr:nvSpPr>
            <xdr:cNvPr id="1087643" name="Button 155" hidden="1">
              <a:extLst>
                <a:ext uri="{63B3BB69-23CF-44E3-9099-C40C66FF867C}">
                  <a14:compatExt spid="_x0000_s1087643"/>
                </a:ext>
                <a:ext uri="{FF2B5EF4-FFF2-40B4-BE49-F238E27FC236}">
                  <a16:creationId xmlns:a16="http://schemas.microsoft.com/office/drawing/2014/main" id="{00000000-0008-0000-0400-00009B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T2.30 Contract Form - Purchase of Goods and Works Part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1264920</xdr:colOff>
          <xdr:row>19</xdr:row>
          <xdr:rowOff>220980</xdr:rowOff>
        </xdr:from>
        <xdr:to>
          <xdr:col>2</xdr:col>
          <xdr:colOff>2994660</xdr:colOff>
          <xdr:row>19</xdr:row>
          <xdr:rowOff>556260</xdr:rowOff>
        </xdr:to>
        <xdr:sp macro="" textlink="">
          <xdr:nvSpPr>
            <xdr:cNvPr id="1087644" name="Button 156" hidden="1">
              <a:extLst>
                <a:ext uri="{63B3BB69-23CF-44E3-9099-C40C66FF867C}">
                  <a14:compatExt spid="_x0000_s1087644"/>
                </a:ext>
                <a:ext uri="{FF2B5EF4-FFF2-40B4-BE49-F238E27FC236}">
                  <a16:creationId xmlns:a16="http://schemas.microsoft.com/office/drawing/2014/main" id="{00000000-0008-0000-0400-00009C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T2.31 Contract Form - Purchase of Goods/Works Part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3032760</xdr:colOff>
          <xdr:row>6</xdr:row>
          <xdr:rowOff>30480</xdr:rowOff>
        </xdr:from>
        <xdr:to>
          <xdr:col>2</xdr:col>
          <xdr:colOff>4762500</xdr:colOff>
          <xdr:row>8</xdr:row>
          <xdr:rowOff>76200</xdr:rowOff>
        </xdr:to>
        <xdr:sp macro="" textlink="">
          <xdr:nvSpPr>
            <xdr:cNvPr id="1087645" name="Button 157" hidden="1">
              <a:extLst>
                <a:ext uri="{63B3BB69-23CF-44E3-9099-C40C66FF867C}">
                  <a14:compatExt spid="_x0000_s1087645"/>
                </a:ext>
                <a:ext uri="{FF2B5EF4-FFF2-40B4-BE49-F238E27FC236}">
                  <a16:creationId xmlns:a16="http://schemas.microsoft.com/office/drawing/2014/main" id="{00000000-0008-0000-0400-00009D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T2.32  Required Structure of Contractor's OHSE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3032760</xdr:colOff>
          <xdr:row>9</xdr:row>
          <xdr:rowOff>7620</xdr:rowOff>
        </xdr:from>
        <xdr:to>
          <xdr:col>2</xdr:col>
          <xdr:colOff>4762500</xdr:colOff>
          <xdr:row>10</xdr:row>
          <xdr:rowOff>175260</xdr:rowOff>
        </xdr:to>
        <xdr:sp macro="" textlink="">
          <xdr:nvSpPr>
            <xdr:cNvPr id="1087646" name="Button 158" hidden="1">
              <a:extLst>
                <a:ext uri="{63B3BB69-23CF-44E3-9099-C40C66FF867C}">
                  <a14:compatExt spid="_x0000_s1087646"/>
                </a:ext>
                <a:ext uri="{FF2B5EF4-FFF2-40B4-BE49-F238E27FC236}">
                  <a16:creationId xmlns:a16="http://schemas.microsoft.com/office/drawing/2014/main" id="{00000000-0008-0000-0400-00009E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T2.33  Clients specific Req. for Contractors OHSE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3032760</xdr:colOff>
          <xdr:row>11</xdr:row>
          <xdr:rowOff>68580</xdr:rowOff>
        </xdr:from>
        <xdr:to>
          <xdr:col>2</xdr:col>
          <xdr:colOff>4762500</xdr:colOff>
          <xdr:row>13</xdr:row>
          <xdr:rowOff>0</xdr:rowOff>
        </xdr:to>
        <xdr:sp macro="" textlink="">
          <xdr:nvSpPr>
            <xdr:cNvPr id="1087647" name="Button 159" hidden="1">
              <a:extLst>
                <a:ext uri="{63B3BB69-23CF-44E3-9099-C40C66FF867C}">
                  <a14:compatExt spid="_x0000_s1087647"/>
                </a:ext>
                <a:ext uri="{FF2B5EF4-FFF2-40B4-BE49-F238E27FC236}">
                  <a16:creationId xmlns:a16="http://schemas.microsoft.com/office/drawing/2014/main" id="{00000000-0008-0000-0400-00009F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T2.34 Base line Risk Assessment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16</xdr:row>
          <xdr:rowOff>182880</xdr:rowOff>
        </xdr:from>
        <xdr:to>
          <xdr:col>4</xdr:col>
          <xdr:colOff>1379220</xdr:colOff>
          <xdr:row>18</xdr:row>
          <xdr:rowOff>60960</xdr:rowOff>
        </xdr:to>
        <xdr:sp macro="" textlink="">
          <xdr:nvSpPr>
            <xdr:cNvPr id="1087648" name="Button 160" hidden="1">
              <a:extLst>
                <a:ext uri="{63B3BB69-23CF-44E3-9099-C40C66FF867C}">
                  <a14:compatExt spid="_x0000_s1087648"/>
                </a:ext>
                <a:ext uri="{FF2B5EF4-FFF2-40B4-BE49-F238E27FC236}">
                  <a16:creationId xmlns:a16="http://schemas.microsoft.com/office/drawing/2014/main" id="{00000000-0008-0000-0400-0000A0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Waiver of Lien (Annex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3032760</xdr:colOff>
          <xdr:row>13</xdr:row>
          <xdr:rowOff>68580</xdr:rowOff>
        </xdr:from>
        <xdr:to>
          <xdr:col>2</xdr:col>
          <xdr:colOff>4762500</xdr:colOff>
          <xdr:row>15</xdr:row>
          <xdr:rowOff>182880</xdr:rowOff>
        </xdr:to>
        <xdr:sp macro="" textlink="">
          <xdr:nvSpPr>
            <xdr:cNvPr id="1087649" name="Button 161" hidden="1">
              <a:extLst>
                <a:ext uri="{63B3BB69-23CF-44E3-9099-C40C66FF867C}">
                  <a14:compatExt spid="_x0000_s1087649"/>
                </a:ext>
                <a:ext uri="{FF2B5EF4-FFF2-40B4-BE49-F238E27FC236}">
                  <a16:creationId xmlns:a16="http://schemas.microsoft.com/office/drawing/2014/main" id="{00000000-0008-0000-0400-0000A1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T2.35 SBD 6.2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76200</xdr:colOff>
          <xdr:row>18</xdr:row>
          <xdr:rowOff>121920</xdr:rowOff>
        </xdr:from>
        <xdr:to>
          <xdr:col>4</xdr:col>
          <xdr:colOff>1394460</xdr:colOff>
          <xdr:row>18</xdr:row>
          <xdr:rowOff>556260</xdr:rowOff>
        </xdr:to>
        <xdr:sp macro="" textlink="">
          <xdr:nvSpPr>
            <xdr:cNvPr id="1087650" name="Button 162" hidden="1">
              <a:extLst>
                <a:ext uri="{63B3BB69-23CF-44E3-9099-C40C66FF867C}">
                  <a14:compatExt spid="_x0000_s1087650"/>
                </a:ext>
                <a:ext uri="{FF2B5EF4-FFF2-40B4-BE49-F238E27FC236}">
                  <a16:creationId xmlns:a16="http://schemas.microsoft.com/office/drawing/2014/main" id="{00000000-0008-0000-0400-0000A2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Joint Venture Agreement</a:t>
              </a:r>
            </a:p>
            <a:p>
              <a:pPr algn="ctr" rtl="0">
                <a:defRPr sz="1000"/>
              </a:pPr>
              <a:r>
                <a:rPr lang="en-ZA" sz="1000" b="0" i="0" u="none" strike="noStrike" baseline="0">
                  <a:solidFill>
                    <a:srgbClr val="000000"/>
                  </a:solidFill>
                  <a:latin typeface="Arial"/>
                  <a:cs typeface="Arial"/>
                </a:rPr>
                <a:t>(Annexure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2156460</xdr:colOff>
          <xdr:row>3</xdr:row>
          <xdr:rowOff>556260</xdr:rowOff>
        </xdr:from>
        <xdr:to>
          <xdr:col>2</xdr:col>
          <xdr:colOff>3611880</xdr:colOff>
          <xdr:row>4</xdr:row>
          <xdr:rowOff>266700</xdr:rowOff>
        </xdr:to>
        <xdr:sp macro="" textlink="">
          <xdr:nvSpPr>
            <xdr:cNvPr id="1087651" name="Button 163" hidden="1">
              <a:extLst>
                <a:ext uri="{63B3BB69-23CF-44E3-9099-C40C66FF867C}">
                  <a14:compatExt spid="_x0000_s1087651"/>
                </a:ext>
                <a:ext uri="{FF2B5EF4-FFF2-40B4-BE49-F238E27FC236}">
                  <a16:creationId xmlns:a16="http://schemas.microsoft.com/office/drawing/2014/main" id="{00000000-0008-0000-0400-0000A3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Tender Advertisment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3</xdr:row>
          <xdr:rowOff>106680</xdr:rowOff>
        </xdr:from>
        <xdr:to>
          <xdr:col>6</xdr:col>
          <xdr:colOff>1287780</xdr:colOff>
          <xdr:row>3</xdr:row>
          <xdr:rowOff>556260</xdr:rowOff>
        </xdr:to>
        <xdr:sp macro="" textlink="">
          <xdr:nvSpPr>
            <xdr:cNvPr id="1087652" name="Button 164" hidden="1">
              <a:extLst>
                <a:ext uri="{63B3BB69-23CF-44E3-9099-C40C66FF867C}">
                  <a14:compatExt spid="_x0000_s1087652"/>
                </a:ext>
                <a:ext uri="{FF2B5EF4-FFF2-40B4-BE49-F238E27FC236}">
                  <a16:creationId xmlns:a16="http://schemas.microsoft.com/office/drawing/2014/main" id="{00000000-0008-0000-0400-0000A4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EPWP Employment</a:t>
              </a:r>
            </a:p>
            <a:p>
              <a:pPr algn="ctr" rtl="0">
                <a:defRPr sz="1000"/>
              </a:pPr>
              <a:r>
                <a:rPr lang="en-ZA" sz="1000" b="0" i="0" u="none" strike="noStrike" baseline="0">
                  <a:solidFill>
                    <a:srgbClr val="000000"/>
                  </a:solidFill>
                  <a:latin typeface="Arial"/>
                  <a:cs typeface="Arial"/>
                </a:rPr>
                <a:t>Contract (Annex 10)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3</xdr:row>
          <xdr:rowOff>632460</xdr:rowOff>
        </xdr:from>
        <xdr:to>
          <xdr:col>6</xdr:col>
          <xdr:colOff>1295400</xdr:colOff>
          <xdr:row>4</xdr:row>
          <xdr:rowOff>312420</xdr:rowOff>
        </xdr:to>
        <xdr:sp macro="" textlink="">
          <xdr:nvSpPr>
            <xdr:cNvPr id="1087653" name="Button 165" hidden="1">
              <a:extLst>
                <a:ext uri="{63B3BB69-23CF-44E3-9099-C40C66FF867C}">
                  <a14:compatExt spid="_x0000_s1087653"/>
                </a:ext>
                <a:ext uri="{FF2B5EF4-FFF2-40B4-BE49-F238E27FC236}">
                  <a16:creationId xmlns:a16="http://schemas.microsoft.com/office/drawing/2014/main" id="{00000000-0008-0000-0400-0000A5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EPWP Attendance</a:t>
              </a:r>
            </a:p>
            <a:p>
              <a:pPr algn="ctr" rtl="0">
                <a:defRPr sz="1000"/>
              </a:pPr>
              <a:r>
                <a:rPr lang="en-ZA" sz="1000" b="0" i="0" u="none" strike="noStrike" baseline="0">
                  <a:solidFill>
                    <a:srgbClr val="000000"/>
                  </a:solidFill>
                  <a:latin typeface="Arial"/>
                  <a:cs typeface="Arial"/>
                </a:rPr>
                <a:t>Register (Annex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1402080</xdr:colOff>
          <xdr:row>1</xdr:row>
          <xdr:rowOff>60960</xdr:rowOff>
        </xdr:from>
        <xdr:to>
          <xdr:col>6</xdr:col>
          <xdr:colOff>2941320</xdr:colOff>
          <xdr:row>2</xdr:row>
          <xdr:rowOff>99060</xdr:rowOff>
        </xdr:to>
        <xdr:sp macro="" textlink="">
          <xdr:nvSpPr>
            <xdr:cNvPr id="1087654" name="Button 166" hidden="1">
              <a:extLst>
                <a:ext uri="{63B3BB69-23CF-44E3-9099-C40C66FF867C}">
                  <a14:compatExt spid="_x0000_s1087654"/>
                </a:ext>
                <a:ext uri="{FF2B5EF4-FFF2-40B4-BE49-F238E27FC236}">
                  <a16:creationId xmlns:a16="http://schemas.microsoft.com/office/drawing/2014/main" id="{00000000-0008-0000-0400-0000A6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EPWP Data</a:t>
              </a:r>
            </a:p>
            <a:p>
              <a:pPr algn="ctr" rtl="0">
                <a:defRPr sz="1000"/>
              </a:pPr>
              <a:r>
                <a:rPr lang="en-ZA" sz="1000" b="0" i="0" u="none" strike="noStrike" baseline="0">
                  <a:solidFill>
                    <a:srgbClr val="000000"/>
                  </a:solidFill>
                  <a:latin typeface="Arial"/>
                  <a:cs typeface="Arial"/>
                </a:rPr>
                <a:t>Collection (Annex 12)</a:t>
              </a:r>
            </a:p>
          </xdr:txBody>
        </xdr:sp>
        <xdr:clientData fPrintsWithSheet="0"/>
      </xdr:twoCellAnchor>
    </mc:Choice>
    <mc:Fallback/>
  </mc:AlternateContent>
  <xdr:twoCellAnchor>
    <xdr:from>
      <xdr:col>2</xdr:col>
      <xdr:colOff>2186862</xdr:colOff>
      <xdr:row>1</xdr:row>
      <xdr:rowOff>184667</xdr:rowOff>
    </xdr:from>
    <xdr:to>
      <xdr:col>2</xdr:col>
      <xdr:colOff>5853987</xdr:colOff>
      <xdr:row>2</xdr:row>
      <xdr:rowOff>579275</xdr:rowOff>
    </xdr:to>
    <xdr:pic>
      <xdr:nvPicPr>
        <xdr:cNvPr id="92" name="Picture 91" descr="Public Works Logo">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5893" y="476249"/>
          <a:ext cx="3667125" cy="909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10</xdr:col>
      <xdr:colOff>209550</xdr:colOff>
      <xdr:row>3</xdr:row>
      <xdr:rowOff>142875</xdr:rowOff>
    </xdr:from>
    <xdr:to>
      <xdr:col>12</xdr:col>
      <xdr:colOff>476324</xdr:colOff>
      <xdr:row>3</xdr:row>
      <xdr:rowOff>466725</xdr:rowOff>
    </xdr:to>
    <xdr:sp macro="" textlink="">
      <xdr:nvSpPr>
        <xdr:cNvPr id="2" name="Text Box 7">
          <a:extLst>
            <a:ext uri="{FF2B5EF4-FFF2-40B4-BE49-F238E27FC236}">
              <a16:creationId xmlns:a16="http://schemas.microsoft.com/office/drawing/2014/main" id="{00000000-0008-0000-3000-000002000000}"/>
            </a:ext>
          </a:extLst>
        </xdr:cNvPr>
        <xdr:cNvSpPr txBox="1">
          <a:spLocks noChangeAspect="1" noChangeArrowheads="1"/>
        </xdr:cNvSpPr>
      </xdr:nvSpPr>
      <xdr:spPr bwMode="auto">
        <a:xfrm>
          <a:off x="6557010" y="798195"/>
          <a:ext cx="1520192"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220980</xdr:colOff>
          <xdr:row>1</xdr:row>
          <xdr:rowOff>83820</xdr:rowOff>
        </xdr:from>
        <xdr:to>
          <xdr:col>12</xdr:col>
          <xdr:colOff>571500</xdr:colOff>
          <xdr:row>1</xdr:row>
          <xdr:rowOff>411480</xdr:rowOff>
        </xdr:to>
        <xdr:sp macro="" textlink="">
          <xdr:nvSpPr>
            <xdr:cNvPr id="1097729" name="Button 1" hidden="1">
              <a:extLst>
                <a:ext uri="{63B3BB69-23CF-44E3-9099-C40C66FF867C}">
                  <a14:compatExt spid="_x0000_s1097729"/>
                </a:ext>
                <a:ext uri="{FF2B5EF4-FFF2-40B4-BE49-F238E27FC236}">
                  <a16:creationId xmlns:a16="http://schemas.microsoft.com/office/drawing/2014/main" id="{00000000-0008-0000-3000-000001C01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220980</xdr:colOff>
          <xdr:row>3</xdr:row>
          <xdr:rowOff>441960</xdr:rowOff>
        </xdr:from>
        <xdr:to>
          <xdr:col>12</xdr:col>
          <xdr:colOff>571500</xdr:colOff>
          <xdr:row>3</xdr:row>
          <xdr:rowOff>762000</xdr:rowOff>
        </xdr:to>
        <xdr:sp macro="" textlink="">
          <xdr:nvSpPr>
            <xdr:cNvPr id="1097730" name="Button 2" hidden="1">
              <a:extLst>
                <a:ext uri="{63B3BB69-23CF-44E3-9099-C40C66FF867C}">
                  <a14:compatExt spid="_x0000_s1097730"/>
                </a:ext>
                <a:ext uri="{FF2B5EF4-FFF2-40B4-BE49-F238E27FC236}">
                  <a16:creationId xmlns:a16="http://schemas.microsoft.com/office/drawing/2014/main" id="{00000000-0008-0000-3000-000002C0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220980</xdr:colOff>
          <xdr:row>1</xdr:row>
          <xdr:rowOff>441960</xdr:rowOff>
        </xdr:from>
        <xdr:to>
          <xdr:col>12</xdr:col>
          <xdr:colOff>571500</xdr:colOff>
          <xdr:row>3</xdr:row>
          <xdr:rowOff>106680</xdr:rowOff>
        </xdr:to>
        <xdr:sp macro="" textlink="">
          <xdr:nvSpPr>
            <xdr:cNvPr id="1097731" name="Button 3" hidden="1">
              <a:extLst>
                <a:ext uri="{63B3BB69-23CF-44E3-9099-C40C66FF867C}">
                  <a14:compatExt spid="_x0000_s1097731"/>
                </a:ext>
                <a:ext uri="{FF2B5EF4-FFF2-40B4-BE49-F238E27FC236}">
                  <a16:creationId xmlns:a16="http://schemas.microsoft.com/office/drawing/2014/main" id="{00000000-0008-0000-3000-000003C0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220980</xdr:colOff>
          <xdr:row>3</xdr:row>
          <xdr:rowOff>800100</xdr:rowOff>
        </xdr:from>
        <xdr:to>
          <xdr:col>12</xdr:col>
          <xdr:colOff>571500</xdr:colOff>
          <xdr:row>4</xdr:row>
          <xdr:rowOff>289560</xdr:rowOff>
        </xdr:to>
        <xdr:sp macro="" textlink="">
          <xdr:nvSpPr>
            <xdr:cNvPr id="1097732" name="Button 4" hidden="1">
              <a:extLst>
                <a:ext uri="{63B3BB69-23CF-44E3-9099-C40C66FF867C}">
                  <a14:compatExt spid="_x0000_s1097732"/>
                </a:ext>
                <a:ext uri="{FF2B5EF4-FFF2-40B4-BE49-F238E27FC236}">
                  <a16:creationId xmlns:a16="http://schemas.microsoft.com/office/drawing/2014/main" id="{00000000-0008-0000-3000-000004C0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1.xml><?xml version="1.0" encoding="utf-8"?>
<xdr:wsDr xmlns:xdr="http://schemas.openxmlformats.org/drawingml/2006/spreadsheetDrawing" xmlns:a="http://schemas.openxmlformats.org/drawingml/2006/main">
  <xdr:twoCellAnchor editAs="absolute">
    <xdr:from>
      <xdr:col>11</xdr:col>
      <xdr:colOff>104775</xdr:colOff>
      <xdr:row>4</xdr:row>
      <xdr:rowOff>85725</xdr:rowOff>
    </xdr:from>
    <xdr:to>
      <xdr:col>13</xdr:col>
      <xdr:colOff>508467</xdr:colOff>
      <xdr:row>6</xdr:row>
      <xdr:rowOff>66675</xdr:rowOff>
    </xdr:to>
    <xdr:sp macro="" textlink="">
      <xdr:nvSpPr>
        <xdr:cNvPr id="2" name="Text Box 7">
          <a:extLst>
            <a:ext uri="{FF2B5EF4-FFF2-40B4-BE49-F238E27FC236}">
              <a16:creationId xmlns:a16="http://schemas.microsoft.com/office/drawing/2014/main" id="{00000000-0008-0000-3100-000002000000}"/>
            </a:ext>
          </a:extLst>
        </xdr:cNvPr>
        <xdr:cNvSpPr txBox="1">
          <a:spLocks noChangeAspect="1" noChangeArrowheads="1"/>
        </xdr:cNvSpPr>
      </xdr:nvSpPr>
      <xdr:spPr bwMode="auto">
        <a:xfrm>
          <a:off x="5934075" y="11811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121920</xdr:colOff>
          <xdr:row>1</xdr:row>
          <xdr:rowOff>213360</xdr:rowOff>
        </xdr:from>
        <xdr:to>
          <xdr:col>14</xdr:col>
          <xdr:colOff>30480</xdr:colOff>
          <xdr:row>2</xdr:row>
          <xdr:rowOff>45720</xdr:rowOff>
        </xdr:to>
        <xdr:sp macro="" textlink="">
          <xdr:nvSpPr>
            <xdr:cNvPr id="1053697" name="Button 1" hidden="1">
              <a:extLst>
                <a:ext uri="{63B3BB69-23CF-44E3-9099-C40C66FF867C}">
                  <a14:compatExt spid="_x0000_s1053697"/>
                </a:ext>
                <a:ext uri="{FF2B5EF4-FFF2-40B4-BE49-F238E27FC236}">
                  <a16:creationId xmlns:a16="http://schemas.microsoft.com/office/drawing/2014/main" id="{00000000-0008-0000-3100-000001141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121920</xdr:colOff>
          <xdr:row>6</xdr:row>
          <xdr:rowOff>45720</xdr:rowOff>
        </xdr:from>
        <xdr:to>
          <xdr:col>14</xdr:col>
          <xdr:colOff>30480</xdr:colOff>
          <xdr:row>7</xdr:row>
          <xdr:rowOff>114300</xdr:rowOff>
        </xdr:to>
        <xdr:sp macro="" textlink="">
          <xdr:nvSpPr>
            <xdr:cNvPr id="1053698" name="Button 2" hidden="1">
              <a:extLst>
                <a:ext uri="{63B3BB69-23CF-44E3-9099-C40C66FF867C}">
                  <a14:compatExt spid="_x0000_s1053698"/>
                </a:ext>
                <a:ext uri="{FF2B5EF4-FFF2-40B4-BE49-F238E27FC236}">
                  <a16:creationId xmlns:a16="http://schemas.microsoft.com/office/drawing/2014/main" id="{00000000-0008-0000-3100-00000214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121920</xdr:colOff>
          <xdr:row>2</xdr:row>
          <xdr:rowOff>83820</xdr:rowOff>
        </xdr:from>
        <xdr:to>
          <xdr:col>14</xdr:col>
          <xdr:colOff>30480</xdr:colOff>
          <xdr:row>4</xdr:row>
          <xdr:rowOff>45720</xdr:rowOff>
        </xdr:to>
        <xdr:sp macro="" textlink="">
          <xdr:nvSpPr>
            <xdr:cNvPr id="1053699" name="Button 3" hidden="1">
              <a:extLst>
                <a:ext uri="{63B3BB69-23CF-44E3-9099-C40C66FF867C}">
                  <a14:compatExt spid="_x0000_s1053699"/>
                </a:ext>
                <a:ext uri="{FF2B5EF4-FFF2-40B4-BE49-F238E27FC236}">
                  <a16:creationId xmlns:a16="http://schemas.microsoft.com/office/drawing/2014/main" id="{00000000-0008-0000-3100-00000314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121920</xdr:colOff>
          <xdr:row>7</xdr:row>
          <xdr:rowOff>144780</xdr:rowOff>
        </xdr:from>
        <xdr:to>
          <xdr:col>14</xdr:col>
          <xdr:colOff>30480</xdr:colOff>
          <xdr:row>9</xdr:row>
          <xdr:rowOff>99060</xdr:rowOff>
        </xdr:to>
        <xdr:sp macro="" textlink="">
          <xdr:nvSpPr>
            <xdr:cNvPr id="1053700" name="Button 4" hidden="1">
              <a:extLst>
                <a:ext uri="{63B3BB69-23CF-44E3-9099-C40C66FF867C}">
                  <a14:compatExt spid="_x0000_s1053700"/>
                </a:ext>
                <a:ext uri="{FF2B5EF4-FFF2-40B4-BE49-F238E27FC236}">
                  <a16:creationId xmlns:a16="http://schemas.microsoft.com/office/drawing/2014/main" id="{00000000-0008-0000-3100-00000414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2.xml><?xml version="1.0" encoding="utf-8"?>
<xdr:wsDr xmlns:xdr="http://schemas.openxmlformats.org/drawingml/2006/spreadsheetDrawing" xmlns:a="http://schemas.openxmlformats.org/drawingml/2006/main">
  <xdr:twoCellAnchor editAs="absolute">
    <xdr:from>
      <xdr:col>10</xdr:col>
      <xdr:colOff>327660</xdr:colOff>
      <xdr:row>4</xdr:row>
      <xdr:rowOff>123825</xdr:rowOff>
    </xdr:from>
    <xdr:to>
      <xdr:col>14</xdr:col>
      <xdr:colOff>34297</xdr:colOff>
      <xdr:row>6</xdr:row>
      <xdr:rowOff>28575</xdr:rowOff>
    </xdr:to>
    <xdr:sp macro="" textlink="">
      <xdr:nvSpPr>
        <xdr:cNvPr id="2" name="Text Box 7">
          <a:extLst>
            <a:ext uri="{FF2B5EF4-FFF2-40B4-BE49-F238E27FC236}">
              <a16:creationId xmlns:a16="http://schemas.microsoft.com/office/drawing/2014/main" id="{00000000-0008-0000-3200-000002000000}"/>
            </a:ext>
          </a:extLst>
        </xdr:cNvPr>
        <xdr:cNvSpPr txBox="1">
          <a:spLocks noChangeAspect="1" noChangeArrowheads="1"/>
        </xdr:cNvSpPr>
      </xdr:nvSpPr>
      <xdr:spPr bwMode="auto">
        <a:xfrm>
          <a:off x="6852285" y="895350"/>
          <a:ext cx="1840237"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342900</xdr:colOff>
          <xdr:row>0</xdr:row>
          <xdr:rowOff>190500</xdr:rowOff>
        </xdr:from>
        <xdr:to>
          <xdr:col>13</xdr:col>
          <xdr:colOff>259080</xdr:colOff>
          <xdr:row>2</xdr:row>
          <xdr:rowOff>121920</xdr:rowOff>
        </xdr:to>
        <xdr:sp macro="" textlink="">
          <xdr:nvSpPr>
            <xdr:cNvPr id="1024001" name="Button 1" hidden="1">
              <a:extLst>
                <a:ext uri="{63B3BB69-23CF-44E3-9099-C40C66FF867C}">
                  <a14:compatExt spid="_x0000_s1024001"/>
                </a:ext>
                <a:ext uri="{FF2B5EF4-FFF2-40B4-BE49-F238E27FC236}">
                  <a16:creationId xmlns:a16="http://schemas.microsoft.com/office/drawing/2014/main" id="{00000000-0008-0000-3200-000001A00F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342900</xdr:colOff>
          <xdr:row>6</xdr:row>
          <xdr:rowOff>30480</xdr:rowOff>
        </xdr:from>
        <xdr:to>
          <xdr:col>13</xdr:col>
          <xdr:colOff>259080</xdr:colOff>
          <xdr:row>7</xdr:row>
          <xdr:rowOff>144780</xdr:rowOff>
        </xdr:to>
        <xdr:sp macro="" textlink="">
          <xdr:nvSpPr>
            <xdr:cNvPr id="1024002" name="Button 2" hidden="1">
              <a:extLst>
                <a:ext uri="{63B3BB69-23CF-44E3-9099-C40C66FF867C}">
                  <a14:compatExt spid="_x0000_s1024002"/>
                </a:ext>
                <a:ext uri="{FF2B5EF4-FFF2-40B4-BE49-F238E27FC236}">
                  <a16:creationId xmlns:a16="http://schemas.microsoft.com/office/drawing/2014/main" id="{00000000-0008-0000-3200-000002A0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342900</xdr:colOff>
          <xdr:row>2</xdr:row>
          <xdr:rowOff>160020</xdr:rowOff>
        </xdr:from>
        <xdr:to>
          <xdr:col>13</xdr:col>
          <xdr:colOff>259080</xdr:colOff>
          <xdr:row>4</xdr:row>
          <xdr:rowOff>106680</xdr:rowOff>
        </xdr:to>
        <xdr:sp macro="" textlink="">
          <xdr:nvSpPr>
            <xdr:cNvPr id="1024003" name="Button 3" hidden="1">
              <a:extLst>
                <a:ext uri="{63B3BB69-23CF-44E3-9099-C40C66FF867C}">
                  <a14:compatExt spid="_x0000_s1024003"/>
                </a:ext>
                <a:ext uri="{FF2B5EF4-FFF2-40B4-BE49-F238E27FC236}">
                  <a16:creationId xmlns:a16="http://schemas.microsoft.com/office/drawing/2014/main" id="{00000000-0008-0000-3200-000003A0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342900</xdr:colOff>
          <xdr:row>8</xdr:row>
          <xdr:rowOff>7620</xdr:rowOff>
        </xdr:from>
        <xdr:to>
          <xdr:col>13</xdr:col>
          <xdr:colOff>259080</xdr:colOff>
          <xdr:row>10</xdr:row>
          <xdr:rowOff>7620</xdr:rowOff>
        </xdr:to>
        <xdr:sp macro="" textlink="">
          <xdr:nvSpPr>
            <xdr:cNvPr id="1024004" name="Button 4" hidden="1">
              <a:extLst>
                <a:ext uri="{63B3BB69-23CF-44E3-9099-C40C66FF867C}">
                  <a14:compatExt spid="_x0000_s1024004"/>
                </a:ext>
                <a:ext uri="{FF2B5EF4-FFF2-40B4-BE49-F238E27FC236}">
                  <a16:creationId xmlns:a16="http://schemas.microsoft.com/office/drawing/2014/main" id="{00000000-0008-0000-3200-000004A0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3.xml><?xml version="1.0" encoding="utf-8"?>
<xdr:wsDr xmlns:xdr="http://schemas.openxmlformats.org/drawingml/2006/spreadsheetDrawing" xmlns:a="http://schemas.openxmlformats.org/drawingml/2006/main">
  <xdr:twoCellAnchor editAs="absolute">
    <xdr:from>
      <xdr:col>11</xdr:col>
      <xdr:colOff>104775</xdr:colOff>
      <xdr:row>3</xdr:row>
      <xdr:rowOff>85725</xdr:rowOff>
    </xdr:from>
    <xdr:to>
      <xdr:col>13</xdr:col>
      <xdr:colOff>508467</xdr:colOff>
      <xdr:row>5</xdr:row>
      <xdr:rowOff>66675</xdr:rowOff>
    </xdr:to>
    <xdr:sp macro="" textlink="">
      <xdr:nvSpPr>
        <xdr:cNvPr id="2" name="Text Box 7">
          <a:extLst>
            <a:ext uri="{FF2B5EF4-FFF2-40B4-BE49-F238E27FC236}">
              <a16:creationId xmlns:a16="http://schemas.microsoft.com/office/drawing/2014/main" id="{00000000-0008-0000-3300-000002000000}"/>
            </a:ext>
          </a:extLst>
        </xdr:cNvPr>
        <xdr:cNvSpPr txBox="1">
          <a:spLocks noChangeAspect="1" noChangeArrowheads="1"/>
        </xdr:cNvSpPr>
      </xdr:nvSpPr>
      <xdr:spPr bwMode="auto">
        <a:xfrm>
          <a:off x="7267575" y="9334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99060</xdr:colOff>
          <xdr:row>0</xdr:row>
          <xdr:rowOff>213360</xdr:rowOff>
        </xdr:from>
        <xdr:to>
          <xdr:col>13</xdr:col>
          <xdr:colOff>441960</xdr:colOff>
          <xdr:row>1</xdr:row>
          <xdr:rowOff>45720</xdr:rowOff>
        </xdr:to>
        <xdr:sp macro="" textlink="">
          <xdr:nvSpPr>
            <xdr:cNvPr id="1025025" name="Button 1" hidden="1">
              <a:extLst>
                <a:ext uri="{63B3BB69-23CF-44E3-9099-C40C66FF867C}">
                  <a14:compatExt spid="_x0000_s1025025"/>
                </a:ext>
                <a:ext uri="{FF2B5EF4-FFF2-40B4-BE49-F238E27FC236}">
                  <a16:creationId xmlns:a16="http://schemas.microsoft.com/office/drawing/2014/main" id="{00000000-0008-0000-3300-000001A40F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99060</xdr:colOff>
          <xdr:row>5</xdr:row>
          <xdr:rowOff>60960</xdr:rowOff>
        </xdr:from>
        <xdr:to>
          <xdr:col>13</xdr:col>
          <xdr:colOff>441960</xdr:colOff>
          <xdr:row>6</xdr:row>
          <xdr:rowOff>121920</xdr:rowOff>
        </xdr:to>
        <xdr:sp macro="" textlink="">
          <xdr:nvSpPr>
            <xdr:cNvPr id="1025026" name="Button 2" hidden="1">
              <a:extLst>
                <a:ext uri="{63B3BB69-23CF-44E3-9099-C40C66FF867C}">
                  <a14:compatExt spid="_x0000_s1025026"/>
                </a:ext>
                <a:ext uri="{FF2B5EF4-FFF2-40B4-BE49-F238E27FC236}">
                  <a16:creationId xmlns:a16="http://schemas.microsoft.com/office/drawing/2014/main" id="{00000000-0008-0000-3300-000002A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99060</xdr:colOff>
          <xdr:row>1</xdr:row>
          <xdr:rowOff>83820</xdr:rowOff>
        </xdr:from>
        <xdr:to>
          <xdr:col>13</xdr:col>
          <xdr:colOff>441960</xdr:colOff>
          <xdr:row>3</xdr:row>
          <xdr:rowOff>45720</xdr:rowOff>
        </xdr:to>
        <xdr:sp macro="" textlink="">
          <xdr:nvSpPr>
            <xdr:cNvPr id="1025027" name="Button 3" hidden="1">
              <a:extLst>
                <a:ext uri="{63B3BB69-23CF-44E3-9099-C40C66FF867C}">
                  <a14:compatExt spid="_x0000_s1025027"/>
                </a:ext>
                <a:ext uri="{FF2B5EF4-FFF2-40B4-BE49-F238E27FC236}">
                  <a16:creationId xmlns:a16="http://schemas.microsoft.com/office/drawing/2014/main" id="{00000000-0008-0000-3300-000003A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99060</xdr:colOff>
          <xdr:row>6</xdr:row>
          <xdr:rowOff>160020</xdr:rowOff>
        </xdr:from>
        <xdr:to>
          <xdr:col>13</xdr:col>
          <xdr:colOff>441960</xdr:colOff>
          <xdr:row>8</xdr:row>
          <xdr:rowOff>114300</xdr:rowOff>
        </xdr:to>
        <xdr:sp macro="" textlink="">
          <xdr:nvSpPr>
            <xdr:cNvPr id="1025028" name="Button 4" hidden="1">
              <a:extLst>
                <a:ext uri="{63B3BB69-23CF-44E3-9099-C40C66FF867C}">
                  <a14:compatExt spid="_x0000_s1025028"/>
                </a:ext>
                <a:ext uri="{FF2B5EF4-FFF2-40B4-BE49-F238E27FC236}">
                  <a16:creationId xmlns:a16="http://schemas.microsoft.com/office/drawing/2014/main" id="{00000000-0008-0000-3300-000004A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4.xml><?xml version="1.0" encoding="utf-8"?>
<xdr:wsDr xmlns:xdr="http://schemas.openxmlformats.org/drawingml/2006/spreadsheetDrawing" xmlns:a="http://schemas.openxmlformats.org/drawingml/2006/main">
  <xdr:twoCellAnchor editAs="absolute">
    <xdr:from>
      <xdr:col>12</xdr:col>
      <xdr:colOff>47625</xdr:colOff>
      <xdr:row>3</xdr:row>
      <xdr:rowOff>95250</xdr:rowOff>
    </xdr:from>
    <xdr:to>
      <xdr:col>14</xdr:col>
      <xdr:colOff>304800</xdr:colOff>
      <xdr:row>4</xdr:row>
      <xdr:rowOff>257175</xdr:rowOff>
    </xdr:to>
    <xdr:sp macro="" textlink="">
      <xdr:nvSpPr>
        <xdr:cNvPr id="2" name="Text Box 7">
          <a:extLst>
            <a:ext uri="{FF2B5EF4-FFF2-40B4-BE49-F238E27FC236}">
              <a16:creationId xmlns:a16="http://schemas.microsoft.com/office/drawing/2014/main" id="{00000000-0008-0000-3400-000002000000}"/>
            </a:ext>
          </a:extLst>
        </xdr:cNvPr>
        <xdr:cNvSpPr txBox="1">
          <a:spLocks noChangeAspect="1" noChangeArrowheads="1"/>
        </xdr:cNvSpPr>
      </xdr:nvSpPr>
      <xdr:spPr bwMode="auto">
        <a:xfrm>
          <a:off x="7239000" y="9334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60960</xdr:colOff>
          <xdr:row>0</xdr:row>
          <xdr:rowOff>251460</xdr:rowOff>
        </xdr:from>
        <xdr:to>
          <xdr:col>14</xdr:col>
          <xdr:colOff>0</xdr:colOff>
          <xdr:row>1</xdr:row>
          <xdr:rowOff>114300</xdr:rowOff>
        </xdr:to>
        <xdr:sp macro="" textlink="">
          <xdr:nvSpPr>
            <xdr:cNvPr id="1038337" name="Button 1" hidden="1">
              <a:extLst>
                <a:ext uri="{63B3BB69-23CF-44E3-9099-C40C66FF867C}">
                  <a14:compatExt spid="_x0000_s1038337"/>
                </a:ext>
                <a:ext uri="{FF2B5EF4-FFF2-40B4-BE49-F238E27FC236}">
                  <a16:creationId xmlns:a16="http://schemas.microsoft.com/office/drawing/2014/main" id="{00000000-0008-0000-3400-000001D80F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60960</xdr:colOff>
          <xdr:row>4</xdr:row>
          <xdr:rowOff>266700</xdr:rowOff>
        </xdr:from>
        <xdr:to>
          <xdr:col>14</xdr:col>
          <xdr:colOff>0</xdr:colOff>
          <xdr:row>4</xdr:row>
          <xdr:rowOff>541020</xdr:rowOff>
        </xdr:to>
        <xdr:sp macro="" textlink="">
          <xdr:nvSpPr>
            <xdr:cNvPr id="1038338" name="Button 2" hidden="1">
              <a:extLst>
                <a:ext uri="{63B3BB69-23CF-44E3-9099-C40C66FF867C}">
                  <a14:compatExt spid="_x0000_s1038338"/>
                </a:ext>
                <a:ext uri="{FF2B5EF4-FFF2-40B4-BE49-F238E27FC236}">
                  <a16:creationId xmlns:a16="http://schemas.microsoft.com/office/drawing/2014/main" id="{00000000-0008-0000-3400-000002D8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60960</xdr:colOff>
          <xdr:row>1</xdr:row>
          <xdr:rowOff>198120</xdr:rowOff>
        </xdr:from>
        <xdr:to>
          <xdr:col>14</xdr:col>
          <xdr:colOff>0</xdr:colOff>
          <xdr:row>3</xdr:row>
          <xdr:rowOff>0</xdr:rowOff>
        </xdr:to>
        <xdr:sp macro="" textlink="">
          <xdr:nvSpPr>
            <xdr:cNvPr id="1038339" name="Button 3" hidden="1">
              <a:extLst>
                <a:ext uri="{63B3BB69-23CF-44E3-9099-C40C66FF867C}">
                  <a14:compatExt spid="_x0000_s1038339"/>
                </a:ext>
                <a:ext uri="{FF2B5EF4-FFF2-40B4-BE49-F238E27FC236}">
                  <a16:creationId xmlns:a16="http://schemas.microsoft.com/office/drawing/2014/main" id="{00000000-0008-0000-3400-000003D8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60960</xdr:colOff>
          <xdr:row>4</xdr:row>
          <xdr:rowOff>609600</xdr:rowOff>
        </xdr:from>
        <xdr:to>
          <xdr:col>14</xdr:col>
          <xdr:colOff>0</xdr:colOff>
          <xdr:row>4</xdr:row>
          <xdr:rowOff>868680</xdr:rowOff>
        </xdr:to>
        <xdr:sp macro="" textlink="">
          <xdr:nvSpPr>
            <xdr:cNvPr id="1038340" name="Button 4" hidden="1">
              <a:extLst>
                <a:ext uri="{63B3BB69-23CF-44E3-9099-C40C66FF867C}">
                  <a14:compatExt spid="_x0000_s1038340"/>
                </a:ext>
                <a:ext uri="{FF2B5EF4-FFF2-40B4-BE49-F238E27FC236}">
                  <a16:creationId xmlns:a16="http://schemas.microsoft.com/office/drawing/2014/main" id="{00000000-0008-0000-3400-000004D8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5.xml><?xml version="1.0" encoding="utf-8"?>
<xdr:wsDr xmlns:xdr="http://schemas.openxmlformats.org/drawingml/2006/spreadsheetDrawing" xmlns:a="http://schemas.openxmlformats.org/drawingml/2006/main">
  <xdr:twoCellAnchor editAs="absolute">
    <xdr:from>
      <xdr:col>11</xdr:col>
      <xdr:colOff>104775</xdr:colOff>
      <xdr:row>3</xdr:row>
      <xdr:rowOff>85725</xdr:rowOff>
    </xdr:from>
    <xdr:to>
      <xdr:col>13</xdr:col>
      <xdr:colOff>508467</xdr:colOff>
      <xdr:row>5</xdr:row>
      <xdr:rowOff>66675</xdr:rowOff>
    </xdr:to>
    <xdr:sp macro="" textlink="">
      <xdr:nvSpPr>
        <xdr:cNvPr id="2" name="Text Box 7">
          <a:extLst>
            <a:ext uri="{FF2B5EF4-FFF2-40B4-BE49-F238E27FC236}">
              <a16:creationId xmlns:a16="http://schemas.microsoft.com/office/drawing/2014/main" id="{00000000-0008-0000-3500-000002000000}"/>
            </a:ext>
          </a:extLst>
        </xdr:cNvPr>
        <xdr:cNvSpPr txBox="1">
          <a:spLocks noChangeAspect="1" noChangeArrowheads="1"/>
        </xdr:cNvSpPr>
      </xdr:nvSpPr>
      <xdr:spPr bwMode="auto">
        <a:xfrm>
          <a:off x="7473315" y="931545"/>
          <a:ext cx="1500972" cy="31623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137160</xdr:colOff>
          <xdr:row>0</xdr:row>
          <xdr:rowOff>220980</xdr:rowOff>
        </xdr:from>
        <xdr:to>
          <xdr:col>14</xdr:col>
          <xdr:colOff>30480</xdr:colOff>
          <xdr:row>1</xdr:row>
          <xdr:rowOff>60960</xdr:rowOff>
        </xdr:to>
        <xdr:sp macro="" textlink="">
          <xdr:nvSpPr>
            <xdr:cNvPr id="1196033" name="Button 1" hidden="1">
              <a:extLst>
                <a:ext uri="{63B3BB69-23CF-44E3-9099-C40C66FF867C}">
                  <a14:compatExt spid="_x0000_s1196033"/>
                </a:ext>
                <a:ext uri="{FF2B5EF4-FFF2-40B4-BE49-F238E27FC236}">
                  <a16:creationId xmlns:a16="http://schemas.microsoft.com/office/drawing/2014/main" id="{00000000-0008-0000-3500-0000014012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5</xdr:row>
          <xdr:rowOff>60960</xdr:rowOff>
        </xdr:from>
        <xdr:to>
          <xdr:col>14</xdr:col>
          <xdr:colOff>30480</xdr:colOff>
          <xdr:row>6</xdr:row>
          <xdr:rowOff>121920</xdr:rowOff>
        </xdr:to>
        <xdr:sp macro="" textlink="">
          <xdr:nvSpPr>
            <xdr:cNvPr id="1196034" name="Button 2" hidden="1">
              <a:extLst>
                <a:ext uri="{63B3BB69-23CF-44E3-9099-C40C66FF867C}">
                  <a14:compatExt spid="_x0000_s1196034"/>
                </a:ext>
                <a:ext uri="{FF2B5EF4-FFF2-40B4-BE49-F238E27FC236}">
                  <a16:creationId xmlns:a16="http://schemas.microsoft.com/office/drawing/2014/main" id="{00000000-0008-0000-3500-000002401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1</xdr:row>
          <xdr:rowOff>83820</xdr:rowOff>
        </xdr:from>
        <xdr:to>
          <xdr:col>14</xdr:col>
          <xdr:colOff>30480</xdr:colOff>
          <xdr:row>3</xdr:row>
          <xdr:rowOff>45720</xdr:rowOff>
        </xdr:to>
        <xdr:sp macro="" textlink="">
          <xdr:nvSpPr>
            <xdr:cNvPr id="1196035" name="Button 3" hidden="1">
              <a:extLst>
                <a:ext uri="{63B3BB69-23CF-44E3-9099-C40C66FF867C}">
                  <a14:compatExt spid="_x0000_s1196035"/>
                </a:ext>
                <a:ext uri="{FF2B5EF4-FFF2-40B4-BE49-F238E27FC236}">
                  <a16:creationId xmlns:a16="http://schemas.microsoft.com/office/drawing/2014/main" id="{00000000-0008-0000-3500-000003401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6</xdr:row>
          <xdr:rowOff>144780</xdr:rowOff>
        </xdr:from>
        <xdr:to>
          <xdr:col>14</xdr:col>
          <xdr:colOff>30480</xdr:colOff>
          <xdr:row>8</xdr:row>
          <xdr:rowOff>99060</xdr:rowOff>
        </xdr:to>
        <xdr:sp macro="" textlink="">
          <xdr:nvSpPr>
            <xdr:cNvPr id="1196036" name="Button 4" hidden="1">
              <a:extLst>
                <a:ext uri="{63B3BB69-23CF-44E3-9099-C40C66FF867C}">
                  <a14:compatExt spid="_x0000_s1196036"/>
                </a:ext>
                <a:ext uri="{FF2B5EF4-FFF2-40B4-BE49-F238E27FC236}">
                  <a16:creationId xmlns:a16="http://schemas.microsoft.com/office/drawing/2014/main" id="{00000000-0008-0000-3500-000004401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6.xml><?xml version="1.0" encoding="utf-8"?>
<xdr:wsDr xmlns:xdr="http://schemas.openxmlformats.org/drawingml/2006/spreadsheetDrawing" xmlns:a="http://schemas.openxmlformats.org/drawingml/2006/main">
  <xdr:twoCellAnchor editAs="absolute">
    <xdr:from>
      <xdr:col>11</xdr:col>
      <xdr:colOff>104775</xdr:colOff>
      <xdr:row>3</xdr:row>
      <xdr:rowOff>85725</xdr:rowOff>
    </xdr:from>
    <xdr:to>
      <xdr:col>13</xdr:col>
      <xdr:colOff>508467</xdr:colOff>
      <xdr:row>5</xdr:row>
      <xdr:rowOff>66675</xdr:rowOff>
    </xdr:to>
    <xdr:sp macro="" textlink="">
      <xdr:nvSpPr>
        <xdr:cNvPr id="2" name="Text Box 7">
          <a:extLst>
            <a:ext uri="{FF2B5EF4-FFF2-40B4-BE49-F238E27FC236}">
              <a16:creationId xmlns:a16="http://schemas.microsoft.com/office/drawing/2014/main" id="{00000000-0008-0000-3600-000002000000}"/>
            </a:ext>
          </a:extLst>
        </xdr:cNvPr>
        <xdr:cNvSpPr txBox="1">
          <a:spLocks noChangeAspect="1" noChangeArrowheads="1"/>
        </xdr:cNvSpPr>
      </xdr:nvSpPr>
      <xdr:spPr bwMode="auto">
        <a:xfrm>
          <a:off x="7473315" y="931545"/>
          <a:ext cx="1500972" cy="31623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137160</xdr:colOff>
          <xdr:row>0</xdr:row>
          <xdr:rowOff>228600</xdr:rowOff>
        </xdr:from>
        <xdr:to>
          <xdr:col>14</xdr:col>
          <xdr:colOff>30480</xdr:colOff>
          <xdr:row>1</xdr:row>
          <xdr:rowOff>68580</xdr:rowOff>
        </xdr:to>
        <xdr:sp macro="" textlink="">
          <xdr:nvSpPr>
            <xdr:cNvPr id="1251329" name="Button 1" hidden="1">
              <a:extLst>
                <a:ext uri="{63B3BB69-23CF-44E3-9099-C40C66FF867C}">
                  <a14:compatExt spid="_x0000_s1251329"/>
                </a:ext>
                <a:ext uri="{FF2B5EF4-FFF2-40B4-BE49-F238E27FC236}">
                  <a16:creationId xmlns:a16="http://schemas.microsoft.com/office/drawing/2014/main" id="{00000000-0008-0000-3600-0000011813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5</xdr:row>
          <xdr:rowOff>60960</xdr:rowOff>
        </xdr:from>
        <xdr:to>
          <xdr:col>14</xdr:col>
          <xdr:colOff>30480</xdr:colOff>
          <xdr:row>6</xdr:row>
          <xdr:rowOff>121920</xdr:rowOff>
        </xdr:to>
        <xdr:sp macro="" textlink="">
          <xdr:nvSpPr>
            <xdr:cNvPr id="1251330" name="Button 2" hidden="1">
              <a:extLst>
                <a:ext uri="{63B3BB69-23CF-44E3-9099-C40C66FF867C}">
                  <a14:compatExt spid="_x0000_s1251330"/>
                </a:ext>
                <a:ext uri="{FF2B5EF4-FFF2-40B4-BE49-F238E27FC236}">
                  <a16:creationId xmlns:a16="http://schemas.microsoft.com/office/drawing/2014/main" id="{00000000-0008-0000-3600-00000218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1</xdr:row>
          <xdr:rowOff>83820</xdr:rowOff>
        </xdr:from>
        <xdr:to>
          <xdr:col>14</xdr:col>
          <xdr:colOff>30480</xdr:colOff>
          <xdr:row>3</xdr:row>
          <xdr:rowOff>45720</xdr:rowOff>
        </xdr:to>
        <xdr:sp macro="" textlink="">
          <xdr:nvSpPr>
            <xdr:cNvPr id="1251331" name="Button 3" hidden="1">
              <a:extLst>
                <a:ext uri="{63B3BB69-23CF-44E3-9099-C40C66FF867C}">
                  <a14:compatExt spid="_x0000_s1251331"/>
                </a:ext>
                <a:ext uri="{FF2B5EF4-FFF2-40B4-BE49-F238E27FC236}">
                  <a16:creationId xmlns:a16="http://schemas.microsoft.com/office/drawing/2014/main" id="{00000000-0008-0000-3600-00000318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6</xdr:row>
          <xdr:rowOff>144780</xdr:rowOff>
        </xdr:from>
        <xdr:to>
          <xdr:col>14</xdr:col>
          <xdr:colOff>30480</xdr:colOff>
          <xdr:row>8</xdr:row>
          <xdr:rowOff>99060</xdr:rowOff>
        </xdr:to>
        <xdr:sp macro="" textlink="">
          <xdr:nvSpPr>
            <xdr:cNvPr id="1251332" name="Button 4" hidden="1">
              <a:extLst>
                <a:ext uri="{63B3BB69-23CF-44E3-9099-C40C66FF867C}">
                  <a14:compatExt spid="_x0000_s1251332"/>
                </a:ext>
                <a:ext uri="{FF2B5EF4-FFF2-40B4-BE49-F238E27FC236}">
                  <a16:creationId xmlns:a16="http://schemas.microsoft.com/office/drawing/2014/main" id="{00000000-0008-0000-3600-00000418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7.xml><?xml version="1.0" encoding="utf-8"?>
<xdr:wsDr xmlns:xdr="http://schemas.openxmlformats.org/drawingml/2006/spreadsheetDrawing" xmlns:a="http://schemas.openxmlformats.org/drawingml/2006/main">
  <xdr:twoCellAnchor>
    <xdr:from>
      <xdr:col>11</xdr:col>
      <xdr:colOff>104775</xdr:colOff>
      <xdr:row>3</xdr:row>
      <xdr:rowOff>85725</xdr:rowOff>
    </xdr:from>
    <xdr:to>
      <xdr:col>13</xdr:col>
      <xdr:colOff>508467</xdr:colOff>
      <xdr:row>5</xdr:row>
      <xdr:rowOff>66675</xdr:rowOff>
    </xdr:to>
    <xdr:sp macro="" textlink="">
      <xdr:nvSpPr>
        <xdr:cNvPr id="2" name="Text Box 7">
          <a:extLst>
            <a:ext uri="{FF2B5EF4-FFF2-40B4-BE49-F238E27FC236}">
              <a16:creationId xmlns:a16="http://schemas.microsoft.com/office/drawing/2014/main" id="{00000000-0008-0000-3700-000002000000}"/>
            </a:ext>
          </a:extLst>
        </xdr:cNvPr>
        <xdr:cNvSpPr txBox="1">
          <a:spLocks noChangeArrowheads="1"/>
        </xdr:cNvSpPr>
      </xdr:nvSpPr>
      <xdr:spPr bwMode="auto">
        <a:xfrm>
          <a:off x="7473315" y="931545"/>
          <a:ext cx="1500972" cy="31623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137160</xdr:colOff>
          <xdr:row>0</xdr:row>
          <xdr:rowOff>220980</xdr:rowOff>
        </xdr:from>
        <xdr:to>
          <xdr:col>14</xdr:col>
          <xdr:colOff>30480</xdr:colOff>
          <xdr:row>1</xdr:row>
          <xdr:rowOff>60960</xdr:rowOff>
        </xdr:to>
        <xdr:sp macro="" textlink="">
          <xdr:nvSpPr>
            <xdr:cNvPr id="1254401" name="Button 1" hidden="1">
              <a:extLst>
                <a:ext uri="{63B3BB69-23CF-44E3-9099-C40C66FF867C}">
                  <a14:compatExt spid="_x0000_s1254401"/>
                </a:ext>
                <a:ext uri="{FF2B5EF4-FFF2-40B4-BE49-F238E27FC236}">
                  <a16:creationId xmlns:a16="http://schemas.microsoft.com/office/drawing/2014/main" id="{00000000-0008-0000-3700-0000012413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5</xdr:row>
          <xdr:rowOff>60960</xdr:rowOff>
        </xdr:from>
        <xdr:to>
          <xdr:col>14</xdr:col>
          <xdr:colOff>30480</xdr:colOff>
          <xdr:row>6</xdr:row>
          <xdr:rowOff>121920</xdr:rowOff>
        </xdr:to>
        <xdr:sp macro="" textlink="">
          <xdr:nvSpPr>
            <xdr:cNvPr id="1254402" name="Button 2" hidden="1">
              <a:extLst>
                <a:ext uri="{63B3BB69-23CF-44E3-9099-C40C66FF867C}">
                  <a14:compatExt spid="_x0000_s1254402"/>
                </a:ext>
                <a:ext uri="{FF2B5EF4-FFF2-40B4-BE49-F238E27FC236}">
                  <a16:creationId xmlns:a16="http://schemas.microsoft.com/office/drawing/2014/main" id="{00000000-0008-0000-3700-00000224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1</xdr:row>
          <xdr:rowOff>83820</xdr:rowOff>
        </xdr:from>
        <xdr:to>
          <xdr:col>14</xdr:col>
          <xdr:colOff>30480</xdr:colOff>
          <xdr:row>3</xdr:row>
          <xdr:rowOff>45720</xdr:rowOff>
        </xdr:to>
        <xdr:sp macro="" textlink="">
          <xdr:nvSpPr>
            <xdr:cNvPr id="1254403" name="Button 3" hidden="1">
              <a:extLst>
                <a:ext uri="{63B3BB69-23CF-44E3-9099-C40C66FF867C}">
                  <a14:compatExt spid="_x0000_s1254403"/>
                </a:ext>
                <a:ext uri="{FF2B5EF4-FFF2-40B4-BE49-F238E27FC236}">
                  <a16:creationId xmlns:a16="http://schemas.microsoft.com/office/drawing/2014/main" id="{00000000-0008-0000-3700-00000324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6</xdr:row>
          <xdr:rowOff>144780</xdr:rowOff>
        </xdr:from>
        <xdr:to>
          <xdr:col>14</xdr:col>
          <xdr:colOff>30480</xdr:colOff>
          <xdr:row>8</xdr:row>
          <xdr:rowOff>99060</xdr:rowOff>
        </xdr:to>
        <xdr:sp macro="" textlink="">
          <xdr:nvSpPr>
            <xdr:cNvPr id="1254404" name="Button 4" hidden="1">
              <a:extLst>
                <a:ext uri="{63B3BB69-23CF-44E3-9099-C40C66FF867C}">
                  <a14:compatExt spid="_x0000_s1254404"/>
                </a:ext>
                <a:ext uri="{FF2B5EF4-FFF2-40B4-BE49-F238E27FC236}">
                  <a16:creationId xmlns:a16="http://schemas.microsoft.com/office/drawing/2014/main" id="{00000000-0008-0000-3700-00000424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8.xml><?xml version="1.0" encoding="utf-8"?>
<xdr:wsDr xmlns:xdr="http://schemas.openxmlformats.org/drawingml/2006/spreadsheetDrawing" xmlns:a="http://schemas.openxmlformats.org/drawingml/2006/main">
  <xdr:twoCellAnchor editAs="absolute">
    <xdr:from>
      <xdr:col>19</xdr:col>
      <xdr:colOff>251460</xdr:colOff>
      <xdr:row>2</xdr:row>
      <xdr:rowOff>323850</xdr:rowOff>
    </xdr:from>
    <xdr:to>
      <xdr:col>24</xdr:col>
      <xdr:colOff>438211</xdr:colOff>
      <xdr:row>2</xdr:row>
      <xdr:rowOff>733425</xdr:rowOff>
    </xdr:to>
    <xdr:sp macro="" textlink="">
      <xdr:nvSpPr>
        <xdr:cNvPr id="2" name="Text Box 1082">
          <a:extLst>
            <a:ext uri="{FF2B5EF4-FFF2-40B4-BE49-F238E27FC236}">
              <a16:creationId xmlns:a16="http://schemas.microsoft.com/office/drawing/2014/main" id="{00000000-0008-0000-3800-000002000000}"/>
            </a:ext>
          </a:extLst>
        </xdr:cNvPr>
        <xdr:cNvSpPr txBox="1">
          <a:spLocks noChangeAspect="1" noChangeArrowheads="1"/>
        </xdr:cNvSpPr>
      </xdr:nvSpPr>
      <xdr:spPr bwMode="auto">
        <a:xfrm>
          <a:off x="6414135" y="857250"/>
          <a:ext cx="1806001"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19</xdr:col>
          <xdr:colOff>251460</xdr:colOff>
          <xdr:row>0</xdr:row>
          <xdr:rowOff>228600</xdr:rowOff>
        </xdr:from>
        <xdr:to>
          <xdr:col>23</xdr:col>
          <xdr:colOff>251460</xdr:colOff>
          <xdr:row>1</xdr:row>
          <xdr:rowOff>68580</xdr:rowOff>
        </xdr:to>
        <xdr:sp macro="" textlink="">
          <xdr:nvSpPr>
            <xdr:cNvPr id="1029121" name="Button 1" hidden="1">
              <a:extLst>
                <a:ext uri="{63B3BB69-23CF-44E3-9099-C40C66FF867C}">
                  <a14:compatExt spid="_x0000_s1029121"/>
                </a:ext>
                <a:ext uri="{FF2B5EF4-FFF2-40B4-BE49-F238E27FC236}">
                  <a16:creationId xmlns:a16="http://schemas.microsoft.com/office/drawing/2014/main" id="{00000000-0008-0000-3800-000001B40F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251460</xdr:colOff>
          <xdr:row>2</xdr:row>
          <xdr:rowOff>678180</xdr:rowOff>
        </xdr:from>
        <xdr:to>
          <xdr:col>23</xdr:col>
          <xdr:colOff>251460</xdr:colOff>
          <xdr:row>4</xdr:row>
          <xdr:rowOff>7620</xdr:rowOff>
        </xdr:to>
        <xdr:sp macro="" textlink="">
          <xdr:nvSpPr>
            <xdr:cNvPr id="1029122" name="Button 2" hidden="1">
              <a:extLst>
                <a:ext uri="{63B3BB69-23CF-44E3-9099-C40C66FF867C}">
                  <a14:compatExt spid="_x0000_s1029122"/>
                </a:ext>
                <a:ext uri="{FF2B5EF4-FFF2-40B4-BE49-F238E27FC236}">
                  <a16:creationId xmlns:a16="http://schemas.microsoft.com/office/drawing/2014/main" id="{00000000-0008-0000-3800-000002B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251460</xdr:colOff>
          <xdr:row>2</xdr:row>
          <xdr:rowOff>22860</xdr:rowOff>
        </xdr:from>
        <xdr:to>
          <xdr:col>23</xdr:col>
          <xdr:colOff>251460</xdr:colOff>
          <xdr:row>2</xdr:row>
          <xdr:rowOff>304800</xdr:rowOff>
        </xdr:to>
        <xdr:sp macro="" textlink="">
          <xdr:nvSpPr>
            <xdr:cNvPr id="1029123" name="Button 3" hidden="1">
              <a:extLst>
                <a:ext uri="{63B3BB69-23CF-44E3-9099-C40C66FF867C}">
                  <a14:compatExt spid="_x0000_s1029123"/>
                </a:ext>
                <a:ext uri="{FF2B5EF4-FFF2-40B4-BE49-F238E27FC236}">
                  <a16:creationId xmlns:a16="http://schemas.microsoft.com/office/drawing/2014/main" id="{00000000-0008-0000-3800-000003B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251460</xdr:colOff>
          <xdr:row>4</xdr:row>
          <xdr:rowOff>68580</xdr:rowOff>
        </xdr:from>
        <xdr:to>
          <xdr:col>23</xdr:col>
          <xdr:colOff>251460</xdr:colOff>
          <xdr:row>5</xdr:row>
          <xdr:rowOff>266700</xdr:rowOff>
        </xdr:to>
        <xdr:sp macro="" textlink="">
          <xdr:nvSpPr>
            <xdr:cNvPr id="1029124" name="Button 4" hidden="1">
              <a:extLst>
                <a:ext uri="{63B3BB69-23CF-44E3-9099-C40C66FF867C}">
                  <a14:compatExt spid="_x0000_s1029124"/>
                </a:ext>
                <a:ext uri="{FF2B5EF4-FFF2-40B4-BE49-F238E27FC236}">
                  <a16:creationId xmlns:a16="http://schemas.microsoft.com/office/drawing/2014/main" id="{00000000-0008-0000-3800-000004B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9.xml><?xml version="1.0" encoding="utf-8"?>
<xdr:wsDr xmlns:xdr="http://schemas.openxmlformats.org/drawingml/2006/spreadsheetDrawing" xmlns:a="http://schemas.openxmlformats.org/drawingml/2006/main">
  <xdr:twoCellAnchor editAs="oneCell">
    <xdr:from>
      <xdr:col>20</xdr:col>
      <xdr:colOff>0</xdr:colOff>
      <xdr:row>5</xdr:row>
      <xdr:rowOff>0</xdr:rowOff>
    </xdr:from>
    <xdr:to>
      <xdr:col>24</xdr:col>
      <xdr:colOff>504825</xdr:colOff>
      <xdr:row>5</xdr:row>
      <xdr:rowOff>49530</xdr:rowOff>
    </xdr:to>
    <xdr:sp macro="" textlink="">
      <xdr:nvSpPr>
        <xdr:cNvPr id="2" name="Text Box 1082">
          <a:extLst>
            <a:ext uri="{FF2B5EF4-FFF2-40B4-BE49-F238E27FC236}">
              <a16:creationId xmlns:a16="http://schemas.microsoft.com/office/drawing/2014/main" id="{00000000-0008-0000-3900-000002000000}"/>
            </a:ext>
          </a:extLst>
        </xdr:cNvPr>
        <xdr:cNvSpPr txBox="1">
          <a:spLocks noChangeArrowheads="1"/>
        </xdr:cNvSpPr>
      </xdr:nvSpPr>
      <xdr:spPr bwMode="auto">
        <a:xfrm>
          <a:off x="6496050" y="904875"/>
          <a:ext cx="1800225"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xdr:twoCellAnchor editAs="oneCell">
    <xdr:from>
      <xdr:col>20</xdr:col>
      <xdr:colOff>68580</xdr:colOff>
      <xdr:row>5</xdr:row>
      <xdr:rowOff>83820</xdr:rowOff>
    </xdr:from>
    <xdr:to>
      <xdr:col>24</xdr:col>
      <xdr:colOff>579181</xdr:colOff>
      <xdr:row>6</xdr:row>
      <xdr:rowOff>179070</xdr:rowOff>
    </xdr:to>
    <xdr:sp macro="" textlink="">
      <xdr:nvSpPr>
        <xdr:cNvPr id="3" name="Text Box 1082">
          <a:extLst>
            <a:ext uri="{FF2B5EF4-FFF2-40B4-BE49-F238E27FC236}">
              <a16:creationId xmlns:a16="http://schemas.microsoft.com/office/drawing/2014/main" id="{00000000-0008-0000-3900-000003000000}"/>
            </a:ext>
          </a:extLst>
        </xdr:cNvPr>
        <xdr:cNvSpPr txBox="1">
          <a:spLocks noChangeArrowheads="1"/>
        </xdr:cNvSpPr>
      </xdr:nvSpPr>
      <xdr:spPr bwMode="auto">
        <a:xfrm>
          <a:off x="6949440" y="975360"/>
          <a:ext cx="1851721" cy="40767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20</xdr:col>
          <xdr:colOff>45720</xdr:colOff>
          <xdr:row>0</xdr:row>
          <xdr:rowOff>327660</xdr:rowOff>
        </xdr:from>
        <xdr:to>
          <xdr:col>24</xdr:col>
          <xdr:colOff>99060</xdr:colOff>
          <xdr:row>2</xdr:row>
          <xdr:rowOff>83820</xdr:rowOff>
        </xdr:to>
        <xdr:sp macro="" textlink="">
          <xdr:nvSpPr>
            <xdr:cNvPr id="1028097" name="Button 1" hidden="1">
              <a:extLst>
                <a:ext uri="{63B3BB69-23CF-44E3-9099-C40C66FF867C}">
                  <a14:compatExt spid="_x0000_s1028097"/>
                </a:ext>
                <a:ext uri="{FF2B5EF4-FFF2-40B4-BE49-F238E27FC236}">
                  <a16:creationId xmlns:a16="http://schemas.microsoft.com/office/drawing/2014/main" id="{00000000-0008-0000-3900-000001B00F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114300</xdr:colOff>
          <xdr:row>6</xdr:row>
          <xdr:rowOff>198120</xdr:rowOff>
        </xdr:from>
        <xdr:to>
          <xdr:col>24</xdr:col>
          <xdr:colOff>190500</xdr:colOff>
          <xdr:row>7</xdr:row>
          <xdr:rowOff>160020</xdr:rowOff>
        </xdr:to>
        <xdr:sp macro="" textlink="">
          <xdr:nvSpPr>
            <xdr:cNvPr id="1028098" name="Button 2" hidden="1">
              <a:extLst>
                <a:ext uri="{63B3BB69-23CF-44E3-9099-C40C66FF867C}">
                  <a14:compatExt spid="_x0000_s1028098"/>
                </a:ext>
                <a:ext uri="{FF2B5EF4-FFF2-40B4-BE49-F238E27FC236}">
                  <a16:creationId xmlns:a16="http://schemas.microsoft.com/office/drawing/2014/main" id="{00000000-0008-0000-3900-000002B0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68580</xdr:colOff>
          <xdr:row>2</xdr:row>
          <xdr:rowOff>121920</xdr:rowOff>
        </xdr:from>
        <xdr:to>
          <xdr:col>24</xdr:col>
          <xdr:colOff>99060</xdr:colOff>
          <xdr:row>5</xdr:row>
          <xdr:rowOff>45720</xdr:rowOff>
        </xdr:to>
        <xdr:sp macro="" textlink="">
          <xdr:nvSpPr>
            <xdr:cNvPr id="1028099" name="Button 3" hidden="1">
              <a:extLst>
                <a:ext uri="{63B3BB69-23CF-44E3-9099-C40C66FF867C}">
                  <a14:compatExt spid="_x0000_s1028099"/>
                </a:ext>
                <a:ext uri="{FF2B5EF4-FFF2-40B4-BE49-F238E27FC236}">
                  <a16:creationId xmlns:a16="http://schemas.microsoft.com/office/drawing/2014/main" id="{00000000-0008-0000-3900-000003B0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152400</xdr:colOff>
          <xdr:row>7</xdr:row>
          <xdr:rowOff>251460</xdr:rowOff>
        </xdr:from>
        <xdr:to>
          <xdr:col>24</xdr:col>
          <xdr:colOff>220980</xdr:colOff>
          <xdr:row>9</xdr:row>
          <xdr:rowOff>76200</xdr:rowOff>
        </xdr:to>
        <xdr:sp macro="" textlink="">
          <xdr:nvSpPr>
            <xdr:cNvPr id="1028100" name="Button 4" hidden="1">
              <a:extLst>
                <a:ext uri="{63B3BB69-23CF-44E3-9099-C40C66FF867C}">
                  <a14:compatExt spid="_x0000_s1028100"/>
                </a:ext>
                <a:ext uri="{FF2B5EF4-FFF2-40B4-BE49-F238E27FC236}">
                  <a16:creationId xmlns:a16="http://schemas.microsoft.com/office/drawing/2014/main" id="{00000000-0008-0000-3900-000004B0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274320</xdr:colOff>
          <xdr:row>2</xdr:row>
          <xdr:rowOff>106680</xdr:rowOff>
        </xdr:from>
        <xdr:to>
          <xdr:col>15</xdr:col>
          <xdr:colOff>198120</xdr:colOff>
          <xdr:row>4</xdr:row>
          <xdr:rowOff>121920</xdr:rowOff>
        </xdr:to>
        <xdr:sp macro="" textlink="">
          <xdr:nvSpPr>
            <xdr:cNvPr id="1333249" name="Button 1" hidden="1">
              <a:extLst>
                <a:ext uri="{63B3BB69-23CF-44E3-9099-C40C66FF867C}">
                  <a14:compatExt spid="_x0000_s1333249"/>
                </a:ext>
                <a:ext uri="{FF2B5EF4-FFF2-40B4-BE49-F238E27FC236}">
                  <a16:creationId xmlns:a16="http://schemas.microsoft.com/office/drawing/2014/main" id="{00000000-0008-0000-0500-0000015814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274320</xdr:colOff>
          <xdr:row>0</xdr:row>
          <xdr:rowOff>228600</xdr:rowOff>
        </xdr:from>
        <xdr:to>
          <xdr:col>15</xdr:col>
          <xdr:colOff>198120</xdr:colOff>
          <xdr:row>2</xdr:row>
          <xdr:rowOff>60960</xdr:rowOff>
        </xdr:to>
        <xdr:sp macro="" textlink="">
          <xdr:nvSpPr>
            <xdr:cNvPr id="1333250" name="Button 2" hidden="1">
              <a:extLst>
                <a:ext uri="{63B3BB69-23CF-44E3-9099-C40C66FF867C}">
                  <a14:compatExt spid="_x0000_s1333250"/>
                </a:ext>
                <a:ext uri="{FF2B5EF4-FFF2-40B4-BE49-F238E27FC236}">
                  <a16:creationId xmlns:a16="http://schemas.microsoft.com/office/drawing/2014/main" id="{00000000-0008-0000-0500-00000258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Go To a Document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266700</xdr:colOff>
          <xdr:row>8</xdr:row>
          <xdr:rowOff>45720</xdr:rowOff>
        </xdr:from>
        <xdr:to>
          <xdr:col>15</xdr:col>
          <xdr:colOff>190500</xdr:colOff>
          <xdr:row>11</xdr:row>
          <xdr:rowOff>22860</xdr:rowOff>
        </xdr:to>
        <xdr:sp macro="" textlink="">
          <xdr:nvSpPr>
            <xdr:cNvPr id="1333251" name="Button 3" hidden="1">
              <a:extLst>
                <a:ext uri="{63B3BB69-23CF-44E3-9099-C40C66FF867C}">
                  <a14:compatExt spid="_x0000_s1333251"/>
                </a:ext>
                <a:ext uri="{FF2B5EF4-FFF2-40B4-BE49-F238E27FC236}">
                  <a16:creationId xmlns:a16="http://schemas.microsoft.com/office/drawing/2014/main" id="{00000000-0008-0000-0500-0000035814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To P&amp;G's</a:t>
              </a:r>
            </a:p>
          </xdr:txBody>
        </xdr:sp>
        <xdr:clientData fPrintsWithSheet="0"/>
      </xdr:twoCellAnchor>
    </mc:Choice>
    <mc:Fallback/>
  </mc:AlternateContent>
</xdr:wsDr>
</file>

<file path=xl/drawings/drawing50.xml><?xml version="1.0" encoding="utf-8"?>
<xdr:wsDr xmlns:xdr="http://schemas.openxmlformats.org/drawingml/2006/spreadsheetDrawing" xmlns:a="http://schemas.openxmlformats.org/drawingml/2006/main">
  <xdr:twoCellAnchor editAs="absolute">
    <xdr:from>
      <xdr:col>12</xdr:col>
      <xdr:colOff>381000</xdr:colOff>
      <xdr:row>1</xdr:row>
      <xdr:rowOff>647700</xdr:rowOff>
    </xdr:from>
    <xdr:to>
      <xdr:col>15</xdr:col>
      <xdr:colOff>28575</xdr:colOff>
      <xdr:row>2</xdr:row>
      <xdr:rowOff>28575</xdr:rowOff>
    </xdr:to>
    <xdr:sp macro="" textlink="">
      <xdr:nvSpPr>
        <xdr:cNvPr id="2" name="Text Box 6">
          <a:extLst>
            <a:ext uri="{FF2B5EF4-FFF2-40B4-BE49-F238E27FC236}">
              <a16:creationId xmlns:a16="http://schemas.microsoft.com/office/drawing/2014/main" id="{00000000-0008-0000-3A00-000002000000}"/>
            </a:ext>
          </a:extLst>
        </xdr:cNvPr>
        <xdr:cNvSpPr txBox="1">
          <a:spLocks noChangeAspect="1" noChangeArrowheads="1"/>
        </xdr:cNvSpPr>
      </xdr:nvSpPr>
      <xdr:spPr bwMode="auto">
        <a:xfrm>
          <a:off x="7010400" y="11430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419100</xdr:colOff>
          <xdr:row>0</xdr:row>
          <xdr:rowOff>426720</xdr:rowOff>
        </xdr:from>
        <xdr:to>
          <xdr:col>15</xdr:col>
          <xdr:colOff>76200</xdr:colOff>
          <xdr:row>1</xdr:row>
          <xdr:rowOff>289560</xdr:rowOff>
        </xdr:to>
        <xdr:sp macro="" textlink="">
          <xdr:nvSpPr>
            <xdr:cNvPr id="1295361" name="Button 1" hidden="1">
              <a:extLst>
                <a:ext uri="{63B3BB69-23CF-44E3-9099-C40C66FF867C}">
                  <a14:compatExt spid="_x0000_s1295361"/>
                </a:ext>
                <a:ext uri="{FF2B5EF4-FFF2-40B4-BE49-F238E27FC236}">
                  <a16:creationId xmlns:a16="http://schemas.microsoft.com/office/drawing/2014/main" id="{00000000-0008-0000-3A00-000001C413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2</xdr:row>
          <xdr:rowOff>0</xdr:rowOff>
        </xdr:from>
        <xdr:to>
          <xdr:col>15</xdr:col>
          <xdr:colOff>76200</xdr:colOff>
          <xdr:row>4</xdr:row>
          <xdr:rowOff>99060</xdr:rowOff>
        </xdr:to>
        <xdr:sp macro="" textlink="">
          <xdr:nvSpPr>
            <xdr:cNvPr id="1295362" name="Button 2" hidden="1">
              <a:extLst>
                <a:ext uri="{63B3BB69-23CF-44E3-9099-C40C66FF867C}">
                  <a14:compatExt spid="_x0000_s1295362"/>
                </a:ext>
                <a:ext uri="{FF2B5EF4-FFF2-40B4-BE49-F238E27FC236}">
                  <a16:creationId xmlns:a16="http://schemas.microsoft.com/office/drawing/2014/main" id="{00000000-0008-0000-3A00-000002C4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1</xdr:row>
          <xdr:rowOff>304800</xdr:rowOff>
        </xdr:from>
        <xdr:to>
          <xdr:col>15</xdr:col>
          <xdr:colOff>76200</xdr:colOff>
          <xdr:row>1</xdr:row>
          <xdr:rowOff>655320</xdr:rowOff>
        </xdr:to>
        <xdr:sp macro="" textlink="">
          <xdr:nvSpPr>
            <xdr:cNvPr id="1295363" name="Button 3" hidden="1">
              <a:extLst>
                <a:ext uri="{63B3BB69-23CF-44E3-9099-C40C66FF867C}">
                  <a14:compatExt spid="_x0000_s1295363"/>
                </a:ext>
                <a:ext uri="{FF2B5EF4-FFF2-40B4-BE49-F238E27FC236}">
                  <a16:creationId xmlns:a16="http://schemas.microsoft.com/office/drawing/2014/main" id="{00000000-0008-0000-3A00-000003C4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4</xdr:row>
          <xdr:rowOff>114300</xdr:rowOff>
        </xdr:from>
        <xdr:to>
          <xdr:col>15</xdr:col>
          <xdr:colOff>76200</xdr:colOff>
          <xdr:row>5</xdr:row>
          <xdr:rowOff>160020</xdr:rowOff>
        </xdr:to>
        <xdr:sp macro="" textlink="">
          <xdr:nvSpPr>
            <xdr:cNvPr id="1295364" name="Button 4" hidden="1">
              <a:extLst>
                <a:ext uri="{63B3BB69-23CF-44E3-9099-C40C66FF867C}">
                  <a14:compatExt spid="_x0000_s1295364"/>
                </a:ext>
                <a:ext uri="{FF2B5EF4-FFF2-40B4-BE49-F238E27FC236}">
                  <a16:creationId xmlns:a16="http://schemas.microsoft.com/office/drawing/2014/main" id="{00000000-0008-0000-3A00-000004C4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51.xml><?xml version="1.0" encoding="utf-8"?>
<xdr:wsDr xmlns:xdr="http://schemas.openxmlformats.org/drawingml/2006/spreadsheetDrawing" xmlns:a="http://schemas.openxmlformats.org/drawingml/2006/main">
  <xdr:twoCellAnchor editAs="absolute">
    <xdr:from>
      <xdr:col>3</xdr:col>
      <xdr:colOff>533400</xdr:colOff>
      <xdr:row>1</xdr:row>
      <xdr:rowOff>352425</xdr:rowOff>
    </xdr:from>
    <xdr:to>
      <xdr:col>6</xdr:col>
      <xdr:colOff>180975</xdr:colOff>
      <xdr:row>1</xdr:row>
      <xdr:rowOff>676275</xdr:rowOff>
    </xdr:to>
    <xdr:sp macro="" textlink="">
      <xdr:nvSpPr>
        <xdr:cNvPr id="2" name="Text Box 6">
          <a:extLst>
            <a:ext uri="{FF2B5EF4-FFF2-40B4-BE49-F238E27FC236}">
              <a16:creationId xmlns:a16="http://schemas.microsoft.com/office/drawing/2014/main" id="{00000000-0008-0000-3B00-000002000000}"/>
            </a:ext>
          </a:extLst>
        </xdr:cNvPr>
        <xdr:cNvSpPr txBox="1">
          <a:spLocks noChangeAspect="1" noChangeArrowheads="1"/>
        </xdr:cNvSpPr>
      </xdr:nvSpPr>
      <xdr:spPr bwMode="auto">
        <a:xfrm>
          <a:off x="7058025" y="8382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3</xdr:col>
          <xdr:colOff>480060</xdr:colOff>
          <xdr:row>0</xdr:row>
          <xdr:rowOff>114300</xdr:rowOff>
        </xdr:from>
        <xdr:to>
          <xdr:col>6</xdr:col>
          <xdr:colOff>137160</xdr:colOff>
          <xdr:row>0</xdr:row>
          <xdr:rowOff>464820</xdr:rowOff>
        </xdr:to>
        <xdr:sp macro="" textlink="">
          <xdr:nvSpPr>
            <xdr:cNvPr id="1420289" name="Button 1" hidden="1">
              <a:extLst>
                <a:ext uri="{63B3BB69-23CF-44E3-9099-C40C66FF867C}">
                  <a14:compatExt spid="_x0000_s1420289"/>
                </a:ext>
                <a:ext uri="{FF2B5EF4-FFF2-40B4-BE49-F238E27FC236}">
                  <a16:creationId xmlns:a16="http://schemas.microsoft.com/office/drawing/2014/main" id="{00000000-0008-0000-3B00-000001AC15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480060</xdr:colOff>
          <xdr:row>1</xdr:row>
          <xdr:rowOff>640080</xdr:rowOff>
        </xdr:from>
        <xdr:to>
          <xdr:col>6</xdr:col>
          <xdr:colOff>137160</xdr:colOff>
          <xdr:row>2</xdr:row>
          <xdr:rowOff>106680</xdr:rowOff>
        </xdr:to>
        <xdr:sp macro="" textlink="">
          <xdr:nvSpPr>
            <xdr:cNvPr id="1420290" name="Button 2" hidden="1">
              <a:extLst>
                <a:ext uri="{63B3BB69-23CF-44E3-9099-C40C66FF867C}">
                  <a14:compatExt spid="_x0000_s1420290"/>
                </a:ext>
                <a:ext uri="{FF2B5EF4-FFF2-40B4-BE49-F238E27FC236}">
                  <a16:creationId xmlns:a16="http://schemas.microsoft.com/office/drawing/2014/main" id="{00000000-0008-0000-3B00-000002AC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480060</xdr:colOff>
          <xdr:row>1</xdr:row>
          <xdr:rowOff>0</xdr:rowOff>
        </xdr:from>
        <xdr:to>
          <xdr:col>6</xdr:col>
          <xdr:colOff>137160</xdr:colOff>
          <xdr:row>1</xdr:row>
          <xdr:rowOff>350520</xdr:rowOff>
        </xdr:to>
        <xdr:sp macro="" textlink="">
          <xdr:nvSpPr>
            <xdr:cNvPr id="1420291" name="Button 3" hidden="1">
              <a:extLst>
                <a:ext uri="{63B3BB69-23CF-44E3-9099-C40C66FF867C}">
                  <a14:compatExt spid="_x0000_s1420291"/>
                </a:ext>
                <a:ext uri="{FF2B5EF4-FFF2-40B4-BE49-F238E27FC236}">
                  <a16:creationId xmlns:a16="http://schemas.microsoft.com/office/drawing/2014/main" id="{00000000-0008-0000-3B00-000003AC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480060</xdr:colOff>
          <xdr:row>2</xdr:row>
          <xdr:rowOff>121920</xdr:rowOff>
        </xdr:from>
        <xdr:to>
          <xdr:col>6</xdr:col>
          <xdr:colOff>137160</xdr:colOff>
          <xdr:row>4</xdr:row>
          <xdr:rowOff>22860</xdr:rowOff>
        </xdr:to>
        <xdr:sp macro="" textlink="">
          <xdr:nvSpPr>
            <xdr:cNvPr id="1420292" name="Button 4" hidden="1">
              <a:extLst>
                <a:ext uri="{63B3BB69-23CF-44E3-9099-C40C66FF867C}">
                  <a14:compatExt spid="_x0000_s1420292"/>
                </a:ext>
                <a:ext uri="{FF2B5EF4-FFF2-40B4-BE49-F238E27FC236}">
                  <a16:creationId xmlns:a16="http://schemas.microsoft.com/office/drawing/2014/main" id="{00000000-0008-0000-3B00-000004AC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52.xml><?xml version="1.0" encoding="utf-8"?>
<xdr:wsDr xmlns:xdr="http://schemas.openxmlformats.org/drawingml/2006/spreadsheetDrawing" xmlns:a="http://schemas.openxmlformats.org/drawingml/2006/main">
  <xdr:twoCellAnchor editAs="absolute">
    <xdr:from>
      <xdr:col>7</xdr:col>
      <xdr:colOff>558800</xdr:colOff>
      <xdr:row>1</xdr:row>
      <xdr:rowOff>111125</xdr:rowOff>
    </xdr:from>
    <xdr:to>
      <xdr:col>8</xdr:col>
      <xdr:colOff>1431925</xdr:colOff>
      <xdr:row>1</xdr:row>
      <xdr:rowOff>434975</xdr:rowOff>
    </xdr:to>
    <xdr:sp macro="" textlink="">
      <xdr:nvSpPr>
        <xdr:cNvPr id="2" name="Text Box 6">
          <a:extLst>
            <a:ext uri="{FF2B5EF4-FFF2-40B4-BE49-F238E27FC236}">
              <a16:creationId xmlns:a16="http://schemas.microsoft.com/office/drawing/2014/main" id="{00000000-0008-0000-3C00-000002000000}"/>
            </a:ext>
          </a:extLst>
        </xdr:cNvPr>
        <xdr:cNvSpPr txBox="1">
          <a:spLocks noChangeAspect="1" noChangeArrowheads="1"/>
        </xdr:cNvSpPr>
      </xdr:nvSpPr>
      <xdr:spPr bwMode="auto">
        <a:xfrm>
          <a:off x="10829925" y="7143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7</xdr:col>
          <xdr:colOff>502920</xdr:colOff>
          <xdr:row>0</xdr:row>
          <xdr:rowOff>7620</xdr:rowOff>
        </xdr:from>
        <xdr:to>
          <xdr:col>8</xdr:col>
          <xdr:colOff>1379220</xdr:colOff>
          <xdr:row>0</xdr:row>
          <xdr:rowOff>365760</xdr:rowOff>
        </xdr:to>
        <xdr:sp macro="" textlink="">
          <xdr:nvSpPr>
            <xdr:cNvPr id="1421313" name="Button 1" hidden="1">
              <a:extLst>
                <a:ext uri="{63B3BB69-23CF-44E3-9099-C40C66FF867C}">
                  <a14:compatExt spid="_x0000_s1421313"/>
                </a:ext>
                <a:ext uri="{FF2B5EF4-FFF2-40B4-BE49-F238E27FC236}">
                  <a16:creationId xmlns:a16="http://schemas.microsoft.com/office/drawing/2014/main" id="{00000000-0008-0000-3C00-000001B015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518160</xdr:colOff>
          <xdr:row>1</xdr:row>
          <xdr:rowOff>556260</xdr:rowOff>
        </xdr:from>
        <xdr:to>
          <xdr:col>8</xdr:col>
          <xdr:colOff>1394460</xdr:colOff>
          <xdr:row>2</xdr:row>
          <xdr:rowOff>0</xdr:rowOff>
        </xdr:to>
        <xdr:sp macro="" textlink="">
          <xdr:nvSpPr>
            <xdr:cNvPr id="1421314" name="Button 2" hidden="1">
              <a:extLst>
                <a:ext uri="{63B3BB69-23CF-44E3-9099-C40C66FF867C}">
                  <a14:compatExt spid="_x0000_s1421314"/>
                </a:ext>
                <a:ext uri="{FF2B5EF4-FFF2-40B4-BE49-F238E27FC236}">
                  <a16:creationId xmlns:a16="http://schemas.microsoft.com/office/drawing/2014/main" id="{00000000-0008-0000-3C00-000002B0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502920</xdr:colOff>
          <xdr:row>0</xdr:row>
          <xdr:rowOff>373380</xdr:rowOff>
        </xdr:from>
        <xdr:to>
          <xdr:col>8</xdr:col>
          <xdr:colOff>1379220</xdr:colOff>
          <xdr:row>1</xdr:row>
          <xdr:rowOff>114300</xdr:rowOff>
        </xdr:to>
        <xdr:sp macro="" textlink="">
          <xdr:nvSpPr>
            <xdr:cNvPr id="1421315" name="Button 3" hidden="1">
              <a:extLst>
                <a:ext uri="{63B3BB69-23CF-44E3-9099-C40C66FF867C}">
                  <a14:compatExt spid="_x0000_s1421315"/>
                </a:ext>
                <a:ext uri="{FF2B5EF4-FFF2-40B4-BE49-F238E27FC236}">
                  <a16:creationId xmlns:a16="http://schemas.microsoft.com/office/drawing/2014/main" id="{00000000-0008-0000-3C00-000003B0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502920</xdr:colOff>
          <xdr:row>2</xdr:row>
          <xdr:rowOff>0</xdr:rowOff>
        </xdr:from>
        <xdr:to>
          <xdr:col>8</xdr:col>
          <xdr:colOff>1379220</xdr:colOff>
          <xdr:row>3</xdr:row>
          <xdr:rowOff>83820</xdr:rowOff>
        </xdr:to>
        <xdr:sp macro="" textlink="">
          <xdr:nvSpPr>
            <xdr:cNvPr id="1421316" name="Button 4" hidden="1">
              <a:extLst>
                <a:ext uri="{63B3BB69-23CF-44E3-9099-C40C66FF867C}">
                  <a14:compatExt spid="_x0000_s1421316"/>
                </a:ext>
                <a:ext uri="{FF2B5EF4-FFF2-40B4-BE49-F238E27FC236}">
                  <a16:creationId xmlns:a16="http://schemas.microsoft.com/office/drawing/2014/main" id="{00000000-0008-0000-3C00-000004B0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53.xml><?xml version="1.0" encoding="utf-8"?>
<xdr:wsDr xmlns:xdr="http://schemas.openxmlformats.org/drawingml/2006/spreadsheetDrawing" xmlns:a="http://schemas.openxmlformats.org/drawingml/2006/main">
  <xdr:twoCellAnchor editAs="oneCell">
    <xdr:from>
      <xdr:col>10</xdr:col>
      <xdr:colOff>171450</xdr:colOff>
      <xdr:row>4</xdr:row>
      <xdr:rowOff>0</xdr:rowOff>
    </xdr:from>
    <xdr:to>
      <xdr:col>13</xdr:col>
      <xdr:colOff>149379</xdr:colOff>
      <xdr:row>4</xdr:row>
      <xdr:rowOff>45824</xdr:rowOff>
    </xdr:to>
    <xdr:sp macro="" textlink="">
      <xdr:nvSpPr>
        <xdr:cNvPr id="2" name="Text Box 76833">
          <a:extLst>
            <a:ext uri="{FF2B5EF4-FFF2-40B4-BE49-F238E27FC236}">
              <a16:creationId xmlns:a16="http://schemas.microsoft.com/office/drawing/2014/main" id="{00000000-0008-0000-3D00-000002000000}"/>
            </a:ext>
          </a:extLst>
        </xdr:cNvPr>
        <xdr:cNvSpPr txBox="1">
          <a:spLocks noChangeArrowheads="1"/>
        </xdr:cNvSpPr>
      </xdr:nvSpPr>
      <xdr:spPr bwMode="auto">
        <a:xfrm>
          <a:off x="7684770" y="723900"/>
          <a:ext cx="1808607" cy="54989"/>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9</xdr:col>
          <xdr:colOff>678180</xdr:colOff>
          <xdr:row>2</xdr:row>
          <xdr:rowOff>175260</xdr:rowOff>
        </xdr:from>
        <xdr:to>
          <xdr:col>10</xdr:col>
          <xdr:colOff>68580</xdr:colOff>
          <xdr:row>4</xdr:row>
          <xdr:rowOff>144780</xdr:rowOff>
        </xdr:to>
        <xdr:sp macro="" textlink="">
          <xdr:nvSpPr>
            <xdr:cNvPr id="1138689" name="Button 1" hidden="1">
              <a:extLst>
                <a:ext uri="{63B3BB69-23CF-44E3-9099-C40C66FF867C}">
                  <a14:compatExt spid="_x0000_s1138689"/>
                </a:ext>
                <a:ext uri="{FF2B5EF4-FFF2-40B4-BE49-F238E27FC236}">
                  <a16:creationId xmlns:a16="http://schemas.microsoft.com/office/drawing/2014/main" id="{00000000-0008-0000-3D00-000001601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678180</xdr:colOff>
          <xdr:row>4</xdr:row>
          <xdr:rowOff>899160</xdr:rowOff>
        </xdr:from>
        <xdr:to>
          <xdr:col>10</xdr:col>
          <xdr:colOff>68580</xdr:colOff>
          <xdr:row>5</xdr:row>
          <xdr:rowOff>152400</xdr:rowOff>
        </xdr:to>
        <xdr:sp macro="" textlink="">
          <xdr:nvSpPr>
            <xdr:cNvPr id="1138690" name="Button 2" hidden="1">
              <a:extLst>
                <a:ext uri="{63B3BB69-23CF-44E3-9099-C40C66FF867C}">
                  <a14:compatExt spid="_x0000_s1138690"/>
                </a:ext>
                <a:ext uri="{FF2B5EF4-FFF2-40B4-BE49-F238E27FC236}">
                  <a16:creationId xmlns:a16="http://schemas.microsoft.com/office/drawing/2014/main" id="{00000000-0008-0000-3D00-00000260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678180</xdr:colOff>
          <xdr:row>4</xdr:row>
          <xdr:rowOff>175260</xdr:rowOff>
        </xdr:from>
        <xdr:to>
          <xdr:col>10</xdr:col>
          <xdr:colOff>68580</xdr:colOff>
          <xdr:row>4</xdr:row>
          <xdr:rowOff>449580</xdr:rowOff>
        </xdr:to>
        <xdr:sp macro="" textlink="">
          <xdr:nvSpPr>
            <xdr:cNvPr id="1138691" name="Button 3" hidden="1">
              <a:extLst>
                <a:ext uri="{63B3BB69-23CF-44E3-9099-C40C66FF867C}">
                  <a14:compatExt spid="_x0000_s1138691"/>
                </a:ext>
                <a:ext uri="{FF2B5EF4-FFF2-40B4-BE49-F238E27FC236}">
                  <a16:creationId xmlns:a16="http://schemas.microsoft.com/office/drawing/2014/main" id="{00000000-0008-0000-3D00-00000360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678180</xdr:colOff>
          <xdr:row>5</xdr:row>
          <xdr:rowOff>182880</xdr:rowOff>
        </xdr:from>
        <xdr:to>
          <xdr:col>10</xdr:col>
          <xdr:colOff>68580</xdr:colOff>
          <xdr:row>6</xdr:row>
          <xdr:rowOff>160020</xdr:rowOff>
        </xdr:to>
        <xdr:sp macro="" textlink="">
          <xdr:nvSpPr>
            <xdr:cNvPr id="1138692" name="Button 4" hidden="1">
              <a:extLst>
                <a:ext uri="{63B3BB69-23CF-44E3-9099-C40C66FF867C}">
                  <a14:compatExt spid="_x0000_s1138692"/>
                </a:ext>
                <a:ext uri="{FF2B5EF4-FFF2-40B4-BE49-F238E27FC236}">
                  <a16:creationId xmlns:a16="http://schemas.microsoft.com/office/drawing/2014/main" id="{00000000-0008-0000-3D00-00000460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5</xdr:col>
          <xdr:colOff>144780</xdr:colOff>
          <xdr:row>1</xdr:row>
          <xdr:rowOff>83820</xdr:rowOff>
        </xdr:from>
        <xdr:to>
          <xdr:col>7</xdr:col>
          <xdr:colOff>411480</xdr:colOff>
          <xdr:row>2</xdr:row>
          <xdr:rowOff>137160</xdr:rowOff>
        </xdr:to>
        <xdr:sp macro="" textlink="">
          <xdr:nvSpPr>
            <xdr:cNvPr id="71823" name="Button 143" hidden="1">
              <a:extLst>
                <a:ext uri="{63B3BB69-23CF-44E3-9099-C40C66FF867C}">
                  <a14:compatExt spid="_x0000_s71823"/>
                </a:ext>
                <a:ext uri="{FF2B5EF4-FFF2-40B4-BE49-F238E27FC236}">
                  <a16:creationId xmlns:a16="http://schemas.microsoft.com/office/drawing/2014/main" id="{00000000-0008-0000-3F00-00008F18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144780</xdr:colOff>
          <xdr:row>5</xdr:row>
          <xdr:rowOff>30480</xdr:rowOff>
        </xdr:from>
        <xdr:to>
          <xdr:col>7</xdr:col>
          <xdr:colOff>411480</xdr:colOff>
          <xdr:row>6</xdr:row>
          <xdr:rowOff>114300</xdr:rowOff>
        </xdr:to>
        <xdr:sp macro="" textlink="">
          <xdr:nvSpPr>
            <xdr:cNvPr id="71824" name="Button 144" descr="Please do a Print Preview before printing." hidden="1">
              <a:extLst>
                <a:ext uri="{63B3BB69-23CF-44E3-9099-C40C66FF867C}">
                  <a14:compatExt spid="_x0000_s71824"/>
                </a:ext>
                <a:ext uri="{FF2B5EF4-FFF2-40B4-BE49-F238E27FC236}">
                  <a16:creationId xmlns:a16="http://schemas.microsoft.com/office/drawing/2014/main" id="{00000000-0008-0000-3F00-0000901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144780</xdr:colOff>
          <xdr:row>2</xdr:row>
          <xdr:rowOff>160020</xdr:rowOff>
        </xdr:from>
        <xdr:to>
          <xdr:col>7</xdr:col>
          <xdr:colOff>411480</xdr:colOff>
          <xdr:row>3</xdr:row>
          <xdr:rowOff>251460</xdr:rowOff>
        </xdr:to>
        <xdr:sp macro="" textlink="">
          <xdr:nvSpPr>
            <xdr:cNvPr id="71825" name="Button 145" hidden="1">
              <a:extLst>
                <a:ext uri="{63B3BB69-23CF-44E3-9099-C40C66FF867C}">
                  <a14:compatExt spid="_x0000_s71825"/>
                </a:ext>
                <a:ext uri="{FF2B5EF4-FFF2-40B4-BE49-F238E27FC236}">
                  <a16:creationId xmlns:a16="http://schemas.microsoft.com/office/drawing/2014/main" id="{00000000-0008-0000-3F00-0000911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144780</xdr:colOff>
          <xdr:row>6</xdr:row>
          <xdr:rowOff>137160</xdr:rowOff>
        </xdr:from>
        <xdr:to>
          <xdr:col>7</xdr:col>
          <xdr:colOff>411480</xdr:colOff>
          <xdr:row>8</xdr:row>
          <xdr:rowOff>60960</xdr:rowOff>
        </xdr:to>
        <xdr:sp macro="" textlink="">
          <xdr:nvSpPr>
            <xdr:cNvPr id="71892" name="Button 212" hidden="1">
              <a:extLst>
                <a:ext uri="{63B3BB69-23CF-44E3-9099-C40C66FF867C}">
                  <a14:compatExt spid="_x0000_s71892"/>
                </a:ext>
                <a:ext uri="{FF2B5EF4-FFF2-40B4-BE49-F238E27FC236}">
                  <a16:creationId xmlns:a16="http://schemas.microsoft.com/office/drawing/2014/main" id="{00000000-0008-0000-3F00-0000D41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0</xdr:col>
      <xdr:colOff>1781175</xdr:colOff>
      <xdr:row>3</xdr:row>
      <xdr:rowOff>257174</xdr:rowOff>
    </xdr:from>
    <xdr:to>
      <xdr:col>2</xdr:col>
      <xdr:colOff>1247775</xdr:colOff>
      <xdr:row>9</xdr:row>
      <xdr:rowOff>85724</xdr:rowOff>
    </xdr:to>
    <xdr:pic>
      <xdr:nvPicPr>
        <xdr:cNvPr id="8" name="Picture 7" descr="Public Works Logo">
          <a:extLst>
            <a:ext uri="{FF2B5EF4-FFF2-40B4-BE49-F238E27FC236}">
              <a16:creationId xmlns:a16="http://schemas.microsoft.com/office/drawing/2014/main" id="{00000000-0008-0000-3F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175" y="1104899"/>
          <a:ext cx="3790950" cy="132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11</xdr:col>
      <xdr:colOff>293792</xdr:colOff>
      <xdr:row>1</xdr:row>
      <xdr:rowOff>885825</xdr:rowOff>
    </xdr:from>
    <xdr:to>
      <xdr:col>13</xdr:col>
      <xdr:colOff>571499</xdr:colOff>
      <xdr:row>3</xdr:row>
      <xdr:rowOff>0</xdr:rowOff>
    </xdr:to>
    <xdr:sp macro="" textlink="">
      <xdr:nvSpPr>
        <xdr:cNvPr id="49328" name="Text Box 176">
          <a:extLst>
            <a:ext uri="{FF2B5EF4-FFF2-40B4-BE49-F238E27FC236}">
              <a16:creationId xmlns:a16="http://schemas.microsoft.com/office/drawing/2014/main" id="{00000000-0008-0000-4000-0000B0C00000}"/>
            </a:ext>
          </a:extLst>
        </xdr:cNvPr>
        <xdr:cNvSpPr txBox="1">
          <a:spLocks noChangeAspect="1" noChangeArrowheads="1"/>
        </xdr:cNvSpPr>
      </xdr:nvSpPr>
      <xdr:spPr bwMode="auto">
        <a:xfrm>
          <a:off x="6970817" y="1695450"/>
          <a:ext cx="1496907"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365760</xdr:colOff>
          <xdr:row>1</xdr:row>
          <xdr:rowOff>22860</xdr:rowOff>
        </xdr:from>
        <xdr:to>
          <xdr:col>13</xdr:col>
          <xdr:colOff>556260</xdr:colOff>
          <xdr:row>1</xdr:row>
          <xdr:rowOff>289560</xdr:rowOff>
        </xdr:to>
        <xdr:sp macro="" textlink="">
          <xdr:nvSpPr>
            <xdr:cNvPr id="49325" name="Button 173" hidden="1">
              <a:extLst>
                <a:ext uri="{63B3BB69-23CF-44E3-9099-C40C66FF867C}">
                  <a14:compatExt spid="_x0000_s49325"/>
                </a:ext>
                <a:ext uri="{FF2B5EF4-FFF2-40B4-BE49-F238E27FC236}">
                  <a16:creationId xmlns:a16="http://schemas.microsoft.com/office/drawing/2014/main" id="{00000000-0008-0000-4000-0000ADC0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365760</xdr:colOff>
          <xdr:row>3</xdr:row>
          <xdr:rowOff>137160</xdr:rowOff>
        </xdr:from>
        <xdr:to>
          <xdr:col>13</xdr:col>
          <xdr:colOff>541020</xdr:colOff>
          <xdr:row>4</xdr:row>
          <xdr:rowOff>114300</xdr:rowOff>
        </xdr:to>
        <xdr:sp macro="" textlink="">
          <xdr:nvSpPr>
            <xdr:cNvPr id="49326" name="Button 174" hidden="1">
              <a:extLst>
                <a:ext uri="{63B3BB69-23CF-44E3-9099-C40C66FF867C}">
                  <a14:compatExt spid="_x0000_s49326"/>
                </a:ext>
                <a:ext uri="{FF2B5EF4-FFF2-40B4-BE49-F238E27FC236}">
                  <a16:creationId xmlns:a16="http://schemas.microsoft.com/office/drawing/2014/main" id="{00000000-0008-0000-4000-0000AEC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381000</xdr:colOff>
          <xdr:row>1</xdr:row>
          <xdr:rowOff>388620</xdr:rowOff>
        </xdr:from>
        <xdr:to>
          <xdr:col>13</xdr:col>
          <xdr:colOff>563880</xdr:colOff>
          <xdr:row>1</xdr:row>
          <xdr:rowOff>601980</xdr:rowOff>
        </xdr:to>
        <xdr:sp macro="" textlink="">
          <xdr:nvSpPr>
            <xdr:cNvPr id="49327" name="Button 175" hidden="1">
              <a:extLst>
                <a:ext uri="{63B3BB69-23CF-44E3-9099-C40C66FF867C}">
                  <a14:compatExt spid="_x0000_s49327"/>
                </a:ext>
                <a:ext uri="{FF2B5EF4-FFF2-40B4-BE49-F238E27FC236}">
                  <a16:creationId xmlns:a16="http://schemas.microsoft.com/office/drawing/2014/main" id="{00000000-0008-0000-4000-0000AFC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4</xdr:row>
          <xdr:rowOff>160020</xdr:rowOff>
        </xdr:from>
        <xdr:to>
          <xdr:col>13</xdr:col>
          <xdr:colOff>533400</xdr:colOff>
          <xdr:row>5</xdr:row>
          <xdr:rowOff>137160</xdr:rowOff>
        </xdr:to>
        <xdr:sp macro="" textlink="">
          <xdr:nvSpPr>
            <xdr:cNvPr id="49461" name="Button 309" hidden="1">
              <a:extLst>
                <a:ext uri="{63B3BB69-23CF-44E3-9099-C40C66FF867C}">
                  <a14:compatExt spid="_x0000_s49461"/>
                </a:ext>
                <a:ext uri="{FF2B5EF4-FFF2-40B4-BE49-F238E27FC236}">
                  <a16:creationId xmlns:a16="http://schemas.microsoft.com/office/drawing/2014/main" id="{00000000-0008-0000-4000-000035C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3</xdr:col>
      <xdr:colOff>152400</xdr:colOff>
      <xdr:row>0</xdr:row>
      <xdr:rowOff>66675</xdr:rowOff>
    </xdr:from>
    <xdr:to>
      <xdr:col>9</xdr:col>
      <xdr:colOff>276225</xdr:colOff>
      <xdr:row>1</xdr:row>
      <xdr:rowOff>171450</xdr:rowOff>
    </xdr:to>
    <xdr:pic>
      <xdr:nvPicPr>
        <xdr:cNvPr id="9" name="Picture 8" descr="Public Works Logo">
          <a:extLst>
            <a:ext uri="{FF2B5EF4-FFF2-40B4-BE49-F238E27FC236}">
              <a16:creationId xmlns:a16="http://schemas.microsoft.com/office/drawing/2014/main" id="{00000000-0008-0000-40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 y="66675"/>
          <a:ext cx="36671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12</xdr:col>
      <xdr:colOff>123825</xdr:colOff>
      <xdr:row>1</xdr:row>
      <xdr:rowOff>800100</xdr:rowOff>
    </xdr:from>
    <xdr:to>
      <xdr:col>14</xdr:col>
      <xdr:colOff>369548</xdr:colOff>
      <xdr:row>2</xdr:row>
      <xdr:rowOff>80335</xdr:rowOff>
    </xdr:to>
    <xdr:sp macro="" textlink="">
      <xdr:nvSpPr>
        <xdr:cNvPr id="50384" name="Text Box 208">
          <a:extLst>
            <a:ext uri="{FF2B5EF4-FFF2-40B4-BE49-F238E27FC236}">
              <a16:creationId xmlns:a16="http://schemas.microsoft.com/office/drawing/2014/main" id="{00000000-0008-0000-4100-0000D0C40000}"/>
            </a:ext>
          </a:extLst>
        </xdr:cNvPr>
        <xdr:cNvSpPr txBox="1">
          <a:spLocks noChangeAspect="1" noChangeArrowheads="1"/>
        </xdr:cNvSpPr>
      </xdr:nvSpPr>
      <xdr:spPr bwMode="auto">
        <a:xfrm>
          <a:off x="7381875" y="1609725"/>
          <a:ext cx="1464923" cy="31846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152400</xdr:colOff>
          <xdr:row>1</xdr:row>
          <xdr:rowOff>60960</xdr:rowOff>
        </xdr:from>
        <xdr:to>
          <xdr:col>15</xdr:col>
          <xdr:colOff>312420</xdr:colOff>
          <xdr:row>1</xdr:row>
          <xdr:rowOff>525780</xdr:rowOff>
        </xdr:to>
        <xdr:sp macro="" textlink="">
          <xdr:nvSpPr>
            <xdr:cNvPr id="50381" name="Button 205" hidden="1">
              <a:extLst>
                <a:ext uri="{63B3BB69-23CF-44E3-9099-C40C66FF867C}">
                  <a14:compatExt spid="_x0000_s50381"/>
                </a:ext>
                <a:ext uri="{FF2B5EF4-FFF2-40B4-BE49-F238E27FC236}">
                  <a16:creationId xmlns:a16="http://schemas.microsoft.com/office/drawing/2014/main" id="{00000000-0008-0000-4100-0000CDC4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213360</xdr:colOff>
          <xdr:row>2</xdr:row>
          <xdr:rowOff>137160</xdr:rowOff>
        </xdr:from>
        <xdr:to>
          <xdr:col>15</xdr:col>
          <xdr:colOff>373380</xdr:colOff>
          <xdr:row>4</xdr:row>
          <xdr:rowOff>198120</xdr:rowOff>
        </xdr:to>
        <xdr:sp macro="" textlink="">
          <xdr:nvSpPr>
            <xdr:cNvPr id="50382" name="Button 206" hidden="1">
              <a:extLst>
                <a:ext uri="{63B3BB69-23CF-44E3-9099-C40C66FF867C}">
                  <a14:compatExt spid="_x0000_s50382"/>
                </a:ext>
                <a:ext uri="{FF2B5EF4-FFF2-40B4-BE49-F238E27FC236}">
                  <a16:creationId xmlns:a16="http://schemas.microsoft.com/office/drawing/2014/main" id="{00000000-0008-0000-4100-0000CEC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152400</xdr:colOff>
          <xdr:row>1</xdr:row>
          <xdr:rowOff>556260</xdr:rowOff>
        </xdr:from>
        <xdr:to>
          <xdr:col>15</xdr:col>
          <xdr:colOff>312420</xdr:colOff>
          <xdr:row>1</xdr:row>
          <xdr:rowOff>762000</xdr:rowOff>
        </xdr:to>
        <xdr:sp macro="" textlink="">
          <xdr:nvSpPr>
            <xdr:cNvPr id="50383" name="Button 207" hidden="1">
              <a:extLst>
                <a:ext uri="{63B3BB69-23CF-44E3-9099-C40C66FF867C}">
                  <a14:compatExt spid="_x0000_s50383"/>
                </a:ext>
                <a:ext uri="{FF2B5EF4-FFF2-40B4-BE49-F238E27FC236}">
                  <a16:creationId xmlns:a16="http://schemas.microsoft.com/office/drawing/2014/main" id="{00000000-0008-0000-4100-0000CFC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213360</xdr:colOff>
          <xdr:row>4</xdr:row>
          <xdr:rowOff>236220</xdr:rowOff>
        </xdr:from>
        <xdr:to>
          <xdr:col>15</xdr:col>
          <xdr:colOff>373380</xdr:colOff>
          <xdr:row>6</xdr:row>
          <xdr:rowOff>152400</xdr:rowOff>
        </xdr:to>
        <xdr:sp macro="" textlink="">
          <xdr:nvSpPr>
            <xdr:cNvPr id="50517" name="Button 341" hidden="1">
              <a:extLst>
                <a:ext uri="{63B3BB69-23CF-44E3-9099-C40C66FF867C}">
                  <a14:compatExt spid="_x0000_s50517"/>
                </a:ext>
                <a:ext uri="{FF2B5EF4-FFF2-40B4-BE49-F238E27FC236}">
                  <a16:creationId xmlns:a16="http://schemas.microsoft.com/office/drawing/2014/main" id="{00000000-0008-0000-4100-000055C5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xdr:col>
      <xdr:colOff>28575</xdr:colOff>
      <xdr:row>0</xdr:row>
      <xdr:rowOff>95250</xdr:rowOff>
    </xdr:from>
    <xdr:to>
      <xdr:col>8</xdr:col>
      <xdr:colOff>95250</xdr:colOff>
      <xdr:row>1</xdr:row>
      <xdr:rowOff>180975</xdr:rowOff>
    </xdr:to>
    <xdr:pic>
      <xdr:nvPicPr>
        <xdr:cNvPr id="9" name="Picture 8" descr="Public Works Logo">
          <a:extLst>
            <a:ext uri="{FF2B5EF4-FFF2-40B4-BE49-F238E27FC236}">
              <a16:creationId xmlns:a16="http://schemas.microsoft.com/office/drawing/2014/main" id="{00000000-0008-0000-41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7775" y="95250"/>
          <a:ext cx="3667125"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12</xdr:col>
      <xdr:colOff>200025</xdr:colOff>
      <xdr:row>1</xdr:row>
      <xdr:rowOff>200025</xdr:rowOff>
    </xdr:from>
    <xdr:to>
      <xdr:col>14</xdr:col>
      <xdr:colOff>451317</xdr:colOff>
      <xdr:row>1</xdr:row>
      <xdr:rowOff>514350</xdr:rowOff>
    </xdr:to>
    <xdr:sp macro="" textlink="">
      <xdr:nvSpPr>
        <xdr:cNvPr id="51472" name="Text Box 272">
          <a:extLst>
            <a:ext uri="{FF2B5EF4-FFF2-40B4-BE49-F238E27FC236}">
              <a16:creationId xmlns:a16="http://schemas.microsoft.com/office/drawing/2014/main" id="{00000000-0008-0000-4200-000010C90000}"/>
            </a:ext>
          </a:extLst>
        </xdr:cNvPr>
        <xdr:cNvSpPr txBox="1">
          <a:spLocks noChangeAspect="1" noChangeArrowheads="1"/>
        </xdr:cNvSpPr>
      </xdr:nvSpPr>
      <xdr:spPr bwMode="auto">
        <a:xfrm>
          <a:off x="7458075" y="1009650"/>
          <a:ext cx="1470492" cy="3143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fPrintsWithSheet="0"/>
  </xdr:twoCellAnchor>
  <mc:AlternateContent xmlns:mc="http://schemas.openxmlformats.org/markup-compatibility/2006">
    <mc:Choice xmlns:a14="http://schemas.microsoft.com/office/drawing/2010/main" Requires="a14">
      <xdr:twoCellAnchor editAs="absolute">
        <xdr:from>
          <xdr:col>12</xdr:col>
          <xdr:colOff>251460</xdr:colOff>
          <xdr:row>0</xdr:row>
          <xdr:rowOff>327660</xdr:rowOff>
        </xdr:from>
        <xdr:to>
          <xdr:col>15</xdr:col>
          <xdr:colOff>0</xdr:colOff>
          <xdr:row>0</xdr:row>
          <xdr:rowOff>655320</xdr:rowOff>
        </xdr:to>
        <xdr:sp macro="" textlink="">
          <xdr:nvSpPr>
            <xdr:cNvPr id="51469" name="Button 269" hidden="1">
              <a:extLst>
                <a:ext uri="{63B3BB69-23CF-44E3-9099-C40C66FF867C}">
                  <a14:compatExt spid="_x0000_s51469"/>
                </a:ext>
                <a:ext uri="{FF2B5EF4-FFF2-40B4-BE49-F238E27FC236}">
                  <a16:creationId xmlns:a16="http://schemas.microsoft.com/office/drawing/2014/main" id="{00000000-0008-0000-4200-00000DC9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297180</xdr:colOff>
          <xdr:row>1</xdr:row>
          <xdr:rowOff>556260</xdr:rowOff>
        </xdr:from>
        <xdr:to>
          <xdr:col>15</xdr:col>
          <xdr:colOff>38100</xdr:colOff>
          <xdr:row>1</xdr:row>
          <xdr:rowOff>876300</xdr:rowOff>
        </xdr:to>
        <xdr:sp macro="" textlink="">
          <xdr:nvSpPr>
            <xdr:cNvPr id="51470" name="Button 270" hidden="1">
              <a:extLst>
                <a:ext uri="{63B3BB69-23CF-44E3-9099-C40C66FF867C}">
                  <a14:compatExt spid="_x0000_s51470"/>
                </a:ext>
                <a:ext uri="{FF2B5EF4-FFF2-40B4-BE49-F238E27FC236}">
                  <a16:creationId xmlns:a16="http://schemas.microsoft.com/office/drawing/2014/main" id="{00000000-0008-0000-4200-00000EC9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251460</xdr:colOff>
          <xdr:row>0</xdr:row>
          <xdr:rowOff>670560</xdr:rowOff>
        </xdr:from>
        <xdr:to>
          <xdr:col>15</xdr:col>
          <xdr:colOff>0</xdr:colOff>
          <xdr:row>1</xdr:row>
          <xdr:rowOff>175260</xdr:rowOff>
        </xdr:to>
        <xdr:sp macro="" textlink="">
          <xdr:nvSpPr>
            <xdr:cNvPr id="51471" name="Button 271" hidden="1">
              <a:extLst>
                <a:ext uri="{63B3BB69-23CF-44E3-9099-C40C66FF867C}">
                  <a14:compatExt spid="_x0000_s51471"/>
                </a:ext>
                <a:ext uri="{FF2B5EF4-FFF2-40B4-BE49-F238E27FC236}">
                  <a16:creationId xmlns:a16="http://schemas.microsoft.com/office/drawing/2014/main" id="{00000000-0008-0000-4200-00000FC9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297180</xdr:colOff>
          <xdr:row>1</xdr:row>
          <xdr:rowOff>899160</xdr:rowOff>
        </xdr:from>
        <xdr:to>
          <xdr:col>15</xdr:col>
          <xdr:colOff>38100</xdr:colOff>
          <xdr:row>3</xdr:row>
          <xdr:rowOff>7620</xdr:rowOff>
        </xdr:to>
        <xdr:sp macro="" textlink="">
          <xdr:nvSpPr>
            <xdr:cNvPr id="51605" name="Button 405" hidden="1">
              <a:extLst>
                <a:ext uri="{63B3BB69-23CF-44E3-9099-C40C66FF867C}">
                  <a14:compatExt spid="_x0000_s51605"/>
                </a:ext>
                <a:ext uri="{FF2B5EF4-FFF2-40B4-BE49-F238E27FC236}">
                  <a16:creationId xmlns:a16="http://schemas.microsoft.com/office/drawing/2014/main" id="{00000000-0008-0000-4200-000095C9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xdr:col>
      <xdr:colOff>57150</xdr:colOff>
      <xdr:row>0</xdr:row>
      <xdr:rowOff>171449</xdr:rowOff>
    </xdr:from>
    <xdr:to>
      <xdr:col>8</xdr:col>
      <xdr:colOff>123825</xdr:colOff>
      <xdr:row>1</xdr:row>
      <xdr:rowOff>209549</xdr:rowOff>
    </xdr:to>
    <xdr:pic>
      <xdr:nvPicPr>
        <xdr:cNvPr id="9" name="Picture 8" descr="Public Works Logo">
          <a:extLst>
            <a:ext uri="{FF2B5EF4-FFF2-40B4-BE49-F238E27FC236}">
              <a16:creationId xmlns:a16="http://schemas.microsoft.com/office/drawing/2014/main" id="{00000000-0008-0000-42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6350" y="171449"/>
          <a:ext cx="3667125"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10</xdr:col>
      <xdr:colOff>156210</xdr:colOff>
      <xdr:row>3</xdr:row>
      <xdr:rowOff>230505</xdr:rowOff>
    </xdr:from>
    <xdr:to>
      <xdr:col>12</xdr:col>
      <xdr:colOff>403860</xdr:colOff>
      <xdr:row>4</xdr:row>
      <xdr:rowOff>171495</xdr:rowOff>
    </xdr:to>
    <xdr:sp macro="" textlink="">
      <xdr:nvSpPr>
        <xdr:cNvPr id="940060" name="Text Box 28">
          <a:extLst>
            <a:ext uri="{FF2B5EF4-FFF2-40B4-BE49-F238E27FC236}">
              <a16:creationId xmlns:a16="http://schemas.microsoft.com/office/drawing/2014/main" id="{00000000-0008-0000-4300-00001C580E00}"/>
            </a:ext>
          </a:extLst>
        </xdr:cNvPr>
        <xdr:cNvSpPr txBox="1">
          <a:spLocks noChangeAspect="1" noChangeArrowheads="1"/>
        </xdr:cNvSpPr>
      </xdr:nvSpPr>
      <xdr:spPr bwMode="auto">
        <a:xfrm>
          <a:off x="7700010" y="830580"/>
          <a:ext cx="1466850" cy="33151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152400</xdr:colOff>
          <xdr:row>0</xdr:row>
          <xdr:rowOff>182880</xdr:rowOff>
        </xdr:from>
        <xdr:to>
          <xdr:col>12</xdr:col>
          <xdr:colOff>228600</xdr:colOff>
          <xdr:row>2</xdr:row>
          <xdr:rowOff>83820</xdr:rowOff>
        </xdr:to>
        <xdr:sp macro="" textlink="">
          <xdr:nvSpPr>
            <xdr:cNvPr id="940057" name="Button 25" hidden="1">
              <a:extLst>
                <a:ext uri="{63B3BB69-23CF-44E3-9099-C40C66FF867C}">
                  <a14:compatExt spid="_x0000_s940057"/>
                </a:ext>
                <a:ext uri="{FF2B5EF4-FFF2-40B4-BE49-F238E27FC236}">
                  <a16:creationId xmlns:a16="http://schemas.microsoft.com/office/drawing/2014/main" id="{00000000-0008-0000-4300-00001958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152400</xdr:colOff>
          <xdr:row>5</xdr:row>
          <xdr:rowOff>45720</xdr:rowOff>
        </xdr:from>
        <xdr:to>
          <xdr:col>12</xdr:col>
          <xdr:colOff>228600</xdr:colOff>
          <xdr:row>5</xdr:row>
          <xdr:rowOff>365760</xdr:rowOff>
        </xdr:to>
        <xdr:sp macro="" textlink="">
          <xdr:nvSpPr>
            <xdr:cNvPr id="940058" name="Button 26" hidden="1">
              <a:extLst>
                <a:ext uri="{63B3BB69-23CF-44E3-9099-C40C66FF867C}">
                  <a14:compatExt spid="_x0000_s940058"/>
                </a:ext>
                <a:ext uri="{FF2B5EF4-FFF2-40B4-BE49-F238E27FC236}">
                  <a16:creationId xmlns:a16="http://schemas.microsoft.com/office/drawing/2014/main" id="{00000000-0008-0000-4300-00001A5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152400</xdr:colOff>
          <xdr:row>2</xdr:row>
          <xdr:rowOff>114300</xdr:rowOff>
        </xdr:from>
        <xdr:to>
          <xdr:col>12</xdr:col>
          <xdr:colOff>228600</xdr:colOff>
          <xdr:row>3</xdr:row>
          <xdr:rowOff>190500</xdr:rowOff>
        </xdr:to>
        <xdr:sp macro="" textlink="">
          <xdr:nvSpPr>
            <xdr:cNvPr id="940059" name="Button 27" hidden="1">
              <a:extLst>
                <a:ext uri="{63B3BB69-23CF-44E3-9099-C40C66FF867C}">
                  <a14:compatExt spid="_x0000_s940059"/>
                </a:ext>
                <a:ext uri="{FF2B5EF4-FFF2-40B4-BE49-F238E27FC236}">
                  <a16:creationId xmlns:a16="http://schemas.microsoft.com/office/drawing/2014/main" id="{00000000-0008-0000-4300-00001B5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152400</xdr:colOff>
          <xdr:row>6</xdr:row>
          <xdr:rowOff>22860</xdr:rowOff>
        </xdr:from>
        <xdr:to>
          <xdr:col>12</xdr:col>
          <xdr:colOff>228600</xdr:colOff>
          <xdr:row>6</xdr:row>
          <xdr:rowOff>266700</xdr:rowOff>
        </xdr:to>
        <xdr:sp macro="" textlink="">
          <xdr:nvSpPr>
            <xdr:cNvPr id="940853" name="Button 821" hidden="1">
              <a:extLst>
                <a:ext uri="{63B3BB69-23CF-44E3-9099-C40C66FF867C}">
                  <a14:compatExt spid="_x0000_s940853"/>
                </a:ext>
                <a:ext uri="{FF2B5EF4-FFF2-40B4-BE49-F238E27FC236}">
                  <a16:creationId xmlns:a16="http://schemas.microsoft.com/office/drawing/2014/main" id="{00000000-0008-0000-4300-0000355B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1</xdr:col>
      <xdr:colOff>485775</xdr:colOff>
      <xdr:row>2</xdr:row>
      <xdr:rowOff>9525</xdr:rowOff>
    </xdr:from>
    <xdr:to>
      <xdr:col>7</xdr:col>
      <xdr:colOff>228600</xdr:colOff>
      <xdr:row>5</xdr:row>
      <xdr:rowOff>133350</xdr:rowOff>
    </xdr:to>
    <xdr:pic>
      <xdr:nvPicPr>
        <xdr:cNvPr id="9" name="Picture 8" descr="Public Works Logo">
          <a:extLst>
            <a:ext uri="{FF2B5EF4-FFF2-40B4-BE49-F238E27FC236}">
              <a16:creationId xmlns:a16="http://schemas.microsoft.com/office/drawing/2014/main" id="{00000000-0008-0000-43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 y="400050"/>
          <a:ext cx="36671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12</xdr:col>
      <xdr:colOff>546735</xdr:colOff>
      <xdr:row>1</xdr:row>
      <xdr:rowOff>200025</xdr:rowOff>
    </xdr:from>
    <xdr:to>
      <xdr:col>15</xdr:col>
      <xdr:colOff>200038</xdr:colOff>
      <xdr:row>1</xdr:row>
      <xdr:rowOff>518485</xdr:rowOff>
    </xdr:to>
    <xdr:sp macro="" textlink="">
      <xdr:nvSpPr>
        <xdr:cNvPr id="52624" name="Text Box 400">
          <a:extLst>
            <a:ext uri="{FF2B5EF4-FFF2-40B4-BE49-F238E27FC236}">
              <a16:creationId xmlns:a16="http://schemas.microsoft.com/office/drawing/2014/main" id="{00000000-0008-0000-4400-000090CD0000}"/>
            </a:ext>
          </a:extLst>
        </xdr:cNvPr>
        <xdr:cNvSpPr txBox="1">
          <a:spLocks noChangeAspect="1" noChangeArrowheads="1"/>
        </xdr:cNvSpPr>
      </xdr:nvSpPr>
      <xdr:spPr bwMode="auto">
        <a:xfrm>
          <a:off x="7776210" y="1009650"/>
          <a:ext cx="1482103" cy="31846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563880</xdr:colOff>
          <xdr:row>0</xdr:row>
          <xdr:rowOff>365760</xdr:rowOff>
        </xdr:from>
        <xdr:to>
          <xdr:col>15</xdr:col>
          <xdr:colOff>30480</xdr:colOff>
          <xdr:row>0</xdr:row>
          <xdr:rowOff>647700</xdr:rowOff>
        </xdr:to>
        <xdr:sp macro="" textlink="">
          <xdr:nvSpPr>
            <xdr:cNvPr id="52621" name="Button 397" hidden="1">
              <a:extLst>
                <a:ext uri="{63B3BB69-23CF-44E3-9099-C40C66FF867C}">
                  <a14:compatExt spid="_x0000_s52621"/>
                </a:ext>
                <a:ext uri="{FF2B5EF4-FFF2-40B4-BE49-F238E27FC236}">
                  <a16:creationId xmlns:a16="http://schemas.microsoft.com/office/drawing/2014/main" id="{00000000-0008-0000-4400-00008DCD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571500</xdr:colOff>
          <xdr:row>1</xdr:row>
          <xdr:rowOff>556260</xdr:rowOff>
        </xdr:from>
        <xdr:to>
          <xdr:col>15</xdr:col>
          <xdr:colOff>38100</xdr:colOff>
          <xdr:row>1</xdr:row>
          <xdr:rowOff>838200</xdr:rowOff>
        </xdr:to>
        <xdr:sp macro="" textlink="">
          <xdr:nvSpPr>
            <xdr:cNvPr id="52622" name="Button 398" hidden="1">
              <a:extLst>
                <a:ext uri="{63B3BB69-23CF-44E3-9099-C40C66FF867C}">
                  <a14:compatExt spid="_x0000_s52622"/>
                </a:ext>
                <a:ext uri="{FF2B5EF4-FFF2-40B4-BE49-F238E27FC236}">
                  <a16:creationId xmlns:a16="http://schemas.microsoft.com/office/drawing/2014/main" id="{00000000-0008-0000-4400-00008EC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563880</xdr:colOff>
          <xdr:row>0</xdr:row>
          <xdr:rowOff>716280</xdr:rowOff>
        </xdr:from>
        <xdr:to>
          <xdr:col>15</xdr:col>
          <xdr:colOff>30480</xdr:colOff>
          <xdr:row>1</xdr:row>
          <xdr:rowOff>190500</xdr:rowOff>
        </xdr:to>
        <xdr:sp macro="" textlink="">
          <xdr:nvSpPr>
            <xdr:cNvPr id="52623" name="Button 399" hidden="1">
              <a:extLst>
                <a:ext uri="{63B3BB69-23CF-44E3-9099-C40C66FF867C}">
                  <a14:compatExt spid="_x0000_s52623"/>
                </a:ext>
                <a:ext uri="{FF2B5EF4-FFF2-40B4-BE49-F238E27FC236}">
                  <a16:creationId xmlns:a16="http://schemas.microsoft.com/office/drawing/2014/main" id="{00000000-0008-0000-4400-00008FC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571500</xdr:colOff>
          <xdr:row>1</xdr:row>
          <xdr:rowOff>922020</xdr:rowOff>
        </xdr:from>
        <xdr:to>
          <xdr:col>15</xdr:col>
          <xdr:colOff>38100</xdr:colOff>
          <xdr:row>3</xdr:row>
          <xdr:rowOff>0</xdr:rowOff>
        </xdr:to>
        <xdr:sp macro="" textlink="">
          <xdr:nvSpPr>
            <xdr:cNvPr id="52757" name="Button 533" hidden="1">
              <a:extLst>
                <a:ext uri="{63B3BB69-23CF-44E3-9099-C40C66FF867C}">
                  <a14:compatExt spid="_x0000_s52757"/>
                </a:ext>
                <a:ext uri="{FF2B5EF4-FFF2-40B4-BE49-F238E27FC236}">
                  <a16:creationId xmlns:a16="http://schemas.microsoft.com/office/drawing/2014/main" id="{00000000-0008-0000-4400-000015CE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xdr:col>
      <xdr:colOff>104775</xdr:colOff>
      <xdr:row>0</xdr:row>
      <xdr:rowOff>28575</xdr:rowOff>
    </xdr:from>
    <xdr:to>
      <xdr:col>8</xdr:col>
      <xdr:colOff>200025</xdr:colOff>
      <xdr:row>1</xdr:row>
      <xdr:rowOff>133350</xdr:rowOff>
    </xdr:to>
    <xdr:pic>
      <xdr:nvPicPr>
        <xdr:cNvPr id="9" name="Picture 8" descr="Public Works Logo">
          <a:extLst>
            <a:ext uri="{FF2B5EF4-FFF2-40B4-BE49-F238E27FC236}">
              <a16:creationId xmlns:a16="http://schemas.microsoft.com/office/drawing/2014/main" id="{00000000-0008-0000-44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3975" y="28575"/>
          <a:ext cx="36671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1</xdr:row>
          <xdr:rowOff>60960</xdr:rowOff>
        </xdr:from>
        <xdr:to>
          <xdr:col>15</xdr:col>
          <xdr:colOff>464820</xdr:colOff>
          <xdr:row>18</xdr:row>
          <xdr:rowOff>68580</xdr:rowOff>
        </xdr:to>
        <xdr:sp macro="" textlink="">
          <xdr:nvSpPr>
            <xdr:cNvPr id="1033217" name="List Box 1" hidden="1">
              <a:extLst>
                <a:ext uri="{63B3BB69-23CF-44E3-9099-C40C66FF867C}">
                  <a14:compatExt spid="_x0000_s1033217"/>
                </a:ext>
                <a:ext uri="{FF2B5EF4-FFF2-40B4-BE49-F238E27FC236}">
                  <a16:creationId xmlns:a16="http://schemas.microsoft.com/office/drawing/2014/main" id="{00000000-0008-0000-0800-000001C40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441960</xdr:colOff>
          <xdr:row>19</xdr:row>
          <xdr:rowOff>121920</xdr:rowOff>
        </xdr:from>
        <xdr:to>
          <xdr:col>9</xdr:col>
          <xdr:colOff>312420</xdr:colOff>
          <xdr:row>21</xdr:row>
          <xdr:rowOff>137160</xdr:rowOff>
        </xdr:to>
        <xdr:sp macro="" textlink="">
          <xdr:nvSpPr>
            <xdr:cNvPr id="1033218" name="Button 2" hidden="1">
              <a:extLst>
                <a:ext uri="{63B3BB69-23CF-44E3-9099-C40C66FF867C}">
                  <a14:compatExt spid="_x0000_s1033218"/>
                </a:ext>
                <a:ext uri="{FF2B5EF4-FFF2-40B4-BE49-F238E27FC236}">
                  <a16:creationId xmlns:a16="http://schemas.microsoft.com/office/drawing/2014/main" id="{00000000-0008-0000-0800-000002C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Master Data</a:t>
              </a:r>
            </a:p>
          </xdr:txBody>
        </xdr:sp>
        <xdr:clientData fPrintsWithSheet="0"/>
      </xdr:twoCellAnchor>
    </mc:Choice>
    <mc:Fallback/>
  </mc:AlternateContent>
</xdr:wsDr>
</file>

<file path=xl/drawings/drawing60.xml><?xml version="1.0" encoding="utf-8"?>
<xdr:wsDr xmlns:xdr="http://schemas.openxmlformats.org/drawingml/2006/spreadsheetDrawing" xmlns:a="http://schemas.openxmlformats.org/drawingml/2006/main">
  <xdr:twoCellAnchor editAs="absolute">
    <xdr:from>
      <xdr:col>13</xdr:col>
      <xdr:colOff>203202</xdr:colOff>
      <xdr:row>4</xdr:row>
      <xdr:rowOff>196002</xdr:rowOff>
    </xdr:from>
    <xdr:to>
      <xdr:col>15</xdr:col>
      <xdr:colOff>318213</xdr:colOff>
      <xdr:row>4</xdr:row>
      <xdr:rowOff>512321</xdr:rowOff>
    </xdr:to>
    <xdr:sp macro="" textlink="">
      <xdr:nvSpPr>
        <xdr:cNvPr id="795401" name="Text Box 4873">
          <a:extLst>
            <a:ext uri="{FF2B5EF4-FFF2-40B4-BE49-F238E27FC236}">
              <a16:creationId xmlns:a16="http://schemas.microsoft.com/office/drawing/2014/main" id="{00000000-0008-0000-4500-000009230C00}"/>
            </a:ext>
          </a:extLst>
        </xdr:cNvPr>
        <xdr:cNvSpPr txBox="1">
          <a:spLocks noChangeAspect="1" noChangeArrowheads="1"/>
        </xdr:cNvSpPr>
      </xdr:nvSpPr>
      <xdr:spPr bwMode="auto">
        <a:xfrm>
          <a:off x="11442702" y="948477"/>
          <a:ext cx="1524711" cy="31631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13</xdr:col>
          <xdr:colOff>190500</xdr:colOff>
          <xdr:row>1</xdr:row>
          <xdr:rowOff>7620</xdr:rowOff>
        </xdr:from>
        <xdr:to>
          <xdr:col>15</xdr:col>
          <xdr:colOff>266700</xdr:colOff>
          <xdr:row>3</xdr:row>
          <xdr:rowOff>38100</xdr:rowOff>
        </xdr:to>
        <xdr:sp macro="" textlink="">
          <xdr:nvSpPr>
            <xdr:cNvPr id="795398" name="Button 4870" hidden="1">
              <a:extLst>
                <a:ext uri="{63B3BB69-23CF-44E3-9099-C40C66FF867C}">
                  <a14:compatExt spid="_x0000_s795398"/>
                </a:ext>
                <a:ext uri="{FF2B5EF4-FFF2-40B4-BE49-F238E27FC236}">
                  <a16:creationId xmlns:a16="http://schemas.microsoft.com/office/drawing/2014/main" id="{00000000-0008-0000-4500-000006230C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251460</xdr:colOff>
          <xdr:row>5</xdr:row>
          <xdr:rowOff>106680</xdr:rowOff>
        </xdr:from>
        <xdr:to>
          <xdr:col>15</xdr:col>
          <xdr:colOff>327660</xdr:colOff>
          <xdr:row>7</xdr:row>
          <xdr:rowOff>266700</xdr:rowOff>
        </xdr:to>
        <xdr:sp macro="" textlink="">
          <xdr:nvSpPr>
            <xdr:cNvPr id="795399" name="Button 4871" hidden="1">
              <a:extLst>
                <a:ext uri="{63B3BB69-23CF-44E3-9099-C40C66FF867C}">
                  <a14:compatExt spid="_x0000_s795399"/>
                </a:ext>
                <a:ext uri="{FF2B5EF4-FFF2-40B4-BE49-F238E27FC236}">
                  <a16:creationId xmlns:a16="http://schemas.microsoft.com/office/drawing/2014/main" id="{00000000-0008-0000-4500-00000723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190500</xdr:colOff>
          <xdr:row>3</xdr:row>
          <xdr:rowOff>60960</xdr:rowOff>
        </xdr:from>
        <xdr:to>
          <xdr:col>15</xdr:col>
          <xdr:colOff>266700</xdr:colOff>
          <xdr:row>4</xdr:row>
          <xdr:rowOff>152400</xdr:rowOff>
        </xdr:to>
        <xdr:sp macro="" textlink="">
          <xdr:nvSpPr>
            <xdr:cNvPr id="795400" name="Button 4872" hidden="1">
              <a:extLst>
                <a:ext uri="{63B3BB69-23CF-44E3-9099-C40C66FF867C}">
                  <a14:compatExt spid="_x0000_s795400"/>
                </a:ext>
                <a:ext uri="{FF2B5EF4-FFF2-40B4-BE49-F238E27FC236}">
                  <a16:creationId xmlns:a16="http://schemas.microsoft.com/office/drawing/2014/main" id="{00000000-0008-0000-4500-00000823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251460</xdr:colOff>
          <xdr:row>7</xdr:row>
          <xdr:rowOff>266700</xdr:rowOff>
        </xdr:from>
        <xdr:to>
          <xdr:col>15</xdr:col>
          <xdr:colOff>327660</xdr:colOff>
          <xdr:row>8</xdr:row>
          <xdr:rowOff>7620</xdr:rowOff>
        </xdr:to>
        <xdr:sp macro="" textlink="">
          <xdr:nvSpPr>
            <xdr:cNvPr id="964652" name="Button 5164" hidden="1">
              <a:extLst>
                <a:ext uri="{63B3BB69-23CF-44E3-9099-C40C66FF867C}">
                  <a14:compatExt spid="_x0000_s964652"/>
                </a:ext>
                <a:ext uri="{FF2B5EF4-FFF2-40B4-BE49-F238E27FC236}">
                  <a16:creationId xmlns:a16="http://schemas.microsoft.com/office/drawing/2014/main" id="{00000000-0008-0000-4500-00002CB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61.xml><?xml version="1.0" encoding="utf-8"?>
<xdr:wsDr xmlns:xdr="http://schemas.openxmlformats.org/drawingml/2006/spreadsheetDrawing" xmlns:a="http://schemas.openxmlformats.org/drawingml/2006/main">
  <xdr:twoCellAnchor editAs="absolute">
    <xdr:from>
      <xdr:col>12</xdr:col>
      <xdr:colOff>260985</xdr:colOff>
      <xdr:row>1</xdr:row>
      <xdr:rowOff>57150</xdr:rowOff>
    </xdr:from>
    <xdr:to>
      <xdr:col>14</xdr:col>
      <xdr:colOff>518160</xdr:colOff>
      <xdr:row>1</xdr:row>
      <xdr:rowOff>381000</xdr:rowOff>
    </xdr:to>
    <xdr:sp macro="" textlink="">
      <xdr:nvSpPr>
        <xdr:cNvPr id="941908" name="Text Box 70484">
          <a:extLst>
            <a:ext uri="{FF2B5EF4-FFF2-40B4-BE49-F238E27FC236}">
              <a16:creationId xmlns:a16="http://schemas.microsoft.com/office/drawing/2014/main" id="{00000000-0008-0000-4600-0000545F0E00}"/>
            </a:ext>
          </a:extLst>
        </xdr:cNvPr>
        <xdr:cNvSpPr txBox="1">
          <a:spLocks noChangeAspect="1" noChangeArrowheads="1"/>
        </xdr:cNvSpPr>
      </xdr:nvSpPr>
      <xdr:spPr bwMode="auto">
        <a:xfrm>
          <a:off x="7652385" y="8667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16</xdr:col>
          <xdr:colOff>441960</xdr:colOff>
          <xdr:row>0</xdr:row>
          <xdr:rowOff>228600</xdr:rowOff>
        </xdr:from>
        <xdr:to>
          <xdr:col>19</xdr:col>
          <xdr:colOff>556260</xdr:colOff>
          <xdr:row>0</xdr:row>
          <xdr:rowOff>685800</xdr:rowOff>
        </xdr:to>
        <xdr:sp macro="" textlink="">
          <xdr:nvSpPr>
            <xdr:cNvPr id="941905" name="Button 70481" hidden="1">
              <a:extLst>
                <a:ext uri="{63B3BB69-23CF-44E3-9099-C40C66FF867C}">
                  <a14:compatExt spid="_x0000_s941905"/>
                </a:ext>
                <a:ext uri="{FF2B5EF4-FFF2-40B4-BE49-F238E27FC236}">
                  <a16:creationId xmlns:a16="http://schemas.microsoft.com/office/drawing/2014/main" id="{00000000-0008-0000-4600-0000515F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441960</xdr:colOff>
          <xdr:row>2</xdr:row>
          <xdr:rowOff>0</xdr:rowOff>
        </xdr:from>
        <xdr:to>
          <xdr:col>19</xdr:col>
          <xdr:colOff>556260</xdr:colOff>
          <xdr:row>3</xdr:row>
          <xdr:rowOff>83820</xdr:rowOff>
        </xdr:to>
        <xdr:sp macro="" textlink="">
          <xdr:nvSpPr>
            <xdr:cNvPr id="941906" name="Button 70482" hidden="1">
              <a:extLst>
                <a:ext uri="{63B3BB69-23CF-44E3-9099-C40C66FF867C}">
                  <a14:compatExt spid="_x0000_s941906"/>
                </a:ext>
                <a:ext uri="{FF2B5EF4-FFF2-40B4-BE49-F238E27FC236}">
                  <a16:creationId xmlns:a16="http://schemas.microsoft.com/office/drawing/2014/main" id="{00000000-0008-0000-4600-0000525F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441960</xdr:colOff>
          <xdr:row>0</xdr:row>
          <xdr:rowOff>731520</xdr:rowOff>
        </xdr:from>
        <xdr:to>
          <xdr:col>19</xdr:col>
          <xdr:colOff>556260</xdr:colOff>
          <xdr:row>1</xdr:row>
          <xdr:rowOff>457200</xdr:rowOff>
        </xdr:to>
        <xdr:sp macro="" textlink="">
          <xdr:nvSpPr>
            <xdr:cNvPr id="941907" name="Button 70483" hidden="1">
              <a:extLst>
                <a:ext uri="{63B3BB69-23CF-44E3-9099-C40C66FF867C}">
                  <a14:compatExt spid="_x0000_s941907"/>
                </a:ext>
                <a:ext uri="{FF2B5EF4-FFF2-40B4-BE49-F238E27FC236}">
                  <a16:creationId xmlns:a16="http://schemas.microsoft.com/office/drawing/2014/main" id="{00000000-0008-0000-4600-0000535F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441960</xdr:colOff>
          <xdr:row>3</xdr:row>
          <xdr:rowOff>114300</xdr:rowOff>
        </xdr:from>
        <xdr:to>
          <xdr:col>19</xdr:col>
          <xdr:colOff>556260</xdr:colOff>
          <xdr:row>6</xdr:row>
          <xdr:rowOff>0</xdr:rowOff>
        </xdr:to>
        <xdr:sp macro="" textlink="">
          <xdr:nvSpPr>
            <xdr:cNvPr id="942041" name="Button 70617" hidden="1">
              <a:extLst>
                <a:ext uri="{63B3BB69-23CF-44E3-9099-C40C66FF867C}">
                  <a14:compatExt spid="_x0000_s942041"/>
                </a:ext>
                <a:ext uri="{FF2B5EF4-FFF2-40B4-BE49-F238E27FC236}">
                  <a16:creationId xmlns:a16="http://schemas.microsoft.com/office/drawing/2014/main" id="{00000000-0008-0000-4600-0000D95F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xdr:col>
      <xdr:colOff>257175</xdr:colOff>
      <xdr:row>0</xdr:row>
      <xdr:rowOff>133350</xdr:rowOff>
    </xdr:from>
    <xdr:to>
      <xdr:col>8</xdr:col>
      <xdr:colOff>285750</xdr:colOff>
      <xdr:row>1</xdr:row>
      <xdr:rowOff>219075</xdr:rowOff>
    </xdr:to>
    <xdr:pic>
      <xdr:nvPicPr>
        <xdr:cNvPr id="9" name="Picture 8" descr="Public Works Logo">
          <a:extLst>
            <a:ext uri="{FF2B5EF4-FFF2-40B4-BE49-F238E27FC236}">
              <a16:creationId xmlns:a16="http://schemas.microsoft.com/office/drawing/2014/main" id="{00000000-0008-0000-46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275" y="133350"/>
          <a:ext cx="3667125"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absolute">
    <xdr:from>
      <xdr:col>14</xdr:col>
      <xdr:colOff>120865</xdr:colOff>
      <xdr:row>1</xdr:row>
      <xdr:rowOff>167637</xdr:rowOff>
    </xdr:from>
    <xdr:to>
      <xdr:col>16</xdr:col>
      <xdr:colOff>381238</xdr:colOff>
      <xdr:row>3</xdr:row>
      <xdr:rowOff>105185</xdr:rowOff>
    </xdr:to>
    <xdr:sp macro="" textlink="">
      <xdr:nvSpPr>
        <xdr:cNvPr id="2" name="Text Box 145">
          <a:extLst>
            <a:ext uri="{FF2B5EF4-FFF2-40B4-BE49-F238E27FC236}">
              <a16:creationId xmlns:a16="http://schemas.microsoft.com/office/drawing/2014/main" id="{00000000-0008-0000-4700-000002000000}"/>
            </a:ext>
          </a:extLst>
        </xdr:cNvPr>
        <xdr:cNvSpPr txBox="1">
          <a:spLocks noChangeAspect="1" noChangeArrowheads="1"/>
        </xdr:cNvSpPr>
      </xdr:nvSpPr>
      <xdr:spPr bwMode="auto">
        <a:xfrm>
          <a:off x="8916250" y="1053462"/>
          <a:ext cx="1479573" cy="32807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14</xdr:col>
          <xdr:colOff>152400</xdr:colOff>
          <xdr:row>0</xdr:row>
          <xdr:rowOff>297180</xdr:rowOff>
        </xdr:from>
        <xdr:to>
          <xdr:col>16</xdr:col>
          <xdr:colOff>419100</xdr:colOff>
          <xdr:row>0</xdr:row>
          <xdr:rowOff>640080</xdr:rowOff>
        </xdr:to>
        <xdr:sp macro="" textlink="">
          <xdr:nvSpPr>
            <xdr:cNvPr id="1101825" name="Button 1" hidden="1">
              <a:extLst>
                <a:ext uri="{63B3BB69-23CF-44E3-9099-C40C66FF867C}">
                  <a14:compatExt spid="_x0000_s1101825"/>
                </a:ext>
                <a:ext uri="{FF2B5EF4-FFF2-40B4-BE49-F238E27FC236}">
                  <a16:creationId xmlns:a16="http://schemas.microsoft.com/office/drawing/2014/main" id="{00000000-0008-0000-4700-000001D01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152400</xdr:colOff>
          <xdr:row>3</xdr:row>
          <xdr:rowOff>99060</xdr:rowOff>
        </xdr:from>
        <xdr:to>
          <xdr:col>16</xdr:col>
          <xdr:colOff>419100</xdr:colOff>
          <xdr:row>5</xdr:row>
          <xdr:rowOff>60960</xdr:rowOff>
        </xdr:to>
        <xdr:sp macro="" textlink="">
          <xdr:nvSpPr>
            <xdr:cNvPr id="1101826" name="Button 2" hidden="1">
              <a:extLst>
                <a:ext uri="{63B3BB69-23CF-44E3-9099-C40C66FF867C}">
                  <a14:compatExt spid="_x0000_s1101826"/>
                </a:ext>
                <a:ext uri="{FF2B5EF4-FFF2-40B4-BE49-F238E27FC236}">
                  <a16:creationId xmlns:a16="http://schemas.microsoft.com/office/drawing/2014/main" id="{00000000-0008-0000-4700-000002D0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152400</xdr:colOff>
          <xdr:row>0</xdr:row>
          <xdr:rowOff>670560</xdr:rowOff>
        </xdr:from>
        <xdr:to>
          <xdr:col>16</xdr:col>
          <xdr:colOff>419100</xdr:colOff>
          <xdr:row>1</xdr:row>
          <xdr:rowOff>121920</xdr:rowOff>
        </xdr:to>
        <xdr:sp macro="" textlink="">
          <xdr:nvSpPr>
            <xdr:cNvPr id="1101827" name="Button 3" hidden="1">
              <a:extLst>
                <a:ext uri="{63B3BB69-23CF-44E3-9099-C40C66FF867C}">
                  <a14:compatExt spid="_x0000_s1101827"/>
                </a:ext>
                <a:ext uri="{FF2B5EF4-FFF2-40B4-BE49-F238E27FC236}">
                  <a16:creationId xmlns:a16="http://schemas.microsoft.com/office/drawing/2014/main" id="{00000000-0008-0000-4700-000003D0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152400</xdr:colOff>
          <xdr:row>5</xdr:row>
          <xdr:rowOff>121920</xdr:rowOff>
        </xdr:from>
        <xdr:to>
          <xdr:col>16</xdr:col>
          <xdr:colOff>419100</xdr:colOff>
          <xdr:row>7</xdr:row>
          <xdr:rowOff>83820</xdr:rowOff>
        </xdr:to>
        <xdr:sp macro="" textlink="">
          <xdr:nvSpPr>
            <xdr:cNvPr id="1101828" name="Button 4" hidden="1">
              <a:extLst>
                <a:ext uri="{63B3BB69-23CF-44E3-9099-C40C66FF867C}">
                  <a14:compatExt spid="_x0000_s1101828"/>
                </a:ext>
                <a:ext uri="{FF2B5EF4-FFF2-40B4-BE49-F238E27FC236}">
                  <a16:creationId xmlns:a16="http://schemas.microsoft.com/office/drawing/2014/main" id="{00000000-0008-0000-4700-000004D0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63.xml><?xml version="1.0" encoding="utf-8"?>
<xdr:wsDr xmlns:xdr="http://schemas.openxmlformats.org/drawingml/2006/spreadsheetDrawing" xmlns:a="http://schemas.openxmlformats.org/drawingml/2006/main">
  <xdr:twoCellAnchor editAs="absolute">
    <xdr:from>
      <xdr:col>12</xdr:col>
      <xdr:colOff>180975</xdr:colOff>
      <xdr:row>1</xdr:row>
      <xdr:rowOff>457200</xdr:rowOff>
    </xdr:from>
    <xdr:to>
      <xdr:col>14</xdr:col>
      <xdr:colOff>432267</xdr:colOff>
      <xdr:row>1</xdr:row>
      <xdr:rowOff>781050</xdr:rowOff>
    </xdr:to>
    <xdr:sp macro="" textlink="">
      <xdr:nvSpPr>
        <xdr:cNvPr id="946771" name="Text Box 141907">
          <a:extLst>
            <a:ext uri="{FF2B5EF4-FFF2-40B4-BE49-F238E27FC236}">
              <a16:creationId xmlns:a16="http://schemas.microsoft.com/office/drawing/2014/main" id="{00000000-0008-0000-4800-000053720E00}"/>
            </a:ext>
          </a:extLst>
        </xdr:cNvPr>
        <xdr:cNvSpPr txBox="1">
          <a:spLocks noChangeAspect="1" noChangeArrowheads="1"/>
        </xdr:cNvSpPr>
      </xdr:nvSpPr>
      <xdr:spPr bwMode="auto">
        <a:xfrm>
          <a:off x="7810500" y="1266825"/>
          <a:ext cx="1470492"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17</xdr:col>
          <xdr:colOff>0</xdr:colOff>
          <xdr:row>0</xdr:row>
          <xdr:rowOff>693420</xdr:rowOff>
        </xdr:from>
        <xdr:to>
          <xdr:col>20</xdr:col>
          <xdr:colOff>7620</xdr:colOff>
          <xdr:row>1</xdr:row>
          <xdr:rowOff>419100</xdr:rowOff>
        </xdr:to>
        <xdr:sp macro="" textlink="">
          <xdr:nvSpPr>
            <xdr:cNvPr id="946768" name="Button 141904" hidden="1">
              <a:extLst>
                <a:ext uri="{63B3BB69-23CF-44E3-9099-C40C66FF867C}">
                  <a14:compatExt spid="_x0000_s946768"/>
                </a:ext>
                <a:ext uri="{FF2B5EF4-FFF2-40B4-BE49-F238E27FC236}">
                  <a16:creationId xmlns:a16="http://schemas.microsoft.com/office/drawing/2014/main" id="{00000000-0008-0000-4800-00005072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2</xdr:row>
          <xdr:rowOff>99060</xdr:rowOff>
        </xdr:from>
        <xdr:to>
          <xdr:col>20</xdr:col>
          <xdr:colOff>7620</xdr:colOff>
          <xdr:row>5</xdr:row>
          <xdr:rowOff>30480</xdr:rowOff>
        </xdr:to>
        <xdr:sp macro="" textlink="">
          <xdr:nvSpPr>
            <xdr:cNvPr id="946769" name="Button 141905" hidden="1">
              <a:extLst>
                <a:ext uri="{63B3BB69-23CF-44E3-9099-C40C66FF867C}">
                  <a14:compatExt spid="_x0000_s946769"/>
                </a:ext>
                <a:ext uri="{FF2B5EF4-FFF2-40B4-BE49-F238E27FC236}">
                  <a16:creationId xmlns:a16="http://schemas.microsoft.com/office/drawing/2014/main" id="{00000000-0008-0000-4800-00005172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1</xdr:row>
          <xdr:rowOff>464820</xdr:rowOff>
        </xdr:from>
        <xdr:to>
          <xdr:col>20</xdr:col>
          <xdr:colOff>7620</xdr:colOff>
          <xdr:row>1</xdr:row>
          <xdr:rowOff>937260</xdr:rowOff>
        </xdr:to>
        <xdr:sp macro="" textlink="">
          <xdr:nvSpPr>
            <xdr:cNvPr id="946770" name="Button 141906" hidden="1">
              <a:extLst>
                <a:ext uri="{63B3BB69-23CF-44E3-9099-C40C66FF867C}">
                  <a14:compatExt spid="_x0000_s946770"/>
                </a:ext>
                <a:ext uri="{FF2B5EF4-FFF2-40B4-BE49-F238E27FC236}">
                  <a16:creationId xmlns:a16="http://schemas.microsoft.com/office/drawing/2014/main" id="{00000000-0008-0000-4800-00005272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5</xdr:row>
          <xdr:rowOff>83820</xdr:rowOff>
        </xdr:from>
        <xdr:to>
          <xdr:col>20</xdr:col>
          <xdr:colOff>7620</xdr:colOff>
          <xdr:row>7</xdr:row>
          <xdr:rowOff>60960</xdr:rowOff>
        </xdr:to>
        <xdr:sp macro="" textlink="">
          <xdr:nvSpPr>
            <xdr:cNvPr id="946904" name="Button 142040" hidden="1">
              <a:extLst>
                <a:ext uri="{63B3BB69-23CF-44E3-9099-C40C66FF867C}">
                  <a14:compatExt spid="_x0000_s946904"/>
                </a:ext>
                <a:ext uri="{FF2B5EF4-FFF2-40B4-BE49-F238E27FC236}">
                  <a16:creationId xmlns:a16="http://schemas.microsoft.com/office/drawing/2014/main" id="{00000000-0008-0000-4800-0000D872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xdr:col>
      <xdr:colOff>285750</xdr:colOff>
      <xdr:row>0</xdr:row>
      <xdr:rowOff>180975</xdr:rowOff>
    </xdr:from>
    <xdr:to>
      <xdr:col>7</xdr:col>
      <xdr:colOff>590550</xdr:colOff>
      <xdr:row>1</xdr:row>
      <xdr:rowOff>285750</xdr:rowOff>
    </xdr:to>
    <xdr:pic>
      <xdr:nvPicPr>
        <xdr:cNvPr id="9" name="Picture 8" descr="Public Works Logo">
          <a:extLst>
            <a:ext uri="{FF2B5EF4-FFF2-40B4-BE49-F238E27FC236}">
              <a16:creationId xmlns:a16="http://schemas.microsoft.com/office/drawing/2014/main" id="{00000000-0008-0000-48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180975"/>
          <a:ext cx="36671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absolute">
    <xdr:from>
      <xdr:col>12</xdr:col>
      <xdr:colOff>352425</xdr:colOff>
      <xdr:row>2</xdr:row>
      <xdr:rowOff>0</xdr:rowOff>
    </xdr:from>
    <xdr:to>
      <xdr:col>15</xdr:col>
      <xdr:colOff>9599</xdr:colOff>
      <xdr:row>2</xdr:row>
      <xdr:rowOff>307016</xdr:rowOff>
    </xdr:to>
    <xdr:sp macro="" textlink="">
      <xdr:nvSpPr>
        <xdr:cNvPr id="23697" name="Text Box 145">
          <a:extLst>
            <a:ext uri="{FF2B5EF4-FFF2-40B4-BE49-F238E27FC236}">
              <a16:creationId xmlns:a16="http://schemas.microsoft.com/office/drawing/2014/main" id="{00000000-0008-0000-4900-0000915C0000}"/>
            </a:ext>
          </a:extLst>
        </xdr:cNvPr>
        <xdr:cNvSpPr txBox="1">
          <a:spLocks noChangeAspect="1" noChangeArrowheads="1"/>
        </xdr:cNvSpPr>
      </xdr:nvSpPr>
      <xdr:spPr bwMode="auto">
        <a:xfrm>
          <a:off x="8010525" y="809625"/>
          <a:ext cx="1485974" cy="30701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335280</xdr:colOff>
          <xdr:row>0</xdr:row>
          <xdr:rowOff>121920</xdr:rowOff>
        </xdr:from>
        <xdr:to>
          <xdr:col>14</xdr:col>
          <xdr:colOff>601980</xdr:colOff>
          <xdr:row>0</xdr:row>
          <xdr:rowOff>449580</xdr:rowOff>
        </xdr:to>
        <xdr:sp macro="" textlink="">
          <xdr:nvSpPr>
            <xdr:cNvPr id="23694" name="Button 142" hidden="1">
              <a:extLst>
                <a:ext uri="{63B3BB69-23CF-44E3-9099-C40C66FF867C}">
                  <a14:compatExt spid="_x0000_s23694"/>
                </a:ext>
                <a:ext uri="{FF2B5EF4-FFF2-40B4-BE49-F238E27FC236}">
                  <a16:creationId xmlns:a16="http://schemas.microsoft.com/office/drawing/2014/main" id="{00000000-0008-0000-4900-00008E5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335280</xdr:colOff>
          <xdr:row>2</xdr:row>
          <xdr:rowOff>335280</xdr:rowOff>
        </xdr:from>
        <xdr:to>
          <xdr:col>14</xdr:col>
          <xdr:colOff>601980</xdr:colOff>
          <xdr:row>2</xdr:row>
          <xdr:rowOff>655320</xdr:rowOff>
        </xdr:to>
        <xdr:sp macro="" textlink="">
          <xdr:nvSpPr>
            <xdr:cNvPr id="23695" name="Button 143" hidden="1">
              <a:extLst>
                <a:ext uri="{63B3BB69-23CF-44E3-9099-C40C66FF867C}">
                  <a14:compatExt spid="_x0000_s23695"/>
                </a:ext>
                <a:ext uri="{FF2B5EF4-FFF2-40B4-BE49-F238E27FC236}">
                  <a16:creationId xmlns:a16="http://schemas.microsoft.com/office/drawing/2014/main" id="{00000000-0008-0000-4900-00008F5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335280</xdr:colOff>
          <xdr:row>0</xdr:row>
          <xdr:rowOff>457200</xdr:rowOff>
        </xdr:from>
        <xdr:to>
          <xdr:col>14</xdr:col>
          <xdr:colOff>601980</xdr:colOff>
          <xdr:row>1</xdr:row>
          <xdr:rowOff>68580</xdr:rowOff>
        </xdr:to>
        <xdr:sp macro="" textlink="">
          <xdr:nvSpPr>
            <xdr:cNvPr id="23696" name="Button 144" hidden="1">
              <a:extLst>
                <a:ext uri="{63B3BB69-23CF-44E3-9099-C40C66FF867C}">
                  <a14:compatExt spid="_x0000_s23696"/>
                </a:ext>
                <a:ext uri="{FF2B5EF4-FFF2-40B4-BE49-F238E27FC236}">
                  <a16:creationId xmlns:a16="http://schemas.microsoft.com/office/drawing/2014/main" id="{00000000-0008-0000-4900-0000905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335280</xdr:colOff>
          <xdr:row>2</xdr:row>
          <xdr:rowOff>670560</xdr:rowOff>
        </xdr:from>
        <xdr:to>
          <xdr:col>14</xdr:col>
          <xdr:colOff>601980</xdr:colOff>
          <xdr:row>2</xdr:row>
          <xdr:rowOff>990600</xdr:rowOff>
        </xdr:to>
        <xdr:sp macro="" textlink="">
          <xdr:nvSpPr>
            <xdr:cNvPr id="23830" name="Button 278" hidden="1">
              <a:extLst>
                <a:ext uri="{63B3BB69-23CF-44E3-9099-C40C66FF867C}">
                  <a14:compatExt spid="_x0000_s23830"/>
                </a:ext>
                <a:ext uri="{FF2B5EF4-FFF2-40B4-BE49-F238E27FC236}">
                  <a16:creationId xmlns:a16="http://schemas.microsoft.com/office/drawing/2014/main" id="{00000000-0008-0000-4900-0000165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65.xml><?xml version="1.0" encoding="utf-8"?>
<xdr:wsDr xmlns:xdr="http://schemas.openxmlformats.org/drawingml/2006/spreadsheetDrawing" xmlns:a="http://schemas.openxmlformats.org/drawingml/2006/main">
  <xdr:twoCellAnchor editAs="absolute">
    <xdr:from>
      <xdr:col>12</xdr:col>
      <xdr:colOff>333375</xdr:colOff>
      <xdr:row>1</xdr:row>
      <xdr:rowOff>295275</xdr:rowOff>
    </xdr:from>
    <xdr:to>
      <xdr:col>14</xdr:col>
      <xdr:colOff>584966</xdr:colOff>
      <xdr:row>1</xdr:row>
      <xdr:rowOff>628650</xdr:rowOff>
    </xdr:to>
    <xdr:sp macro="" textlink="">
      <xdr:nvSpPr>
        <xdr:cNvPr id="952325" name="Text Box 5">
          <a:extLst>
            <a:ext uri="{FF2B5EF4-FFF2-40B4-BE49-F238E27FC236}">
              <a16:creationId xmlns:a16="http://schemas.microsoft.com/office/drawing/2014/main" id="{00000000-0008-0000-4A00-000005880E00}"/>
            </a:ext>
          </a:extLst>
        </xdr:cNvPr>
        <xdr:cNvSpPr txBox="1">
          <a:spLocks noChangeAspect="1" noChangeArrowheads="1"/>
        </xdr:cNvSpPr>
      </xdr:nvSpPr>
      <xdr:spPr bwMode="auto">
        <a:xfrm>
          <a:off x="7962900" y="1104900"/>
          <a:ext cx="1470791" cy="3333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403860</xdr:colOff>
          <xdr:row>0</xdr:row>
          <xdr:rowOff>373380</xdr:rowOff>
        </xdr:from>
        <xdr:to>
          <xdr:col>14</xdr:col>
          <xdr:colOff>480060</xdr:colOff>
          <xdr:row>0</xdr:row>
          <xdr:rowOff>655320</xdr:rowOff>
        </xdr:to>
        <xdr:sp macro="" textlink="">
          <xdr:nvSpPr>
            <xdr:cNvPr id="952322" name="Button 2" hidden="1">
              <a:extLst>
                <a:ext uri="{63B3BB69-23CF-44E3-9099-C40C66FF867C}">
                  <a14:compatExt spid="_x0000_s952322"/>
                </a:ext>
                <a:ext uri="{FF2B5EF4-FFF2-40B4-BE49-F238E27FC236}">
                  <a16:creationId xmlns:a16="http://schemas.microsoft.com/office/drawing/2014/main" id="{00000000-0008-0000-4A00-00000288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403860</xdr:colOff>
          <xdr:row>1</xdr:row>
          <xdr:rowOff>632460</xdr:rowOff>
        </xdr:from>
        <xdr:to>
          <xdr:col>14</xdr:col>
          <xdr:colOff>480060</xdr:colOff>
          <xdr:row>1</xdr:row>
          <xdr:rowOff>914400</xdr:rowOff>
        </xdr:to>
        <xdr:sp macro="" textlink="">
          <xdr:nvSpPr>
            <xdr:cNvPr id="952323" name="Button 3" hidden="1">
              <a:extLst>
                <a:ext uri="{63B3BB69-23CF-44E3-9099-C40C66FF867C}">
                  <a14:compatExt spid="_x0000_s952323"/>
                </a:ext>
                <a:ext uri="{FF2B5EF4-FFF2-40B4-BE49-F238E27FC236}">
                  <a16:creationId xmlns:a16="http://schemas.microsoft.com/office/drawing/2014/main" id="{00000000-0008-0000-4A00-0000038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403860</xdr:colOff>
          <xdr:row>0</xdr:row>
          <xdr:rowOff>754380</xdr:rowOff>
        </xdr:from>
        <xdr:to>
          <xdr:col>14</xdr:col>
          <xdr:colOff>480060</xdr:colOff>
          <xdr:row>1</xdr:row>
          <xdr:rowOff>228600</xdr:rowOff>
        </xdr:to>
        <xdr:sp macro="" textlink="">
          <xdr:nvSpPr>
            <xdr:cNvPr id="952324" name="Button 4" hidden="1">
              <a:extLst>
                <a:ext uri="{63B3BB69-23CF-44E3-9099-C40C66FF867C}">
                  <a14:compatExt spid="_x0000_s952324"/>
                </a:ext>
                <a:ext uri="{FF2B5EF4-FFF2-40B4-BE49-F238E27FC236}">
                  <a16:creationId xmlns:a16="http://schemas.microsoft.com/office/drawing/2014/main" id="{00000000-0008-0000-4A00-0000048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403860</xdr:colOff>
          <xdr:row>2</xdr:row>
          <xdr:rowOff>7620</xdr:rowOff>
        </xdr:from>
        <xdr:to>
          <xdr:col>14</xdr:col>
          <xdr:colOff>480060</xdr:colOff>
          <xdr:row>3</xdr:row>
          <xdr:rowOff>121920</xdr:rowOff>
        </xdr:to>
        <xdr:sp macro="" textlink="">
          <xdr:nvSpPr>
            <xdr:cNvPr id="952458" name="Button 138" hidden="1">
              <a:extLst>
                <a:ext uri="{63B3BB69-23CF-44E3-9099-C40C66FF867C}">
                  <a14:compatExt spid="_x0000_s952458"/>
                </a:ext>
                <a:ext uri="{FF2B5EF4-FFF2-40B4-BE49-F238E27FC236}">
                  <a16:creationId xmlns:a16="http://schemas.microsoft.com/office/drawing/2014/main" id="{00000000-0008-0000-4A00-00008A8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LocksWithSheet="0" fPrintsWithSheet="0"/>
      </xdr:twoCellAnchor>
    </mc:Choice>
    <mc:Fallback/>
  </mc:AlternateContent>
  <xdr:twoCellAnchor>
    <xdr:from>
      <xdr:col>2</xdr:col>
      <xdr:colOff>581025</xdr:colOff>
      <xdr:row>0</xdr:row>
      <xdr:rowOff>152400</xdr:rowOff>
    </xdr:from>
    <xdr:to>
      <xdr:col>7</xdr:col>
      <xdr:colOff>476250</xdr:colOff>
      <xdr:row>1</xdr:row>
      <xdr:rowOff>219075</xdr:rowOff>
    </xdr:to>
    <xdr:pic>
      <xdr:nvPicPr>
        <xdr:cNvPr id="9" name="Picture 8" descr="Public Works Logo">
          <a:extLst>
            <a:ext uri="{FF2B5EF4-FFF2-40B4-BE49-F238E27FC236}">
              <a16:creationId xmlns:a16="http://schemas.microsoft.com/office/drawing/2014/main" id="{00000000-0008-0000-4A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225" y="152400"/>
          <a:ext cx="325755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absolute">
    <xdr:from>
      <xdr:col>7</xdr:col>
      <xdr:colOff>51435</xdr:colOff>
      <xdr:row>2</xdr:row>
      <xdr:rowOff>89535</xdr:rowOff>
    </xdr:from>
    <xdr:to>
      <xdr:col>8</xdr:col>
      <xdr:colOff>1123848</xdr:colOff>
      <xdr:row>3</xdr:row>
      <xdr:rowOff>222885</xdr:rowOff>
    </xdr:to>
    <xdr:sp macro="" textlink="">
      <xdr:nvSpPr>
        <xdr:cNvPr id="15462" name="Text Box 102">
          <a:extLst>
            <a:ext uri="{FF2B5EF4-FFF2-40B4-BE49-F238E27FC236}">
              <a16:creationId xmlns:a16="http://schemas.microsoft.com/office/drawing/2014/main" id="{00000000-0008-0000-4B00-0000663C0000}"/>
            </a:ext>
          </a:extLst>
        </xdr:cNvPr>
        <xdr:cNvSpPr txBox="1">
          <a:spLocks noChangeAspect="1" noChangeArrowheads="1"/>
        </xdr:cNvSpPr>
      </xdr:nvSpPr>
      <xdr:spPr bwMode="auto">
        <a:xfrm>
          <a:off x="7223760" y="857250"/>
          <a:ext cx="1481988"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6</xdr:col>
          <xdr:colOff>259080</xdr:colOff>
          <xdr:row>0</xdr:row>
          <xdr:rowOff>121920</xdr:rowOff>
        </xdr:from>
        <xdr:to>
          <xdr:col>8</xdr:col>
          <xdr:colOff>1051560</xdr:colOff>
          <xdr:row>0</xdr:row>
          <xdr:rowOff>601980</xdr:rowOff>
        </xdr:to>
        <xdr:sp macro="" textlink="">
          <xdr:nvSpPr>
            <xdr:cNvPr id="15459" name="Button 99" hidden="1">
              <a:extLst>
                <a:ext uri="{63B3BB69-23CF-44E3-9099-C40C66FF867C}">
                  <a14:compatExt spid="_x0000_s15459"/>
                </a:ext>
                <a:ext uri="{FF2B5EF4-FFF2-40B4-BE49-F238E27FC236}">
                  <a16:creationId xmlns:a16="http://schemas.microsoft.com/office/drawing/2014/main" id="{00000000-0008-0000-4B00-0000633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22860</xdr:colOff>
          <xdr:row>4</xdr:row>
          <xdr:rowOff>0</xdr:rowOff>
        </xdr:from>
        <xdr:to>
          <xdr:col>8</xdr:col>
          <xdr:colOff>1097280</xdr:colOff>
          <xdr:row>5</xdr:row>
          <xdr:rowOff>198120</xdr:rowOff>
        </xdr:to>
        <xdr:sp macro="" textlink="">
          <xdr:nvSpPr>
            <xdr:cNvPr id="15460" name="Button 100" hidden="1">
              <a:extLst>
                <a:ext uri="{63B3BB69-23CF-44E3-9099-C40C66FF867C}">
                  <a14:compatExt spid="_x0000_s15460"/>
                </a:ext>
                <a:ext uri="{FF2B5EF4-FFF2-40B4-BE49-F238E27FC236}">
                  <a16:creationId xmlns:a16="http://schemas.microsoft.com/office/drawing/2014/main" id="{00000000-0008-0000-4B00-000064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259080</xdr:colOff>
          <xdr:row>1</xdr:row>
          <xdr:rowOff>0</xdr:rowOff>
        </xdr:from>
        <xdr:to>
          <xdr:col>8</xdr:col>
          <xdr:colOff>1051560</xdr:colOff>
          <xdr:row>2</xdr:row>
          <xdr:rowOff>68580</xdr:rowOff>
        </xdr:to>
        <xdr:sp macro="" textlink="">
          <xdr:nvSpPr>
            <xdr:cNvPr id="15461" name="Button 101" hidden="1">
              <a:extLst>
                <a:ext uri="{63B3BB69-23CF-44E3-9099-C40C66FF867C}">
                  <a14:compatExt spid="_x0000_s15461"/>
                </a:ext>
                <a:ext uri="{FF2B5EF4-FFF2-40B4-BE49-F238E27FC236}">
                  <a16:creationId xmlns:a16="http://schemas.microsoft.com/office/drawing/2014/main" id="{00000000-0008-0000-4B00-000065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22860</xdr:colOff>
          <xdr:row>5</xdr:row>
          <xdr:rowOff>220980</xdr:rowOff>
        </xdr:from>
        <xdr:to>
          <xdr:col>8</xdr:col>
          <xdr:colOff>1097280</xdr:colOff>
          <xdr:row>6</xdr:row>
          <xdr:rowOff>83820</xdr:rowOff>
        </xdr:to>
        <xdr:sp macro="" textlink="">
          <xdr:nvSpPr>
            <xdr:cNvPr id="15529" name="Button 169" hidden="1">
              <a:extLst>
                <a:ext uri="{63B3BB69-23CF-44E3-9099-C40C66FF867C}">
                  <a14:compatExt spid="_x0000_s15529"/>
                </a:ext>
                <a:ext uri="{FF2B5EF4-FFF2-40B4-BE49-F238E27FC236}">
                  <a16:creationId xmlns:a16="http://schemas.microsoft.com/office/drawing/2014/main" id="{00000000-0008-0000-4B00-0000A9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67.xml><?xml version="1.0" encoding="utf-8"?>
<xdr:wsDr xmlns:xdr="http://schemas.openxmlformats.org/drawingml/2006/spreadsheetDrawing" xmlns:a="http://schemas.openxmlformats.org/drawingml/2006/main">
  <xdr:twoCellAnchor editAs="absolute">
    <xdr:from>
      <xdr:col>12</xdr:col>
      <xdr:colOff>108585</xdr:colOff>
      <xdr:row>1</xdr:row>
      <xdr:rowOff>238125</xdr:rowOff>
    </xdr:from>
    <xdr:to>
      <xdr:col>14</xdr:col>
      <xdr:colOff>361896</xdr:colOff>
      <xdr:row>1</xdr:row>
      <xdr:rowOff>561975</xdr:rowOff>
    </xdr:to>
    <xdr:sp macro="" textlink="">
      <xdr:nvSpPr>
        <xdr:cNvPr id="3" name="Text Box 254402">
          <a:extLst>
            <a:ext uri="{FF2B5EF4-FFF2-40B4-BE49-F238E27FC236}">
              <a16:creationId xmlns:a16="http://schemas.microsoft.com/office/drawing/2014/main" id="{00000000-0008-0000-4C00-000003000000}"/>
            </a:ext>
          </a:extLst>
        </xdr:cNvPr>
        <xdr:cNvSpPr txBox="1">
          <a:spLocks noChangeAspect="1" noChangeArrowheads="1"/>
        </xdr:cNvSpPr>
      </xdr:nvSpPr>
      <xdr:spPr bwMode="auto">
        <a:xfrm>
          <a:off x="7271385" y="1047750"/>
          <a:ext cx="1472511"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99060</xdr:colOff>
          <xdr:row>0</xdr:row>
          <xdr:rowOff>365760</xdr:rowOff>
        </xdr:from>
        <xdr:to>
          <xdr:col>14</xdr:col>
          <xdr:colOff>114300</xdr:colOff>
          <xdr:row>0</xdr:row>
          <xdr:rowOff>655320</xdr:rowOff>
        </xdr:to>
        <xdr:sp macro="" textlink="">
          <xdr:nvSpPr>
            <xdr:cNvPr id="988161" name="Button 1" hidden="1">
              <a:extLst>
                <a:ext uri="{63B3BB69-23CF-44E3-9099-C40C66FF867C}">
                  <a14:compatExt spid="_x0000_s988161"/>
                </a:ext>
                <a:ext uri="{FF2B5EF4-FFF2-40B4-BE49-F238E27FC236}">
                  <a16:creationId xmlns:a16="http://schemas.microsoft.com/office/drawing/2014/main" id="{00000000-0008-0000-4C00-000001140F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137160</xdr:colOff>
          <xdr:row>1</xdr:row>
          <xdr:rowOff>784860</xdr:rowOff>
        </xdr:from>
        <xdr:to>
          <xdr:col>14</xdr:col>
          <xdr:colOff>152400</xdr:colOff>
          <xdr:row>2</xdr:row>
          <xdr:rowOff>0</xdr:rowOff>
        </xdr:to>
        <xdr:sp macro="" textlink="">
          <xdr:nvSpPr>
            <xdr:cNvPr id="988162" name="Button 2" hidden="1">
              <a:extLst>
                <a:ext uri="{63B3BB69-23CF-44E3-9099-C40C66FF867C}">
                  <a14:compatExt spid="_x0000_s988162"/>
                </a:ext>
                <a:ext uri="{FF2B5EF4-FFF2-40B4-BE49-F238E27FC236}">
                  <a16:creationId xmlns:a16="http://schemas.microsoft.com/office/drawing/2014/main" id="{00000000-0008-0000-4C00-0000021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99060</xdr:colOff>
          <xdr:row>0</xdr:row>
          <xdr:rowOff>723900</xdr:rowOff>
        </xdr:from>
        <xdr:to>
          <xdr:col>14</xdr:col>
          <xdr:colOff>114300</xdr:colOff>
          <xdr:row>1</xdr:row>
          <xdr:rowOff>182880</xdr:rowOff>
        </xdr:to>
        <xdr:sp macro="" textlink="">
          <xdr:nvSpPr>
            <xdr:cNvPr id="988163" name="Button 3" hidden="1">
              <a:extLst>
                <a:ext uri="{63B3BB69-23CF-44E3-9099-C40C66FF867C}">
                  <a14:compatExt spid="_x0000_s988163"/>
                </a:ext>
                <a:ext uri="{FF2B5EF4-FFF2-40B4-BE49-F238E27FC236}">
                  <a16:creationId xmlns:a16="http://schemas.microsoft.com/office/drawing/2014/main" id="{00000000-0008-0000-4C00-0000031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137160</xdr:colOff>
          <xdr:row>2</xdr:row>
          <xdr:rowOff>0</xdr:rowOff>
        </xdr:from>
        <xdr:to>
          <xdr:col>14</xdr:col>
          <xdr:colOff>152400</xdr:colOff>
          <xdr:row>3</xdr:row>
          <xdr:rowOff>182880</xdr:rowOff>
        </xdr:to>
        <xdr:sp macro="" textlink="">
          <xdr:nvSpPr>
            <xdr:cNvPr id="988164" name="Button 4" hidden="1">
              <a:extLst>
                <a:ext uri="{63B3BB69-23CF-44E3-9099-C40C66FF867C}">
                  <a14:compatExt spid="_x0000_s988164"/>
                </a:ext>
                <a:ext uri="{FF2B5EF4-FFF2-40B4-BE49-F238E27FC236}">
                  <a16:creationId xmlns:a16="http://schemas.microsoft.com/office/drawing/2014/main" id="{00000000-0008-0000-4C00-0000041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xdr:col>
      <xdr:colOff>304800</xdr:colOff>
      <xdr:row>0</xdr:row>
      <xdr:rowOff>152400</xdr:rowOff>
    </xdr:from>
    <xdr:to>
      <xdr:col>8</xdr:col>
      <xdr:colOff>542925</xdr:colOff>
      <xdr:row>1</xdr:row>
      <xdr:rowOff>257175</xdr:rowOff>
    </xdr:to>
    <xdr:pic>
      <xdr:nvPicPr>
        <xdr:cNvPr id="9" name="Picture 8" descr="Public Works Logo">
          <a:extLst>
            <a:ext uri="{FF2B5EF4-FFF2-40B4-BE49-F238E27FC236}">
              <a16:creationId xmlns:a16="http://schemas.microsoft.com/office/drawing/2014/main" id="{00000000-0008-0000-4C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0" y="152400"/>
          <a:ext cx="36671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absolute">
    <xdr:from>
      <xdr:col>11</xdr:col>
      <xdr:colOff>365760</xdr:colOff>
      <xdr:row>1</xdr:row>
      <xdr:rowOff>219075</xdr:rowOff>
    </xdr:from>
    <xdr:to>
      <xdr:col>14</xdr:col>
      <xdr:colOff>9471</xdr:colOff>
      <xdr:row>1</xdr:row>
      <xdr:rowOff>542925</xdr:rowOff>
    </xdr:to>
    <xdr:sp macro="" textlink="">
      <xdr:nvSpPr>
        <xdr:cNvPr id="948674" name="Text Box 254402">
          <a:extLst>
            <a:ext uri="{FF2B5EF4-FFF2-40B4-BE49-F238E27FC236}">
              <a16:creationId xmlns:a16="http://schemas.microsoft.com/office/drawing/2014/main" id="{00000000-0008-0000-4D00-0000C2790E00}"/>
            </a:ext>
          </a:extLst>
        </xdr:cNvPr>
        <xdr:cNvSpPr txBox="1">
          <a:spLocks noChangeAspect="1" noChangeArrowheads="1"/>
        </xdr:cNvSpPr>
      </xdr:nvSpPr>
      <xdr:spPr bwMode="auto">
        <a:xfrm>
          <a:off x="6918960" y="1028700"/>
          <a:ext cx="1472511"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350520</xdr:colOff>
          <xdr:row>0</xdr:row>
          <xdr:rowOff>388620</xdr:rowOff>
        </xdr:from>
        <xdr:to>
          <xdr:col>13</xdr:col>
          <xdr:colOff>426720</xdr:colOff>
          <xdr:row>0</xdr:row>
          <xdr:rowOff>693420</xdr:rowOff>
        </xdr:to>
        <xdr:sp macro="" textlink="">
          <xdr:nvSpPr>
            <xdr:cNvPr id="948671" name="Button 254399" hidden="1">
              <a:extLst>
                <a:ext uri="{63B3BB69-23CF-44E3-9099-C40C66FF867C}">
                  <a14:compatExt spid="_x0000_s948671"/>
                </a:ext>
                <a:ext uri="{FF2B5EF4-FFF2-40B4-BE49-F238E27FC236}">
                  <a16:creationId xmlns:a16="http://schemas.microsoft.com/office/drawing/2014/main" id="{00000000-0008-0000-4D00-0000BF79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381000</xdr:colOff>
          <xdr:row>1</xdr:row>
          <xdr:rowOff>723900</xdr:rowOff>
        </xdr:from>
        <xdr:to>
          <xdr:col>13</xdr:col>
          <xdr:colOff>457200</xdr:colOff>
          <xdr:row>2</xdr:row>
          <xdr:rowOff>0</xdr:rowOff>
        </xdr:to>
        <xdr:sp macro="" textlink="">
          <xdr:nvSpPr>
            <xdr:cNvPr id="948672" name="Button 254400" hidden="1">
              <a:extLst>
                <a:ext uri="{63B3BB69-23CF-44E3-9099-C40C66FF867C}">
                  <a14:compatExt spid="_x0000_s948672"/>
                </a:ext>
                <a:ext uri="{FF2B5EF4-FFF2-40B4-BE49-F238E27FC236}">
                  <a16:creationId xmlns:a16="http://schemas.microsoft.com/office/drawing/2014/main" id="{00000000-0008-0000-4D00-0000C079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350520</xdr:colOff>
          <xdr:row>0</xdr:row>
          <xdr:rowOff>716280</xdr:rowOff>
        </xdr:from>
        <xdr:to>
          <xdr:col>13</xdr:col>
          <xdr:colOff>426720</xdr:colOff>
          <xdr:row>1</xdr:row>
          <xdr:rowOff>198120</xdr:rowOff>
        </xdr:to>
        <xdr:sp macro="" textlink="">
          <xdr:nvSpPr>
            <xdr:cNvPr id="948673" name="Button 254401" hidden="1">
              <a:extLst>
                <a:ext uri="{63B3BB69-23CF-44E3-9099-C40C66FF867C}">
                  <a14:compatExt spid="_x0000_s948673"/>
                </a:ext>
                <a:ext uri="{FF2B5EF4-FFF2-40B4-BE49-F238E27FC236}">
                  <a16:creationId xmlns:a16="http://schemas.microsoft.com/office/drawing/2014/main" id="{00000000-0008-0000-4D00-0000C179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381000</xdr:colOff>
          <xdr:row>2</xdr:row>
          <xdr:rowOff>0</xdr:rowOff>
        </xdr:from>
        <xdr:to>
          <xdr:col>13</xdr:col>
          <xdr:colOff>457200</xdr:colOff>
          <xdr:row>3</xdr:row>
          <xdr:rowOff>182880</xdr:rowOff>
        </xdr:to>
        <xdr:sp macro="" textlink="">
          <xdr:nvSpPr>
            <xdr:cNvPr id="948807" name="Button 254535" hidden="1">
              <a:extLst>
                <a:ext uri="{63B3BB69-23CF-44E3-9099-C40C66FF867C}">
                  <a14:compatExt spid="_x0000_s948807"/>
                </a:ext>
                <a:ext uri="{FF2B5EF4-FFF2-40B4-BE49-F238E27FC236}">
                  <a16:creationId xmlns:a16="http://schemas.microsoft.com/office/drawing/2014/main" id="{00000000-0008-0000-4D00-0000477A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xdr:col>
      <xdr:colOff>76201</xdr:colOff>
      <xdr:row>0</xdr:row>
      <xdr:rowOff>152400</xdr:rowOff>
    </xdr:from>
    <xdr:to>
      <xdr:col>7</xdr:col>
      <xdr:colOff>342901</xdr:colOff>
      <xdr:row>1</xdr:row>
      <xdr:rowOff>257175</xdr:rowOff>
    </xdr:to>
    <xdr:pic>
      <xdr:nvPicPr>
        <xdr:cNvPr id="9" name="Picture 8" descr="Public Works Logo">
          <a:extLst>
            <a:ext uri="{FF2B5EF4-FFF2-40B4-BE49-F238E27FC236}">
              <a16:creationId xmlns:a16="http://schemas.microsoft.com/office/drawing/2014/main" id="{00000000-0008-0000-4D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1" y="152400"/>
          <a:ext cx="3124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absolute">
    <xdr:from>
      <xdr:col>11</xdr:col>
      <xdr:colOff>280035</xdr:colOff>
      <xdr:row>1</xdr:row>
      <xdr:rowOff>123825</xdr:rowOff>
    </xdr:from>
    <xdr:to>
      <xdr:col>13</xdr:col>
      <xdr:colOff>540998</xdr:colOff>
      <xdr:row>2</xdr:row>
      <xdr:rowOff>38100</xdr:rowOff>
    </xdr:to>
    <xdr:sp macro="" textlink="">
      <xdr:nvSpPr>
        <xdr:cNvPr id="24721" name="Text Box 145">
          <a:extLst>
            <a:ext uri="{FF2B5EF4-FFF2-40B4-BE49-F238E27FC236}">
              <a16:creationId xmlns:a16="http://schemas.microsoft.com/office/drawing/2014/main" id="{00000000-0008-0000-4E00-000091600000}"/>
            </a:ext>
          </a:extLst>
        </xdr:cNvPr>
        <xdr:cNvSpPr txBox="1">
          <a:spLocks noChangeAspect="1" noChangeArrowheads="1"/>
        </xdr:cNvSpPr>
      </xdr:nvSpPr>
      <xdr:spPr bwMode="auto">
        <a:xfrm>
          <a:off x="7690485" y="742950"/>
          <a:ext cx="1480163"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327660</xdr:colOff>
          <xdr:row>0</xdr:row>
          <xdr:rowOff>152400</xdr:rowOff>
        </xdr:from>
        <xdr:to>
          <xdr:col>14</xdr:col>
          <xdr:colOff>152400</xdr:colOff>
          <xdr:row>0</xdr:row>
          <xdr:rowOff>441960</xdr:rowOff>
        </xdr:to>
        <xdr:sp macro="" textlink="">
          <xdr:nvSpPr>
            <xdr:cNvPr id="24718" name="Button 142" hidden="1">
              <a:extLst>
                <a:ext uri="{63B3BB69-23CF-44E3-9099-C40C66FF867C}">
                  <a14:compatExt spid="_x0000_s24718"/>
                </a:ext>
                <a:ext uri="{FF2B5EF4-FFF2-40B4-BE49-F238E27FC236}">
                  <a16:creationId xmlns:a16="http://schemas.microsoft.com/office/drawing/2014/main" id="{00000000-0008-0000-4E00-00008E60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327660</xdr:colOff>
          <xdr:row>2</xdr:row>
          <xdr:rowOff>38100</xdr:rowOff>
        </xdr:from>
        <xdr:to>
          <xdr:col>14</xdr:col>
          <xdr:colOff>152400</xdr:colOff>
          <xdr:row>2</xdr:row>
          <xdr:rowOff>312420</xdr:rowOff>
        </xdr:to>
        <xdr:sp macro="" textlink="">
          <xdr:nvSpPr>
            <xdr:cNvPr id="24719" name="Button 143" hidden="1">
              <a:extLst>
                <a:ext uri="{63B3BB69-23CF-44E3-9099-C40C66FF867C}">
                  <a14:compatExt spid="_x0000_s24719"/>
                </a:ext>
                <a:ext uri="{FF2B5EF4-FFF2-40B4-BE49-F238E27FC236}">
                  <a16:creationId xmlns:a16="http://schemas.microsoft.com/office/drawing/2014/main" id="{00000000-0008-0000-4E00-00008F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327660</xdr:colOff>
          <xdr:row>0</xdr:row>
          <xdr:rowOff>457200</xdr:rowOff>
        </xdr:from>
        <xdr:to>
          <xdr:col>14</xdr:col>
          <xdr:colOff>152400</xdr:colOff>
          <xdr:row>1</xdr:row>
          <xdr:rowOff>106680</xdr:rowOff>
        </xdr:to>
        <xdr:sp macro="" textlink="">
          <xdr:nvSpPr>
            <xdr:cNvPr id="24720" name="Button 144" hidden="1">
              <a:extLst>
                <a:ext uri="{63B3BB69-23CF-44E3-9099-C40C66FF867C}">
                  <a14:compatExt spid="_x0000_s24720"/>
                </a:ext>
                <a:ext uri="{FF2B5EF4-FFF2-40B4-BE49-F238E27FC236}">
                  <a16:creationId xmlns:a16="http://schemas.microsoft.com/office/drawing/2014/main" id="{00000000-0008-0000-4E00-000090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327660</xdr:colOff>
          <xdr:row>2</xdr:row>
          <xdr:rowOff>342900</xdr:rowOff>
        </xdr:from>
        <xdr:to>
          <xdr:col>14</xdr:col>
          <xdr:colOff>152400</xdr:colOff>
          <xdr:row>2</xdr:row>
          <xdr:rowOff>632460</xdr:rowOff>
        </xdr:to>
        <xdr:sp macro="" textlink="">
          <xdr:nvSpPr>
            <xdr:cNvPr id="24788" name="Button 212" hidden="1">
              <a:extLst>
                <a:ext uri="{63B3BB69-23CF-44E3-9099-C40C66FF867C}">
                  <a14:compatExt spid="_x0000_s24788"/>
                </a:ext>
                <a:ext uri="{FF2B5EF4-FFF2-40B4-BE49-F238E27FC236}">
                  <a16:creationId xmlns:a16="http://schemas.microsoft.com/office/drawing/2014/main" id="{00000000-0008-0000-4E00-0000D4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350520</xdr:colOff>
          <xdr:row>2</xdr:row>
          <xdr:rowOff>83820</xdr:rowOff>
        </xdr:from>
        <xdr:to>
          <xdr:col>6</xdr:col>
          <xdr:colOff>236220</xdr:colOff>
          <xdr:row>4</xdr:row>
          <xdr:rowOff>45720</xdr:rowOff>
        </xdr:to>
        <xdr:sp macro="" textlink="">
          <xdr:nvSpPr>
            <xdr:cNvPr id="966657" name="Button 1" hidden="1">
              <a:extLst>
                <a:ext uri="{63B3BB69-23CF-44E3-9099-C40C66FF867C}">
                  <a14:compatExt spid="_x0000_s966657"/>
                </a:ext>
                <a:ext uri="{FF2B5EF4-FFF2-40B4-BE49-F238E27FC236}">
                  <a16:creationId xmlns:a16="http://schemas.microsoft.com/office/drawing/2014/main" id="{00000000-0008-0000-0900-000001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PART T1 - TENDER PRODECURES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350520</xdr:colOff>
          <xdr:row>9</xdr:row>
          <xdr:rowOff>30480</xdr:rowOff>
        </xdr:from>
        <xdr:to>
          <xdr:col>6</xdr:col>
          <xdr:colOff>251460</xdr:colOff>
          <xdr:row>10</xdr:row>
          <xdr:rowOff>144780</xdr:rowOff>
        </xdr:to>
        <xdr:sp macro="" textlink="">
          <xdr:nvSpPr>
            <xdr:cNvPr id="966658" name="Button 2" hidden="1">
              <a:extLst>
                <a:ext uri="{63B3BB69-23CF-44E3-9099-C40C66FF867C}">
                  <a14:compatExt spid="_x0000_s966658"/>
                </a:ext>
                <a:ext uri="{FF2B5EF4-FFF2-40B4-BE49-F238E27FC236}">
                  <a16:creationId xmlns:a16="http://schemas.microsoft.com/office/drawing/2014/main" id="{00000000-0008-0000-0900-000002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PART T2 - RETURNABLE DOCUMENTS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0</xdr:colOff>
          <xdr:row>2</xdr:row>
          <xdr:rowOff>83820</xdr:rowOff>
        </xdr:from>
        <xdr:to>
          <xdr:col>12</xdr:col>
          <xdr:colOff>502920</xdr:colOff>
          <xdr:row>4</xdr:row>
          <xdr:rowOff>38100</xdr:rowOff>
        </xdr:to>
        <xdr:sp macro="" textlink="">
          <xdr:nvSpPr>
            <xdr:cNvPr id="966659" name="Button 3" hidden="1">
              <a:extLst>
                <a:ext uri="{63B3BB69-23CF-44E3-9099-C40C66FF867C}">
                  <a14:compatExt spid="_x0000_s966659"/>
                </a:ext>
                <a:ext uri="{FF2B5EF4-FFF2-40B4-BE49-F238E27FC236}">
                  <a16:creationId xmlns:a16="http://schemas.microsoft.com/office/drawing/2014/main" id="{00000000-0008-0000-0900-000003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PART C1 - AGREEMENT AND CONTRACT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152400</xdr:rowOff>
        </xdr:from>
        <xdr:to>
          <xdr:col>12</xdr:col>
          <xdr:colOff>502920</xdr:colOff>
          <xdr:row>10</xdr:row>
          <xdr:rowOff>106680</xdr:rowOff>
        </xdr:to>
        <xdr:sp macro="" textlink="">
          <xdr:nvSpPr>
            <xdr:cNvPr id="966660" name="Button 4" hidden="1">
              <a:extLst>
                <a:ext uri="{63B3BB69-23CF-44E3-9099-C40C66FF867C}">
                  <a14:compatExt spid="_x0000_s966660"/>
                </a:ext>
                <a:ext uri="{FF2B5EF4-FFF2-40B4-BE49-F238E27FC236}">
                  <a16:creationId xmlns:a16="http://schemas.microsoft.com/office/drawing/2014/main" id="{00000000-0008-0000-0900-000004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PART C2 - PRICING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0</xdr:colOff>
          <xdr:row>14</xdr:row>
          <xdr:rowOff>68580</xdr:rowOff>
        </xdr:from>
        <xdr:to>
          <xdr:col>12</xdr:col>
          <xdr:colOff>502920</xdr:colOff>
          <xdr:row>16</xdr:row>
          <xdr:rowOff>22860</xdr:rowOff>
        </xdr:to>
        <xdr:sp macro="" textlink="">
          <xdr:nvSpPr>
            <xdr:cNvPr id="966661" name="Button 5" hidden="1">
              <a:extLst>
                <a:ext uri="{63B3BB69-23CF-44E3-9099-C40C66FF867C}">
                  <a14:compatExt spid="_x0000_s966661"/>
                </a:ext>
                <a:ext uri="{FF2B5EF4-FFF2-40B4-BE49-F238E27FC236}">
                  <a16:creationId xmlns:a16="http://schemas.microsoft.com/office/drawing/2014/main" id="{00000000-0008-0000-0900-000005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PART C3 - SCOPE OF WORKS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0</xdr:colOff>
          <xdr:row>20</xdr:row>
          <xdr:rowOff>45720</xdr:rowOff>
        </xdr:from>
        <xdr:to>
          <xdr:col>12</xdr:col>
          <xdr:colOff>502920</xdr:colOff>
          <xdr:row>22</xdr:row>
          <xdr:rowOff>0</xdr:rowOff>
        </xdr:to>
        <xdr:sp macro="" textlink="">
          <xdr:nvSpPr>
            <xdr:cNvPr id="966662" name="Button 6" hidden="1">
              <a:extLst>
                <a:ext uri="{63B3BB69-23CF-44E3-9099-C40C66FF867C}">
                  <a14:compatExt spid="_x0000_s966662"/>
                </a:ext>
                <a:ext uri="{FF2B5EF4-FFF2-40B4-BE49-F238E27FC236}">
                  <a16:creationId xmlns:a16="http://schemas.microsoft.com/office/drawing/2014/main" id="{00000000-0008-0000-0900-000006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PART C4 - SITE INFORMATION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0</xdr:colOff>
          <xdr:row>25</xdr:row>
          <xdr:rowOff>60960</xdr:rowOff>
        </xdr:from>
        <xdr:to>
          <xdr:col>12</xdr:col>
          <xdr:colOff>502920</xdr:colOff>
          <xdr:row>27</xdr:row>
          <xdr:rowOff>7620</xdr:rowOff>
        </xdr:to>
        <xdr:sp macro="" textlink="">
          <xdr:nvSpPr>
            <xdr:cNvPr id="966663" name="Button 7" hidden="1">
              <a:extLst>
                <a:ext uri="{63B3BB69-23CF-44E3-9099-C40C66FF867C}">
                  <a14:compatExt spid="_x0000_s966663"/>
                </a:ext>
                <a:ext uri="{FF2B5EF4-FFF2-40B4-BE49-F238E27FC236}">
                  <a16:creationId xmlns:a16="http://schemas.microsoft.com/office/drawing/2014/main" id="{00000000-0008-0000-0900-000007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DRAWINGS / ANNEXURES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601980</xdr:colOff>
          <xdr:row>0</xdr:row>
          <xdr:rowOff>7620</xdr:rowOff>
        </xdr:from>
        <xdr:to>
          <xdr:col>12</xdr:col>
          <xdr:colOff>899160</xdr:colOff>
          <xdr:row>2</xdr:row>
          <xdr:rowOff>7620</xdr:rowOff>
        </xdr:to>
        <xdr:sp macro="" textlink="">
          <xdr:nvSpPr>
            <xdr:cNvPr id="966664" name="Button 8" hidden="1">
              <a:extLst>
                <a:ext uri="{63B3BB69-23CF-44E3-9099-C40C66FF867C}">
                  <a14:compatExt spid="_x0000_s966664"/>
                </a:ext>
                <a:ext uri="{FF2B5EF4-FFF2-40B4-BE49-F238E27FC236}">
                  <a16:creationId xmlns:a16="http://schemas.microsoft.com/office/drawing/2014/main" id="{00000000-0008-0000-0900-000008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411480</xdr:colOff>
          <xdr:row>0</xdr:row>
          <xdr:rowOff>7620</xdr:rowOff>
        </xdr:from>
        <xdr:to>
          <xdr:col>10</xdr:col>
          <xdr:colOff>594360</xdr:colOff>
          <xdr:row>2</xdr:row>
          <xdr:rowOff>7620</xdr:rowOff>
        </xdr:to>
        <xdr:sp macro="" textlink="">
          <xdr:nvSpPr>
            <xdr:cNvPr id="966665" name="Button 9" hidden="1">
              <a:extLst>
                <a:ext uri="{63B3BB69-23CF-44E3-9099-C40C66FF867C}">
                  <a14:compatExt spid="_x0000_s966665"/>
                </a:ext>
                <a:ext uri="{FF2B5EF4-FFF2-40B4-BE49-F238E27FC236}">
                  <a16:creationId xmlns:a16="http://schemas.microsoft.com/office/drawing/2014/main" id="{00000000-0008-0000-0900-000009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70.xml><?xml version="1.0" encoding="utf-8"?>
<xdr:wsDr xmlns:xdr="http://schemas.openxmlformats.org/drawingml/2006/spreadsheetDrawing" xmlns:a="http://schemas.openxmlformats.org/drawingml/2006/main">
  <xdr:twoCellAnchor editAs="absolute">
    <xdr:from>
      <xdr:col>11</xdr:col>
      <xdr:colOff>142875</xdr:colOff>
      <xdr:row>4</xdr:row>
      <xdr:rowOff>47625</xdr:rowOff>
    </xdr:from>
    <xdr:to>
      <xdr:col>13</xdr:col>
      <xdr:colOff>394167</xdr:colOff>
      <xdr:row>5</xdr:row>
      <xdr:rowOff>202060</xdr:rowOff>
    </xdr:to>
    <xdr:sp macro="" textlink="">
      <xdr:nvSpPr>
        <xdr:cNvPr id="60423" name="Text Box 7">
          <a:extLst>
            <a:ext uri="{FF2B5EF4-FFF2-40B4-BE49-F238E27FC236}">
              <a16:creationId xmlns:a16="http://schemas.microsoft.com/office/drawing/2014/main" id="{00000000-0008-0000-4F00-000007EC0000}"/>
            </a:ext>
          </a:extLst>
        </xdr:cNvPr>
        <xdr:cNvSpPr txBox="1">
          <a:spLocks noChangeAspect="1" noChangeArrowheads="1"/>
        </xdr:cNvSpPr>
      </xdr:nvSpPr>
      <xdr:spPr bwMode="auto">
        <a:xfrm>
          <a:off x="6791325" y="7620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152400</xdr:colOff>
          <xdr:row>0</xdr:row>
          <xdr:rowOff>45720</xdr:rowOff>
        </xdr:from>
        <xdr:to>
          <xdr:col>13</xdr:col>
          <xdr:colOff>419100</xdr:colOff>
          <xdr:row>2</xdr:row>
          <xdr:rowOff>68580</xdr:rowOff>
        </xdr:to>
        <xdr:sp macro="" textlink="">
          <xdr:nvSpPr>
            <xdr:cNvPr id="60420" name="Button 4" hidden="1">
              <a:extLst>
                <a:ext uri="{63B3BB69-23CF-44E3-9099-C40C66FF867C}">
                  <a14:compatExt spid="_x0000_s60420"/>
                </a:ext>
                <a:ext uri="{FF2B5EF4-FFF2-40B4-BE49-F238E27FC236}">
                  <a16:creationId xmlns:a16="http://schemas.microsoft.com/office/drawing/2014/main" id="{00000000-0008-0000-4F00-000004E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152400</xdr:colOff>
          <xdr:row>5</xdr:row>
          <xdr:rowOff>198120</xdr:rowOff>
        </xdr:from>
        <xdr:to>
          <xdr:col>13</xdr:col>
          <xdr:colOff>419100</xdr:colOff>
          <xdr:row>7</xdr:row>
          <xdr:rowOff>114300</xdr:rowOff>
        </xdr:to>
        <xdr:sp macro="" textlink="">
          <xdr:nvSpPr>
            <xdr:cNvPr id="60421" name="Button 5" hidden="1">
              <a:extLst>
                <a:ext uri="{63B3BB69-23CF-44E3-9099-C40C66FF867C}">
                  <a14:compatExt spid="_x0000_s60421"/>
                </a:ext>
                <a:ext uri="{FF2B5EF4-FFF2-40B4-BE49-F238E27FC236}">
                  <a16:creationId xmlns:a16="http://schemas.microsoft.com/office/drawing/2014/main" id="{00000000-0008-0000-4F00-000005E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152400</xdr:colOff>
          <xdr:row>2</xdr:row>
          <xdr:rowOff>76200</xdr:rowOff>
        </xdr:from>
        <xdr:to>
          <xdr:col>13</xdr:col>
          <xdr:colOff>419100</xdr:colOff>
          <xdr:row>4</xdr:row>
          <xdr:rowOff>30480</xdr:rowOff>
        </xdr:to>
        <xdr:sp macro="" textlink="">
          <xdr:nvSpPr>
            <xdr:cNvPr id="60422" name="Button 6" hidden="1">
              <a:extLst>
                <a:ext uri="{63B3BB69-23CF-44E3-9099-C40C66FF867C}">
                  <a14:compatExt spid="_x0000_s60422"/>
                </a:ext>
                <a:ext uri="{FF2B5EF4-FFF2-40B4-BE49-F238E27FC236}">
                  <a16:creationId xmlns:a16="http://schemas.microsoft.com/office/drawing/2014/main" id="{00000000-0008-0000-4F00-000006E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152400</xdr:colOff>
          <xdr:row>7</xdr:row>
          <xdr:rowOff>114300</xdr:rowOff>
        </xdr:from>
        <xdr:to>
          <xdr:col>13</xdr:col>
          <xdr:colOff>419100</xdr:colOff>
          <xdr:row>7</xdr:row>
          <xdr:rowOff>457200</xdr:rowOff>
        </xdr:to>
        <xdr:sp macro="" textlink="">
          <xdr:nvSpPr>
            <xdr:cNvPr id="60490" name="Button 74" hidden="1">
              <a:extLst>
                <a:ext uri="{63B3BB69-23CF-44E3-9099-C40C66FF867C}">
                  <a14:compatExt spid="_x0000_s60490"/>
                </a:ext>
                <a:ext uri="{FF2B5EF4-FFF2-40B4-BE49-F238E27FC236}">
                  <a16:creationId xmlns:a16="http://schemas.microsoft.com/office/drawing/2014/main" id="{00000000-0008-0000-4F00-00004AE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71.xml><?xml version="1.0" encoding="utf-8"?>
<xdr:wsDr xmlns:xdr="http://schemas.openxmlformats.org/drawingml/2006/spreadsheetDrawing" xmlns:a="http://schemas.openxmlformats.org/drawingml/2006/main">
  <xdr:twoCellAnchor editAs="oneCell">
    <xdr:from>
      <xdr:col>3</xdr:col>
      <xdr:colOff>470535</xdr:colOff>
      <xdr:row>23</xdr:row>
      <xdr:rowOff>247650</xdr:rowOff>
    </xdr:from>
    <xdr:to>
      <xdr:col>7</xdr:col>
      <xdr:colOff>71596</xdr:colOff>
      <xdr:row>23</xdr:row>
      <xdr:rowOff>253365</xdr:rowOff>
    </xdr:to>
    <xdr:sp macro="" textlink="">
      <xdr:nvSpPr>
        <xdr:cNvPr id="61444" name="Text Box 4">
          <a:extLst>
            <a:ext uri="{FF2B5EF4-FFF2-40B4-BE49-F238E27FC236}">
              <a16:creationId xmlns:a16="http://schemas.microsoft.com/office/drawing/2014/main" id="{00000000-0008-0000-5000-000004F00000}"/>
            </a:ext>
          </a:extLst>
        </xdr:cNvPr>
        <xdr:cNvSpPr txBox="1">
          <a:spLocks noChangeArrowheads="1"/>
        </xdr:cNvSpPr>
      </xdr:nvSpPr>
      <xdr:spPr bwMode="auto">
        <a:xfrm>
          <a:off x="1895475" y="5819775"/>
          <a:ext cx="2447925" cy="333375"/>
        </a:xfrm>
        <a:prstGeom prst="rect">
          <a:avLst/>
        </a:prstGeom>
        <a:noFill/>
        <a:ln w="9525">
          <a:noFill/>
          <a:miter lim="800000"/>
          <a:headEnd/>
          <a:tailEnd/>
        </a:ln>
      </xdr:spPr>
      <xdr:txBody>
        <a:bodyPr vertOverflow="clip" wrap="square" lIns="45720" tIns="36576" rIns="0" bIns="0" anchor="t" upright="1"/>
        <a:lstStyle/>
        <a:p>
          <a:pPr algn="l" rtl="0">
            <a:defRPr sz="1000"/>
          </a:pPr>
          <a:r>
            <a:rPr lang="en-US" sz="2200" b="0" i="0" strike="noStrike">
              <a:solidFill>
                <a:srgbClr val="000000"/>
              </a:solidFill>
              <a:latin typeface="Arial"/>
              <a:cs typeface="Arial"/>
            </a:rPr>
            <a:t>NOT APPLICABLE</a:t>
          </a:r>
        </a:p>
      </xdr:txBody>
    </xdr:sp>
    <xdr:clientData/>
  </xdr:twoCellAnchor>
  <xdr:twoCellAnchor editAs="oneCell">
    <xdr:from>
      <xdr:col>3</xdr:col>
      <xdr:colOff>480060</xdr:colOff>
      <xdr:row>24</xdr:row>
      <xdr:rowOff>247650</xdr:rowOff>
    </xdr:from>
    <xdr:to>
      <xdr:col>7</xdr:col>
      <xdr:colOff>91810</xdr:colOff>
      <xdr:row>24</xdr:row>
      <xdr:rowOff>253365</xdr:rowOff>
    </xdr:to>
    <xdr:sp macro="" textlink="">
      <xdr:nvSpPr>
        <xdr:cNvPr id="61445" name="Text Box 5">
          <a:extLst>
            <a:ext uri="{FF2B5EF4-FFF2-40B4-BE49-F238E27FC236}">
              <a16:creationId xmlns:a16="http://schemas.microsoft.com/office/drawing/2014/main" id="{00000000-0008-0000-5000-000005F00000}"/>
            </a:ext>
          </a:extLst>
        </xdr:cNvPr>
        <xdr:cNvSpPr txBox="1">
          <a:spLocks noChangeArrowheads="1"/>
        </xdr:cNvSpPr>
      </xdr:nvSpPr>
      <xdr:spPr bwMode="auto">
        <a:xfrm>
          <a:off x="1905000" y="6524625"/>
          <a:ext cx="2447925" cy="333375"/>
        </a:xfrm>
        <a:prstGeom prst="rect">
          <a:avLst/>
        </a:prstGeom>
        <a:noFill/>
        <a:ln w="9525">
          <a:noFill/>
          <a:miter lim="800000"/>
          <a:headEnd/>
          <a:tailEnd/>
        </a:ln>
      </xdr:spPr>
      <xdr:txBody>
        <a:bodyPr vertOverflow="clip" wrap="square" lIns="45720" tIns="36576" rIns="0" bIns="0" anchor="t" upright="1"/>
        <a:lstStyle/>
        <a:p>
          <a:pPr algn="l" rtl="0">
            <a:defRPr sz="1000"/>
          </a:pPr>
          <a:r>
            <a:rPr lang="en-US" sz="2200" b="0" i="0" strike="noStrike">
              <a:solidFill>
                <a:srgbClr val="000000"/>
              </a:solidFill>
              <a:latin typeface="Arial"/>
              <a:cs typeface="Arial"/>
            </a:rPr>
            <a:t>NOT APPLICABLE</a:t>
          </a:r>
        </a:p>
      </xdr:txBody>
    </xdr:sp>
    <xdr:clientData/>
  </xdr:twoCellAnchor>
  <xdr:twoCellAnchor editAs="absolute">
    <xdr:from>
      <xdr:col>10</xdr:col>
      <xdr:colOff>327660</xdr:colOff>
      <xdr:row>3</xdr:row>
      <xdr:rowOff>142875</xdr:rowOff>
    </xdr:from>
    <xdr:to>
      <xdr:col>12</xdr:col>
      <xdr:colOff>590650</xdr:colOff>
      <xdr:row>5</xdr:row>
      <xdr:rowOff>95250</xdr:rowOff>
    </xdr:to>
    <xdr:sp macro="" textlink="">
      <xdr:nvSpPr>
        <xdr:cNvPr id="61725" name="Text Box 285">
          <a:extLst>
            <a:ext uri="{FF2B5EF4-FFF2-40B4-BE49-F238E27FC236}">
              <a16:creationId xmlns:a16="http://schemas.microsoft.com/office/drawing/2014/main" id="{00000000-0008-0000-5000-00001DF10000}"/>
            </a:ext>
          </a:extLst>
        </xdr:cNvPr>
        <xdr:cNvSpPr txBox="1">
          <a:spLocks noChangeAspect="1" noChangeArrowheads="1"/>
        </xdr:cNvSpPr>
      </xdr:nvSpPr>
      <xdr:spPr bwMode="auto">
        <a:xfrm>
          <a:off x="7048500" y="9048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335280</xdr:colOff>
          <xdr:row>1</xdr:row>
          <xdr:rowOff>30480</xdr:rowOff>
        </xdr:from>
        <xdr:to>
          <xdr:col>12</xdr:col>
          <xdr:colOff>601980</xdr:colOff>
          <xdr:row>2</xdr:row>
          <xdr:rowOff>114300</xdr:rowOff>
        </xdr:to>
        <xdr:sp macro="" textlink="">
          <xdr:nvSpPr>
            <xdr:cNvPr id="61722" name="Button 282" hidden="1">
              <a:extLst>
                <a:ext uri="{63B3BB69-23CF-44E3-9099-C40C66FF867C}">
                  <a14:compatExt spid="_x0000_s61722"/>
                </a:ext>
                <a:ext uri="{FF2B5EF4-FFF2-40B4-BE49-F238E27FC236}">
                  <a16:creationId xmlns:a16="http://schemas.microsoft.com/office/drawing/2014/main" id="{00000000-0008-0000-5000-00001AF1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335280</xdr:colOff>
          <xdr:row>5</xdr:row>
          <xdr:rowOff>83820</xdr:rowOff>
        </xdr:from>
        <xdr:to>
          <xdr:col>12</xdr:col>
          <xdr:colOff>601980</xdr:colOff>
          <xdr:row>7</xdr:row>
          <xdr:rowOff>106680</xdr:rowOff>
        </xdr:to>
        <xdr:sp macro="" textlink="">
          <xdr:nvSpPr>
            <xdr:cNvPr id="61723" name="Button 283" hidden="1">
              <a:extLst>
                <a:ext uri="{63B3BB69-23CF-44E3-9099-C40C66FF867C}">
                  <a14:compatExt spid="_x0000_s61723"/>
                </a:ext>
                <a:ext uri="{FF2B5EF4-FFF2-40B4-BE49-F238E27FC236}">
                  <a16:creationId xmlns:a16="http://schemas.microsoft.com/office/drawing/2014/main" id="{00000000-0008-0000-5000-00001BF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335280</xdr:colOff>
          <xdr:row>2</xdr:row>
          <xdr:rowOff>121920</xdr:rowOff>
        </xdr:from>
        <xdr:to>
          <xdr:col>12</xdr:col>
          <xdr:colOff>601980</xdr:colOff>
          <xdr:row>3</xdr:row>
          <xdr:rowOff>121920</xdr:rowOff>
        </xdr:to>
        <xdr:sp macro="" textlink="">
          <xdr:nvSpPr>
            <xdr:cNvPr id="61724" name="Button 284" hidden="1">
              <a:extLst>
                <a:ext uri="{63B3BB69-23CF-44E3-9099-C40C66FF867C}">
                  <a14:compatExt spid="_x0000_s61724"/>
                </a:ext>
                <a:ext uri="{FF2B5EF4-FFF2-40B4-BE49-F238E27FC236}">
                  <a16:creationId xmlns:a16="http://schemas.microsoft.com/office/drawing/2014/main" id="{00000000-0008-0000-5000-00001CF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335280</xdr:colOff>
          <xdr:row>7</xdr:row>
          <xdr:rowOff>106680</xdr:rowOff>
        </xdr:from>
        <xdr:to>
          <xdr:col>12</xdr:col>
          <xdr:colOff>601980</xdr:colOff>
          <xdr:row>8</xdr:row>
          <xdr:rowOff>259080</xdr:rowOff>
        </xdr:to>
        <xdr:sp macro="" textlink="">
          <xdr:nvSpPr>
            <xdr:cNvPr id="61924" name="Button 484" hidden="1">
              <a:extLst>
                <a:ext uri="{63B3BB69-23CF-44E3-9099-C40C66FF867C}">
                  <a14:compatExt spid="_x0000_s61924"/>
                </a:ext>
                <a:ext uri="{FF2B5EF4-FFF2-40B4-BE49-F238E27FC236}">
                  <a16:creationId xmlns:a16="http://schemas.microsoft.com/office/drawing/2014/main" id="{00000000-0008-0000-5000-0000E4F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72.xml><?xml version="1.0" encoding="utf-8"?>
<xdr:wsDr xmlns:xdr="http://schemas.openxmlformats.org/drawingml/2006/spreadsheetDrawing" xmlns:a="http://schemas.openxmlformats.org/drawingml/2006/main">
  <xdr:twoCellAnchor editAs="absolute">
    <xdr:from>
      <xdr:col>12</xdr:col>
      <xdr:colOff>156210</xdr:colOff>
      <xdr:row>1</xdr:row>
      <xdr:rowOff>38100</xdr:rowOff>
    </xdr:from>
    <xdr:to>
      <xdr:col>14</xdr:col>
      <xdr:colOff>417173</xdr:colOff>
      <xdr:row>1</xdr:row>
      <xdr:rowOff>361950</xdr:rowOff>
    </xdr:to>
    <xdr:sp macro="" textlink="">
      <xdr:nvSpPr>
        <xdr:cNvPr id="949934" name="Text Box 117422">
          <a:extLst>
            <a:ext uri="{FF2B5EF4-FFF2-40B4-BE49-F238E27FC236}">
              <a16:creationId xmlns:a16="http://schemas.microsoft.com/office/drawing/2014/main" id="{00000000-0008-0000-5100-0000AE7E0E00}"/>
            </a:ext>
          </a:extLst>
        </xdr:cNvPr>
        <xdr:cNvSpPr txBox="1">
          <a:spLocks noChangeAspect="1" noChangeArrowheads="1"/>
        </xdr:cNvSpPr>
      </xdr:nvSpPr>
      <xdr:spPr bwMode="auto">
        <a:xfrm>
          <a:off x="7557135" y="847725"/>
          <a:ext cx="1480163"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16</xdr:col>
          <xdr:colOff>312420</xdr:colOff>
          <xdr:row>0</xdr:row>
          <xdr:rowOff>152400</xdr:rowOff>
        </xdr:from>
        <xdr:to>
          <xdr:col>19</xdr:col>
          <xdr:colOff>419100</xdr:colOff>
          <xdr:row>0</xdr:row>
          <xdr:rowOff>609600</xdr:rowOff>
        </xdr:to>
        <xdr:sp macro="" textlink="">
          <xdr:nvSpPr>
            <xdr:cNvPr id="949931" name="Button 117419" hidden="1">
              <a:extLst>
                <a:ext uri="{63B3BB69-23CF-44E3-9099-C40C66FF867C}">
                  <a14:compatExt spid="_x0000_s949931"/>
                </a:ext>
                <a:ext uri="{FF2B5EF4-FFF2-40B4-BE49-F238E27FC236}">
                  <a16:creationId xmlns:a16="http://schemas.microsoft.com/office/drawing/2014/main" id="{00000000-0008-0000-5100-0000AB7E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297180</xdr:colOff>
          <xdr:row>2</xdr:row>
          <xdr:rowOff>0</xdr:rowOff>
        </xdr:from>
        <xdr:to>
          <xdr:col>19</xdr:col>
          <xdr:colOff>411480</xdr:colOff>
          <xdr:row>3</xdr:row>
          <xdr:rowOff>60960</xdr:rowOff>
        </xdr:to>
        <xdr:sp macro="" textlink="">
          <xdr:nvSpPr>
            <xdr:cNvPr id="949932" name="Button 117420" hidden="1">
              <a:extLst>
                <a:ext uri="{63B3BB69-23CF-44E3-9099-C40C66FF867C}">
                  <a14:compatExt spid="_x0000_s949932"/>
                </a:ext>
                <a:ext uri="{FF2B5EF4-FFF2-40B4-BE49-F238E27FC236}">
                  <a16:creationId xmlns:a16="http://schemas.microsoft.com/office/drawing/2014/main" id="{00000000-0008-0000-5100-0000AC7E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312420</xdr:colOff>
          <xdr:row>0</xdr:row>
          <xdr:rowOff>640080</xdr:rowOff>
        </xdr:from>
        <xdr:to>
          <xdr:col>19</xdr:col>
          <xdr:colOff>419100</xdr:colOff>
          <xdr:row>1</xdr:row>
          <xdr:rowOff>350520</xdr:rowOff>
        </xdr:to>
        <xdr:sp macro="" textlink="">
          <xdr:nvSpPr>
            <xdr:cNvPr id="949933" name="Button 117421" hidden="1">
              <a:extLst>
                <a:ext uri="{63B3BB69-23CF-44E3-9099-C40C66FF867C}">
                  <a14:compatExt spid="_x0000_s949933"/>
                </a:ext>
                <a:ext uri="{FF2B5EF4-FFF2-40B4-BE49-F238E27FC236}">
                  <a16:creationId xmlns:a16="http://schemas.microsoft.com/office/drawing/2014/main" id="{00000000-0008-0000-5100-0000AD7E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297180</xdr:colOff>
          <xdr:row>3</xdr:row>
          <xdr:rowOff>76200</xdr:rowOff>
        </xdr:from>
        <xdr:to>
          <xdr:col>19</xdr:col>
          <xdr:colOff>411480</xdr:colOff>
          <xdr:row>5</xdr:row>
          <xdr:rowOff>220980</xdr:rowOff>
        </xdr:to>
        <xdr:sp macro="" textlink="">
          <xdr:nvSpPr>
            <xdr:cNvPr id="950067" name="Button 117555" hidden="1">
              <a:extLst>
                <a:ext uri="{63B3BB69-23CF-44E3-9099-C40C66FF867C}">
                  <a14:compatExt spid="_x0000_s950067"/>
                </a:ext>
                <a:ext uri="{FF2B5EF4-FFF2-40B4-BE49-F238E27FC236}">
                  <a16:creationId xmlns:a16="http://schemas.microsoft.com/office/drawing/2014/main" id="{00000000-0008-0000-5100-0000337F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xdr:col>
      <xdr:colOff>542925</xdr:colOff>
      <xdr:row>0</xdr:row>
      <xdr:rowOff>142875</xdr:rowOff>
    </xdr:from>
    <xdr:to>
      <xdr:col>9</xdr:col>
      <xdr:colOff>95250</xdr:colOff>
      <xdr:row>1</xdr:row>
      <xdr:rowOff>247650</xdr:rowOff>
    </xdr:to>
    <xdr:pic>
      <xdr:nvPicPr>
        <xdr:cNvPr id="9" name="Picture 8" descr="Public Works Logo">
          <a:extLst>
            <a:ext uri="{FF2B5EF4-FFF2-40B4-BE49-F238E27FC236}">
              <a16:creationId xmlns:a16="http://schemas.microsoft.com/office/drawing/2014/main" id="{00000000-0008-0000-51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2125" y="142875"/>
          <a:ext cx="36671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absolute">
    <xdr:from>
      <xdr:col>12</xdr:col>
      <xdr:colOff>552450</xdr:colOff>
      <xdr:row>2</xdr:row>
      <xdr:rowOff>114300</xdr:rowOff>
    </xdr:from>
    <xdr:to>
      <xdr:col>15</xdr:col>
      <xdr:colOff>184823</xdr:colOff>
      <xdr:row>3</xdr:row>
      <xdr:rowOff>192717</xdr:rowOff>
    </xdr:to>
    <xdr:sp macro="" textlink="">
      <xdr:nvSpPr>
        <xdr:cNvPr id="31890" name="Text Box 146">
          <a:extLst>
            <a:ext uri="{FF2B5EF4-FFF2-40B4-BE49-F238E27FC236}">
              <a16:creationId xmlns:a16="http://schemas.microsoft.com/office/drawing/2014/main" id="{00000000-0008-0000-5200-0000927C0000}"/>
            </a:ext>
          </a:extLst>
        </xdr:cNvPr>
        <xdr:cNvSpPr txBox="1">
          <a:spLocks noChangeAspect="1" noChangeArrowheads="1"/>
        </xdr:cNvSpPr>
      </xdr:nvSpPr>
      <xdr:spPr bwMode="auto">
        <a:xfrm>
          <a:off x="6858000" y="80962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13</xdr:col>
          <xdr:colOff>0</xdr:colOff>
          <xdr:row>1</xdr:row>
          <xdr:rowOff>0</xdr:rowOff>
        </xdr:from>
        <xdr:to>
          <xdr:col>15</xdr:col>
          <xdr:colOff>152400</xdr:colOff>
          <xdr:row>1</xdr:row>
          <xdr:rowOff>304800</xdr:rowOff>
        </xdr:to>
        <xdr:sp macro="" textlink="">
          <xdr:nvSpPr>
            <xdr:cNvPr id="31887" name="Button 143" hidden="1">
              <a:extLst>
                <a:ext uri="{63B3BB69-23CF-44E3-9099-C40C66FF867C}">
                  <a14:compatExt spid="_x0000_s31887"/>
                </a:ext>
                <a:ext uri="{FF2B5EF4-FFF2-40B4-BE49-F238E27FC236}">
                  <a16:creationId xmlns:a16="http://schemas.microsoft.com/office/drawing/2014/main" id="{00000000-0008-0000-5200-00008F7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0</xdr:colOff>
          <xdr:row>3</xdr:row>
          <xdr:rowOff>289560</xdr:rowOff>
        </xdr:from>
        <xdr:to>
          <xdr:col>15</xdr:col>
          <xdr:colOff>152400</xdr:colOff>
          <xdr:row>3</xdr:row>
          <xdr:rowOff>571500</xdr:rowOff>
        </xdr:to>
        <xdr:sp macro="" textlink="">
          <xdr:nvSpPr>
            <xdr:cNvPr id="31888" name="Button 144" hidden="1">
              <a:extLst>
                <a:ext uri="{63B3BB69-23CF-44E3-9099-C40C66FF867C}">
                  <a14:compatExt spid="_x0000_s31888"/>
                </a:ext>
                <a:ext uri="{FF2B5EF4-FFF2-40B4-BE49-F238E27FC236}">
                  <a16:creationId xmlns:a16="http://schemas.microsoft.com/office/drawing/2014/main" id="{00000000-0008-0000-5200-000090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0</xdr:colOff>
          <xdr:row>1</xdr:row>
          <xdr:rowOff>373380</xdr:rowOff>
        </xdr:from>
        <xdr:to>
          <xdr:col>15</xdr:col>
          <xdr:colOff>152400</xdr:colOff>
          <xdr:row>2</xdr:row>
          <xdr:rowOff>114300</xdr:rowOff>
        </xdr:to>
        <xdr:sp macro="" textlink="">
          <xdr:nvSpPr>
            <xdr:cNvPr id="31889" name="Button 145" hidden="1">
              <a:extLst>
                <a:ext uri="{63B3BB69-23CF-44E3-9099-C40C66FF867C}">
                  <a14:compatExt spid="_x0000_s31889"/>
                </a:ext>
                <a:ext uri="{FF2B5EF4-FFF2-40B4-BE49-F238E27FC236}">
                  <a16:creationId xmlns:a16="http://schemas.microsoft.com/office/drawing/2014/main" id="{00000000-0008-0000-5200-000091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0</xdr:colOff>
          <xdr:row>3</xdr:row>
          <xdr:rowOff>640080</xdr:rowOff>
        </xdr:from>
        <xdr:to>
          <xdr:col>15</xdr:col>
          <xdr:colOff>152400</xdr:colOff>
          <xdr:row>3</xdr:row>
          <xdr:rowOff>922020</xdr:rowOff>
        </xdr:to>
        <xdr:sp macro="" textlink="">
          <xdr:nvSpPr>
            <xdr:cNvPr id="32023" name="Button 279" hidden="1">
              <a:extLst>
                <a:ext uri="{63B3BB69-23CF-44E3-9099-C40C66FF867C}">
                  <a14:compatExt spid="_x0000_s32023"/>
                </a:ext>
                <a:ext uri="{FF2B5EF4-FFF2-40B4-BE49-F238E27FC236}">
                  <a16:creationId xmlns:a16="http://schemas.microsoft.com/office/drawing/2014/main" id="{00000000-0008-0000-5200-0000177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74.xml><?xml version="1.0" encoding="utf-8"?>
<xdr:wsDr xmlns:xdr="http://schemas.openxmlformats.org/drawingml/2006/spreadsheetDrawing" xmlns:a="http://schemas.openxmlformats.org/drawingml/2006/main">
  <xdr:twoCellAnchor editAs="absolute">
    <xdr:from>
      <xdr:col>12</xdr:col>
      <xdr:colOff>156210</xdr:colOff>
      <xdr:row>1</xdr:row>
      <xdr:rowOff>66675</xdr:rowOff>
    </xdr:from>
    <xdr:to>
      <xdr:col>14</xdr:col>
      <xdr:colOff>413385</xdr:colOff>
      <xdr:row>1</xdr:row>
      <xdr:rowOff>390525</xdr:rowOff>
    </xdr:to>
    <xdr:sp macro="" textlink="">
      <xdr:nvSpPr>
        <xdr:cNvPr id="953347" name="Text Box 265219">
          <a:extLst>
            <a:ext uri="{FF2B5EF4-FFF2-40B4-BE49-F238E27FC236}">
              <a16:creationId xmlns:a16="http://schemas.microsoft.com/office/drawing/2014/main" id="{00000000-0008-0000-5300-0000038C0E00}"/>
            </a:ext>
          </a:extLst>
        </xdr:cNvPr>
        <xdr:cNvSpPr txBox="1">
          <a:spLocks noChangeAspect="1" noChangeArrowheads="1"/>
        </xdr:cNvSpPr>
      </xdr:nvSpPr>
      <xdr:spPr bwMode="auto">
        <a:xfrm>
          <a:off x="7499985" y="8763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16</xdr:col>
          <xdr:colOff>533400</xdr:colOff>
          <xdr:row>0</xdr:row>
          <xdr:rowOff>236220</xdr:rowOff>
        </xdr:from>
        <xdr:to>
          <xdr:col>20</xdr:col>
          <xdr:colOff>0</xdr:colOff>
          <xdr:row>0</xdr:row>
          <xdr:rowOff>708660</xdr:rowOff>
        </xdr:to>
        <xdr:sp macro="" textlink="">
          <xdr:nvSpPr>
            <xdr:cNvPr id="953344" name="Button 265216" hidden="1">
              <a:extLst>
                <a:ext uri="{63B3BB69-23CF-44E3-9099-C40C66FF867C}">
                  <a14:compatExt spid="_x0000_s953344"/>
                </a:ext>
                <a:ext uri="{FF2B5EF4-FFF2-40B4-BE49-F238E27FC236}">
                  <a16:creationId xmlns:a16="http://schemas.microsoft.com/office/drawing/2014/main" id="{00000000-0008-0000-5300-0000008C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533400</xdr:colOff>
          <xdr:row>1</xdr:row>
          <xdr:rowOff>883920</xdr:rowOff>
        </xdr:from>
        <xdr:to>
          <xdr:col>20</xdr:col>
          <xdr:colOff>0</xdr:colOff>
          <xdr:row>2</xdr:row>
          <xdr:rowOff>60960</xdr:rowOff>
        </xdr:to>
        <xdr:sp macro="" textlink="">
          <xdr:nvSpPr>
            <xdr:cNvPr id="953345" name="Button 265217" hidden="1">
              <a:extLst>
                <a:ext uri="{63B3BB69-23CF-44E3-9099-C40C66FF867C}">
                  <a14:compatExt spid="_x0000_s953345"/>
                </a:ext>
                <a:ext uri="{FF2B5EF4-FFF2-40B4-BE49-F238E27FC236}">
                  <a16:creationId xmlns:a16="http://schemas.microsoft.com/office/drawing/2014/main" id="{00000000-0008-0000-5300-0000018C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533400</xdr:colOff>
          <xdr:row>0</xdr:row>
          <xdr:rowOff>746760</xdr:rowOff>
        </xdr:from>
        <xdr:to>
          <xdr:col>20</xdr:col>
          <xdr:colOff>0</xdr:colOff>
          <xdr:row>1</xdr:row>
          <xdr:rowOff>487680</xdr:rowOff>
        </xdr:to>
        <xdr:sp macro="" textlink="">
          <xdr:nvSpPr>
            <xdr:cNvPr id="953346" name="Button 265218" hidden="1">
              <a:extLst>
                <a:ext uri="{63B3BB69-23CF-44E3-9099-C40C66FF867C}">
                  <a14:compatExt spid="_x0000_s953346"/>
                </a:ext>
                <a:ext uri="{FF2B5EF4-FFF2-40B4-BE49-F238E27FC236}">
                  <a16:creationId xmlns:a16="http://schemas.microsoft.com/office/drawing/2014/main" id="{00000000-0008-0000-5300-0000028C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533400</xdr:colOff>
          <xdr:row>2</xdr:row>
          <xdr:rowOff>83820</xdr:rowOff>
        </xdr:from>
        <xdr:to>
          <xdr:col>20</xdr:col>
          <xdr:colOff>0</xdr:colOff>
          <xdr:row>5</xdr:row>
          <xdr:rowOff>22860</xdr:rowOff>
        </xdr:to>
        <xdr:sp macro="" textlink="">
          <xdr:nvSpPr>
            <xdr:cNvPr id="953480" name="Button 265352" hidden="1">
              <a:extLst>
                <a:ext uri="{63B3BB69-23CF-44E3-9099-C40C66FF867C}">
                  <a14:compatExt spid="_x0000_s953480"/>
                </a:ext>
                <a:ext uri="{FF2B5EF4-FFF2-40B4-BE49-F238E27FC236}">
                  <a16:creationId xmlns:a16="http://schemas.microsoft.com/office/drawing/2014/main" id="{00000000-0008-0000-5300-0000888C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xdr:col>
      <xdr:colOff>276225</xdr:colOff>
      <xdr:row>0</xdr:row>
      <xdr:rowOff>123825</xdr:rowOff>
    </xdr:from>
    <xdr:to>
      <xdr:col>8</xdr:col>
      <xdr:colOff>180975</xdr:colOff>
      <xdr:row>1</xdr:row>
      <xdr:rowOff>228600</xdr:rowOff>
    </xdr:to>
    <xdr:pic>
      <xdr:nvPicPr>
        <xdr:cNvPr id="8" name="Picture 7" descr="Public Works Logo">
          <a:extLst>
            <a:ext uri="{FF2B5EF4-FFF2-40B4-BE49-F238E27FC236}">
              <a16:creationId xmlns:a16="http://schemas.microsoft.com/office/drawing/2014/main" id="{00000000-0008-0000-53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123825"/>
          <a:ext cx="35528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absolute">
    <xdr:from>
      <xdr:col>11</xdr:col>
      <xdr:colOff>209550</xdr:colOff>
      <xdr:row>2</xdr:row>
      <xdr:rowOff>142875</xdr:rowOff>
    </xdr:from>
    <xdr:to>
      <xdr:col>13</xdr:col>
      <xdr:colOff>476324</xdr:colOff>
      <xdr:row>2</xdr:row>
      <xdr:rowOff>466725</xdr:rowOff>
    </xdr:to>
    <xdr:sp macro="" textlink="">
      <xdr:nvSpPr>
        <xdr:cNvPr id="43015" name="Text Box 7">
          <a:extLst>
            <a:ext uri="{FF2B5EF4-FFF2-40B4-BE49-F238E27FC236}">
              <a16:creationId xmlns:a16="http://schemas.microsoft.com/office/drawing/2014/main" id="{00000000-0008-0000-5400-000007A80000}"/>
            </a:ext>
          </a:extLst>
        </xdr:cNvPr>
        <xdr:cNvSpPr txBox="1">
          <a:spLocks noChangeAspect="1" noChangeArrowheads="1"/>
        </xdr:cNvSpPr>
      </xdr:nvSpPr>
      <xdr:spPr bwMode="auto">
        <a:xfrm>
          <a:off x="6391275" y="8001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228600</xdr:colOff>
          <xdr:row>0</xdr:row>
          <xdr:rowOff>83820</xdr:rowOff>
        </xdr:from>
        <xdr:to>
          <xdr:col>13</xdr:col>
          <xdr:colOff>495300</xdr:colOff>
          <xdr:row>0</xdr:row>
          <xdr:rowOff>411480</xdr:rowOff>
        </xdr:to>
        <xdr:sp macro="" textlink="">
          <xdr:nvSpPr>
            <xdr:cNvPr id="43012" name="Button 4" hidden="1">
              <a:extLst>
                <a:ext uri="{63B3BB69-23CF-44E3-9099-C40C66FF867C}">
                  <a14:compatExt spid="_x0000_s43012"/>
                </a:ext>
                <a:ext uri="{FF2B5EF4-FFF2-40B4-BE49-F238E27FC236}">
                  <a16:creationId xmlns:a16="http://schemas.microsoft.com/office/drawing/2014/main" id="{00000000-0008-0000-5400-000004A8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228600</xdr:colOff>
          <xdr:row>2</xdr:row>
          <xdr:rowOff>525780</xdr:rowOff>
        </xdr:from>
        <xdr:to>
          <xdr:col>13</xdr:col>
          <xdr:colOff>495300</xdr:colOff>
          <xdr:row>3</xdr:row>
          <xdr:rowOff>30480</xdr:rowOff>
        </xdr:to>
        <xdr:sp macro="" textlink="">
          <xdr:nvSpPr>
            <xdr:cNvPr id="43013" name="Button 5" hidden="1">
              <a:extLst>
                <a:ext uri="{63B3BB69-23CF-44E3-9099-C40C66FF867C}">
                  <a14:compatExt spid="_x0000_s43013"/>
                </a:ext>
                <a:ext uri="{FF2B5EF4-FFF2-40B4-BE49-F238E27FC236}">
                  <a16:creationId xmlns:a16="http://schemas.microsoft.com/office/drawing/2014/main" id="{00000000-0008-0000-5400-000005A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228600</xdr:colOff>
          <xdr:row>0</xdr:row>
          <xdr:rowOff>441960</xdr:rowOff>
        </xdr:from>
        <xdr:to>
          <xdr:col>13</xdr:col>
          <xdr:colOff>495300</xdr:colOff>
          <xdr:row>2</xdr:row>
          <xdr:rowOff>106680</xdr:rowOff>
        </xdr:to>
        <xdr:sp macro="" textlink="">
          <xdr:nvSpPr>
            <xdr:cNvPr id="43014" name="Button 6" hidden="1">
              <a:extLst>
                <a:ext uri="{63B3BB69-23CF-44E3-9099-C40C66FF867C}">
                  <a14:compatExt spid="_x0000_s43014"/>
                </a:ext>
                <a:ext uri="{FF2B5EF4-FFF2-40B4-BE49-F238E27FC236}">
                  <a16:creationId xmlns:a16="http://schemas.microsoft.com/office/drawing/2014/main" id="{00000000-0008-0000-5400-000006A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228600</xdr:colOff>
          <xdr:row>3</xdr:row>
          <xdr:rowOff>60960</xdr:rowOff>
        </xdr:from>
        <xdr:to>
          <xdr:col>13</xdr:col>
          <xdr:colOff>495300</xdr:colOff>
          <xdr:row>4</xdr:row>
          <xdr:rowOff>121920</xdr:rowOff>
        </xdr:to>
        <xdr:sp macro="" textlink="">
          <xdr:nvSpPr>
            <xdr:cNvPr id="43082" name="Button 74" hidden="1">
              <a:extLst>
                <a:ext uri="{63B3BB69-23CF-44E3-9099-C40C66FF867C}">
                  <a14:compatExt spid="_x0000_s43082"/>
                </a:ext>
                <a:ext uri="{FF2B5EF4-FFF2-40B4-BE49-F238E27FC236}">
                  <a16:creationId xmlns:a16="http://schemas.microsoft.com/office/drawing/2014/main" id="{00000000-0008-0000-5400-00004AA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76.xml><?xml version="1.0" encoding="utf-8"?>
<xdr:wsDr xmlns:xdr="http://schemas.openxmlformats.org/drawingml/2006/spreadsheetDrawing" xmlns:a="http://schemas.openxmlformats.org/drawingml/2006/main">
  <xdr:twoCellAnchor editAs="absolute">
    <xdr:from>
      <xdr:col>11</xdr:col>
      <xdr:colOff>489585</xdr:colOff>
      <xdr:row>1</xdr:row>
      <xdr:rowOff>209550</xdr:rowOff>
    </xdr:from>
    <xdr:to>
      <xdr:col>14</xdr:col>
      <xdr:colOff>137160</xdr:colOff>
      <xdr:row>1</xdr:row>
      <xdr:rowOff>533400</xdr:rowOff>
    </xdr:to>
    <xdr:sp macro="" textlink="">
      <xdr:nvSpPr>
        <xdr:cNvPr id="3" name="Text Box 265219">
          <a:extLst>
            <a:ext uri="{FF2B5EF4-FFF2-40B4-BE49-F238E27FC236}">
              <a16:creationId xmlns:a16="http://schemas.microsoft.com/office/drawing/2014/main" id="{00000000-0008-0000-5500-000003000000}"/>
            </a:ext>
          </a:extLst>
        </xdr:cNvPr>
        <xdr:cNvSpPr txBox="1">
          <a:spLocks noChangeAspect="1" noChangeArrowheads="1"/>
        </xdr:cNvSpPr>
      </xdr:nvSpPr>
      <xdr:spPr bwMode="auto">
        <a:xfrm>
          <a:off x="7223760" y="10191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16</xdr:col>
          <xdr:colOff>403860</xdr:colOff>
          <xdr:row>0</xdr:row>
          <xdr:rowOff>373380</xdr:rowOff>
        </xdr:from>
        <xdr:to>
          <xdr:col>19</xdr:col>
          <xdr:colOff>388620</xdr:colOff>
          <xdr:row>0</xdr:row>
          <xdr:rowOff>746760</xdr:rowOff>
        </xdr:to>
        <xdr:sp macro="" textlink="">
          <xdr:nvSpPr>
            <xdr:cNvPr id="1233921" name="Button 1" hidden="1">
              <a:extLst>
                <a:ext uri="{63B3BB69-23CF-44E3-9099-C40C66FF867C}">
                  <a14:compatExt spid="_x0000_s1233921"/>
                </a:ext>
                <a:ext uri="{FF2B5EF4-FFF2-40B4-BE49-F238E27FC236}">
                  <a16:creationId xmlns:a16="http://schemas.microsoft.com/office/drawing/2014/main" id="{00000000-0008-0000-5500-000001D412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403860</xdr:colOff>
          <xdr:row>3</xdr:row>
          <xdr:rowOff>7620</xdr:rowOff>
        </xdr:from>
        <xdr:to>
          <xdr:col>19</xdr:col>
          <xdr:colOff>388620</xdr:colOff>
          <xdr:row>4</xdr:row>
          <xdr:rowOff>45720</xdr:rowOff>
        </xdr:to>
        <xdr:sp macro="" textlink="">
          <xdr:nvSpPr>
            <xdr:cNvPr id="1233922" name="Button 2" hidden="1">
              <a:extLst>
                <a:ext uri="{63B3BB69-23CF-44E3-9099-C40C66FF867C}">
                  <a14:compatExt spid="_x0000_s1233922"/>
                </a:ext>
                <a:ext uri="{FF2B5EF4-FFF2-40B4-BE49-F238E27FC236}">
                  <a16:creationId xmlns:a16="http://schemas.microsoft.com/office/drawing/2014/main" id="{00000000-0008-0000-5500-000002D41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403860</xdr:colOff>
          <xdr:row>1</xdr:row>
          <xdr:rowOff>7620</xdr:rowOff>
        </xdr:from>
        <xdr:to>
          <xdr:col>19</xdr:col>
          <xdr:colOff>388620</xdr:colOff>
          <xdr:row>1</xdr:row>
          <xdr:rowOff>601980</xdr:rowOff>
        </xdr:to>
        <xdr:sp macro="" textlink="">
          <xdr:nvSpPr>
            <xdr:cNvPr id="1233923" name="Button 3" hidden="1">
              <a:extLst>
                <a:ext uri="{63B3BB69-23CF-44E3-9099-C40C66FF867C}">
                  <a14:compatExt spid="_x0000_s1233923"/>
                </a:ext>
                <a:ext uri="{FF2B5EF4-FFF2-40B4-BE49-F238E27FC236}">
                  <a16:creationId xmlns:a16="http://schemas.microsoft.com/office/drawing/2014/main" id="{00000000-0008-0000-5500-000003D41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403860</xdr:colOff>
          <xdr:row>5</xdr:row>
          <xdr:rowOff>0</xdr:rowOff>
        </xdr:from>
        <xdr:to>
          <xdr:col>19</xdr:col>
          <xdr:colOff>388620</xdr:colOff>
          <xdr:row>7</xdr:row>
          <xdr:rowOff>0</xdr:rowOff>
        </xdr:to>
        <xdr:sp macro="" textlink="">
          <xdr:nvSpPr>
            <xdr:cNvPr id="1233924" name="Button 4" hidden="1">
              <a:extLst>
                <a:ext uri="{63B3BB69-23CF-44E3-9099-C40C66FF867C}">
                  <a14:compatExt spid="_x0000_s1233924"/>
                </a:ext>
                <a:ext uri="{FF2B5EF4-FFF2-40B4-BE49-F238E27FC236}">
                  <a16:creationId xmlns:a16="http://schemas.microsoft.com/office/drawing/2014/main" id="{00000000-0008-0000-5500-000004D41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xdr:col>
      <xdr:colOff>219076</xdr:colOff>
      <xdr:row>0</xdr:row>
      <xdr:rowOff>209550</xdr:rowOff>
    </xdr:from>
    <xdr:to>
      <xdr:col>7</xdr:col>
      <xdr:colOff>514351</xdr:colOff>
      <xdr:row>1</xdr:row>
      <xdr:rowOff>314325</xdr:rowOff>
    </xdr:to>
    <xdr:pic>
      <xdr:nvPicPr>
        <xdr:cNvPr id="9" name="Picture 8" descr="Public Works Logo">
          <a:extLst>
            <a:ext uri="{FF2B5EF4-FFF2-40B4-BE49-F238E27FC236}">
              <a16:creationId xmlns:a16="http://schemas.microsoft.com/office/drawing/2014/main" id="{00000000-0008-0000-55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276" y="209550"/>
          <a:ext cx="333375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76200</xdr:colOff>
      <xdr:row>0</xdr:row>
      <xdr:rowOff>104775</xdr:rowOff>
    </xdr:from>
    <xdr:to>
      <xdr:col>19</xdr:col>
      <xdr:colOff>673028</xdr:colOff>
      <xdr:row>49</xdr:row>
      <xdr:rowOff>158751</xdr:rowOff>
    </xdr:to>
    <xdr:pic>
      <xdr:nvPicPr>
        <xdr:cNvPr id="4" name="Picture 3">
          <a:extLst>
            <a:ext uri="{FF2B5EF4-FFF2-40B4-BE49-F238E27FC236}">
              <a16:creationId xmlns:a16="http://schemas.microsoft.com/office/drawing/2014/main" id="{00000000-0008-0000-5600-000004000000}"/>
            </a:ext>
          </a:extLst>
        </xdr:cNvPr>
        <xdr:cNvPicPr>
          <a:picLocks noChangeAspect="1"/>
        </xdr:cNvPicPr>
      </xdr:nvPicPr>
      <xdr:blipFill>
        <a:blip xmlns:r="http://schemas.openxmlformats.org/officeDocument/2006/relationships" r:embed="rId1" cstate="print"/>
        <a:stretch>
          <a:fillRect/>
        </a:stretch>
      </xdr:blipFill>
      <xdr:spPr>
        <a:xfrm>
          <a:off x="219075" y="104775"/>
          <a:ext cx="11912528" cy="846455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17</xdr:col>
      <xdr:colOff>446861</xdr:colOff>
      <xdr:row>3</xdr:row>
      <xdr:rowOff>7256</xdr:rowOff>
    </xdr:from>
    <xdr:to>
      <xdr:col>18</xdr:col>
      <xdr:colOff>298489</xdr:colOff>
      <xdr:row>5</xdr:row>
      <xdr:rowOff>103413</xdr:rowOff>
    </xdr:to>
    <xdr:sp macro="" textlink="">
      <xdr:nvSpPr>
        <xdr:cNvPr id="6" name="Up Arrow 5">
          <a:extLst>
            <a:ext uri="{FF2B5EF4-FFF2-40B4-BE49-F238E27FC236}">
              <a16:creationId xmlns:a16="http://schemas.microsoft.com/office/drawing/2014/main" id="{00000000-0008-0000-5600-000006000000}"/>
            </a:ext>
          </a:extLst>
        </xdr:cNvPr>
        <xdr:cNvSpPr/>
      </xdr:nvSpPr>
      <xdr:spPr>
        <a:xfrm rot="20766091">
          <a:off x="10268194" y="324756"/>
          <a:ext cx="465462" cy="413657"/>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N</a:t>
          </a:r>
        </a:p>
      </xdr:txBody>
    </xdr:sp>
    <xdr:clientData/>
  </xdr:twoCellAnchor>
  <xdr:twoCellAnchor>
    <xdr:from>
      <xdr:col>8</xdr:col>
      <xdr:colOff>244642</xdr:colOff>
      <xdr:row>15</xdr:row>
      <xdr:rowOff>146989</xdr:rowOff>
    </xdr:from>
    <xdr:to>
      <xdr:col>8</xdr:col>
      <xdr:colOff>383760</xdr:colOff>
      <xdr:row>17</xdr:row>
      <xdr:rowOff>146569</xdr:rowOff>
    </xdr:to>
    <xdr:sp macro="" textlink="">
      <xdr:nvSpPr>
        <xdr:cNvPr id="7" name="Flowchart: Document 6">
          <a:extLst>
            <a:ext uri="{FF2B5EF4-FFF2-40B4-BE49-F238E27FC236}">
              <a16:creationId xmlns:a16="http://schemas.microsoft.com/office/drawing/2014/main" id="{00000000-0008-0000-5600-000007000000}"/>
            </a:ext>
          </a:extLst>
        </xdr:cNvPr>
        <xdr:cNvSpPr/>
      </xdr:nvSpPr>
      <xdr:spPr>
        <a:xfrm rot="2957055">
          <a:off x="4378411" y="2458470"/>
          <a:ext cx="317080" cy="139118"/>
        </a:xfrm>
        <a:prstGeom prst="flowChartDocumen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clientData/>
  </xdr:twoCellAnchor>
  <xdr:twoCellAnchor>
    <xdr:from>
      <xdr:col>7</xdr:col>
      <xdr:colOff>469850</xdr:colOff>
      <xdr:row>13</xdr:row>
      <xdr:rowOff>71438</xdr:rowOff>
    </xdr:from>
    <xdr:to>
      <xdr:col>9</xdr:col>
      <xdr:colOff>135863</xdr:colOff>
      <xdr:row>18</xdr:row>
      <xdr:rowOff>102461</xdr:rowOff>
    </xdr:to>
    <xdr:sp macro="" textlink="">
      <xdr:nvSpPr>
        <xdr:cNvPr id="8" name="Oval 7">
          <a:extLst>
            <a:ext uri="{FF2B5EF4-FFF2-40B4-BE49-F238E27FC236}">
              <a16:creationId xmlns:a16="http://schemas.microsoft.com/office/drawing/2014/main" id="{00000000-0008-0000-5600-000008000000}"/>
            </a:ext>
          </a:extLst>
        </xdr:cNvPr>
        <xdr:cNvSpPr/>
      </xdr:nvSpPr>
      <xdr:spPr>
        <a:xfrm>
          <a:off x="4113163" y="2071688"/>
          <a:ext cx="880450" cy="864461"/>
        </a:xfrm>
        <a:prstGeom prst="ellipse">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439719</xdr:colOff>
      <xdr:row>18</xdr:row>
      <xdr:rowOff>54852</xdr:rowOff>
    </xdr:from>
    <xdr:to>
      <xdr:col>9</xdr:col>
      <xdr:colOff>284436</xdr:colOff>
      <xdr:row>23</xdr:row>
      <xdr:rowOff>159137</xdr:rowOff>
    </xdr:to>
    <xdr:sp macro="" textlink="">
      <xdr:nvSpPr>
        <xdr:cNvPr id="9" name="Up Arrow 8">
          <a:extLst>
            <a:ext uri="{FF2B5EF4-FFF2-40B4-BE49-F238E27FC236}">
              <a16:creationId xmlns:a16="http://schemas.microsoft.com/office/drawing/2014/main" id="{00000000-0008-0000-5600-000009000000}"/>
            </a:ext>
          </a:extLst>
        </xdr:cNvPr>
        <xdr:cNvSpPr/>
      </xdr:nvSpPr>
      <xdr:spPr>
        <a:xfrm rot="19283449">
          <a:off x="4690250" y="2888540"/>
          <a:ext cx="451936" cy="937722"/>
        </a:xfrm>
        <a:prstGeom prst="up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434747</xdr:colOff>
      <xdr:row>19</xdr:row>
      <xdr:rowOff>101031</xdr:rowOff>
    </xdr:from>
    <xdr:to>
      <xdr:col>13</xdr:col>
      <xdr:colOff>178443</xdr:colOff>
      <xdr:row>25</xdr:row>
      <xdr:rowOff>155461</xdr:rowOff>
    </xdr:to>
    <xdr:sp macro="" textlink="">
      <xdr:nvSpPr>
        <xdr:cNvPr id="10" name="Rectangle 9">
          <a:extLst>
            <a:ext uri="{FF2B5EF4-FFF2-40B4-BE49-F238E27FC236}">
              <a16:creationId xmlns:a16="http://schemas.microsoft.com/office/drawing/2014/main" id="{00000000-0008-0000-5600-00000A000000}"/>
            </a:ext>
          </a:extLst>
        </xdr:cNvPr>
        <xdr:cNvSpPr/>
      </xdr:nvSpPr>
      <xdr:spPr>
        <a:xfrm>
          <a:off x="5292497" y="3101406"/>
          <a:ext cx="2172571" cy="10545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400">
              <a:latin typeface="Arial" panose="020B0604020202020204" pitchFamily="34" charset="0"/>
              <a:cs typeface="Arial" panose="020B0604020202020204" pitchFamily="34" charset="0"/>
            </a:rPr>
            <a:t>DOPW - Head Office Tender Box Location</a:t>
          </a:r>
        </a:p>
        <a:p>
          <a:pPr algn="l"/>
          <a:r>
            <a:rPr lang="en-GB" sz="1400">
              <a:latin typeface="Arial" panose="020B0604020202020204" pitchFamily="34" charset="0"/>
              <a:cs typeface="Arial" panose="020B0604020202020204" pitchFamily="34" charset="0"/>
            </a:rPr>
            <a:t>191 Prince Alfred  street</a:t>
          </a:r>
          <a:endParaRPr lang="en-GB" sz="1400" baseline="0">
            <a:latin typeface="Arial" panose="020B0604020202020204" pitchFamily="34" charset="0"/>
            <a:cs typeface="Arial" panose="020B0604020202020204" pitchFamily="34" charset="0"/>
          </a:endParaRPr>
        </a:p>
        <a:p>
          <a:pPr algn="l"/>
          <a:r>
            <a:rPr lang="en-GB" sz="1400" baseline="0">
              <a:latin typeface="Arial" panose="020B0604020202020204" pitchFamily="34" charset="0"/>
              <a:cs typeface="Arial" panose="020B0604020202020204" pitchFamily="34" charset="0"/>
            </a:rPr>
            <a:t>Pietermaritzburg</a:t>
          </a:r>
          <a:endParaRPr lang="en-GB" sz="1400">
            <a:latin typeface="Arial" panose="020B0604020202020204" pitchFamily="34" charset="0"/>
            <a:cs typeface="Arial" panose="020B0604020202020204" pitchFamily="34" charset="0"/>
          </a:endParaRPr>
        </a:p>
      </xdr:txBody>
    </xdr:sp>
    <xdr:clientData/>
  </xdr:twoCellAnchor>
  <xdr:oneCellAnchor>
    <xdr:from>
      <xdr:col>8</xdr:col>
      <xdr:colOff>326232</xdr:colOff>
      <xdr:row>1</xdr:row>
      <xdr:rowOff>36739</xdr:rowOff>
    </xdr:from>
    <xdr:ext cx="2282163" cy="328295"/>
    <xdr:sp macro="" textlink="">
      <xdr:nvSpPr>
        <xdr:cNvPr id="11" name="TextBox 10">
          <a:extLst>
            <a:ext uri="{FF2B5EF4-FFF2-40B4-BE49-F238E27FC236}">
              <a16:creationId xmlns:a16="http://schemas.microsoft.com/office/drawing/2014/main" id="{00000000-0008-0000-5600-00000B000000}"/>
            </a:ext>
          </a:extLst>
        </xdr:cNvPr>
        <xdr:cNvSpPr txBox="1"/>
      </xdr:nvSpPr>
      <xdr:spPr>
        <a:xfrm>
          <a:off x="4576763" y="36739"/>
          <a:ext cx="2282163" cy="328295"/>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600">
              <a:solidFill>
                <a:schemeClr val="bg1"/>
              </a:solidFill>
              <a:latin typeface="Arial" panose="020B0604020202020204" pitchFamily="34" charset="0"/>
              <a:cs typeface="Arial" panose="020B0604020202020204" pitchFamily="34" charset="0"/>
            </a:rPr>
            <a:t>PIETERMARITZBURG</a:t>
          </a:r>
        </a:p>
      </xdr:txBody>
    </xdr:sp>
    <xdr:clientData/>
  </xdr:oneCellAnchor>
  <xdr:twoCellAnchor>
    <xdr:from>
      <xdr:col>1</xdr:col>
      <xdr:colOff>167003</xdr:colOff>
      <xdr:row>48</xdr:row>
      <xdr:rowOff>17146</xdr:rowOff>
    </xdr:from>
    <xdr:to>
      <xdr:col>1</xdr:col>
      <xdr:colOff>517420</xdr:colOff>
      <xdr:row>48</xdr:row>
      <xdr:rowOff>152295</xdr:rowOff>
    </xdr:to>
    <xdr:sp macro="" textlink="">
      <xdr:nvSpPr>
        <xdr:cNvPr id="12" name="Flowchart: Document 11">
          <a:extLst>
            <a:ext uri="{FF2B5EF4-FFF2-40B4-BE49-F238E27FC236}">
              <a16:creationId xmlns:a16="http://schemas.microsoft.com/office/drawing/2014/main" id="{00000000-0008-0000-5600-00000C000000}"/>
            </a:ext>
          </a:extLst>
        </xdr:cNvPr>
        <xdr:cNvSpPr/>
      </xdr:nvSpPr>
      <xdr:spPr>
        <a:xfrm rot="1590802">
          <a:off x="309878" y="8246746"/>
          <a:ext cx="350417" cy="135149"/>
        </a:xfrm>
        <a:prstGeom prst="flowChartDocumen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clientData/>
  </xdr:twoCellAnchor>
  <xdr:twoCellAnchor>
    <xdr:from>
      <xdr:col>1</xdr:col>
      <xdr:colOff>63500</xdr:colOff>
      <xdr:row>44</xdr:row>
      <xdr:rowOff>163513</xdr:rowOff>
    </xdr:from>
    <xdr:to>
      <xdr:col>2</xdr:col>
      <xdr:colOff>336731</xdr:colOff>
      <xdr:row>50</xdr:row>
      <xdr:rowOff>23085</xdr:rowOff>
    </xdr:to>
    <xdr:sp macro="" textlink="">
      <xdr:nvSpPr>
        <xdr:cNvPr id="13" name="Oval 12">
          <a:extLst>
            <a:ext uri="{FF2B5EF4-FFF2-40B4-BE49-F238E27FC236}">
              <a16:creationId xmlns:a16="http://schemas.microsoft.com/office/drawing/2014/main" id="{00000000-0008-0000-5600-00000D000000}"/>
            </a:ext>
          </a:extLst>
        </xdr:cNvPr>
        <xdr:cNvSpPr/>
      </xdr:nvSpPr>
      <xdr:spPr>
        <a:xfrm>
          <a:off x="206375" y="7707313"/>
          <a:ext cx="901881" cy="888272"/>
        </a:xfrm>
        <a:prstGeom prst="ellipse">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139963</xdr:colOff>
      <xdr:row>46</xdr:row>
      <xdr:rowOff>35719</xdr:rowOff>
    </xdr:from>
    <xdr:to>
      <xdr:col>3</xdr:col>
      <xdr:colOff>487666</xdr:colOff>
      <xdr:row>48</xdr:row>
      <xdr:rowOff>159041</xdr:rowOff>
    </xdr:to>
    <xdr:sp macro="" textlink="">
      <xdr:nvSpPr>
        <xdr:cNvPr id="14" name="Up Arrow 13">
          <a:extLst>
            <a:ext uri="{FF2B5EF4-FFF2-40B4-BE49-F238E27FC236}">
              <a16:creationId xmlns:a16="http://schemas.microsoft.com/office/drawing/2014/main" id="{00000000-0008-0000-5600-00000E000000}"/>
            </a:ext>
          </a:extLst>
        </xdr:cNvPr>
        <xdr:cNvSpPr/>
      </xdr:nvSpPr>
      <xdr:spPr>
        <a:xfrm rot="14384017">
          <a:off x="1166554" y="7667353"/>
          <a:ext cx="466222" cy="976353"/>
        </a:xfrm>
        <a:prstGeom prst="up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445294</xdr:colOff>
      <xdr:row>41</xdr:row>
      <xdr:rowOff>88106</xdr:rowOff>
    </xdr:from>
    <xdr:to>
      <xdr:col>7</xdr:col>
      <xdr:colOff>188990</xdr:colOff>
      <xdr:row>47</xdr:row>
      <xdr:rowOff>142536</xdr:rowOff>
    </xdr:to>
    <xdr:sp macro="" textlink="">
      <xdr:nvSpPr>
        <xdr:cNvPr id="15" name="Rectangle 14">
          <a:extLst>
            <a:ext uri="{FF2B5EF4-FFF2-40B4-BE49-F238E27FC236}">
              <a16:creationId xmlns:a16="http://schemas.microsoft.com/office/drawing/2014/main" id="{00000000-0008-0000-5600-00000F000000}"/>
            </a:ext>
          </a:extLst>
        </xdr:cNvPr>
        <xdr:cNvSpPr/>
      </xdr:nvSpPr>
      <xdr:spPr>
        <a:xfrm>
          <a:off x="1845469" y="7117556"/>
          <a:ext cx="2258296" cy="108313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400">
              <a:latin typeface="Arial" panose="020B0604020202020204" pitchFamily="34" charset="0"/>
              <a:cs typeface="Arial" panose="020B0604020202020204" pitchFamily="34" charset="0"/>
            </a:rPr>
            <a:t>DOPW Southern Region- Tender Box Location</a:t>
          </a:r>
        </a:p>
        <a:p>
          <a:pPr algn="l"/>
          <a:r>
            <a:rPr lang="en-GB" sz="1400">
              <a:latin typeface="Arial" panose="020B0604020202020204" pitchFamily="34" charset="0"/>
              <a:cs typeface="Arial" panose="020B0604020202020204" pitchFamily="34" charset="0"/>
            </a:rPr>
            <a:t>10 Prince Alfred  street</a:t>
          </a:r>
          <a:endParaRPr lang="en-GB" sz="1400" baseline="0">
            <a:latin typeface="Arial" panose="020B0604020202020204" pitchFamily="34" charset="0"/>
            <a:cs typeface="Arial" panose="020B0604020202020204" pitchFamily="34" charset="0"/>
          </a:endParaRPr>
        </a:p>
        <a:p>
          <a:pPr algn="l"/>
          <a:r>
            <a:rPr lang="en-GB" sz="1400" baseline="0">
              <a:latin typeface="Arial" panose="020B0604020202020204" pitchFamily="34" charset="0"/>
              <a:cs typeface="Arial" panose="020B0604020202020204" pitchFamily="34" charset="0"/>
            </a:rPr>
            <a:t>Pietermaritzburg</a:t>
          </a:r>
          <a:endParaRPr lang="en-GB" sz="1400">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absolute">
        <xdr:from>
          <xdr:col>19</xdr:col>
          <xdr:colOff>670560</xdr:colOff>
          <xdr:row>0</xdr:row>
          <xdr:rowOff>152400</xdr:rowOff>
        </xdr:from>
        <xdr:to>
          <xdr:col>22</xdr:col>
          <xdr:colOff>236220</xdr:colOff>
          <xdr:row>3</xdr:row>
          <xdr:rowOff>7620</xdr:rowOff>
        </xdr:to>
        <xdr:sp macro="" textlink="">
          <xdr:nvSpPr>
            <xdr:cNvPr id="857095" name="Button 7" hidden="1">
              <a:extLst>
                <a:ext uri="{63B3BB69-23CF-44E3-9099-C40C66FF867C}">
                  <a14:compatExt spid="_x0000_s857095"/>
                </a:ext>
                <a:ext uri="{FF2B5EF4-FFF2-40B4-BE49-F238E27FC236}">
                  <a16:creationId xmlns:a16="http://schemas.microsoft.com/office/drawing/2014/main" id="{00000000-0008-0000-5600-0000071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xdr:row>
          <xdr:rowOff>137160</xdr:rowOff>
        </xdr:from>
        <xdr:to>
          <xdr:col>22</xdr:col>
          <xdr:colOff>259080</xdr:colOff>
          <xdr:row>5</xdr:row>
          <xdr:rowOff>121920</xdr:rowOff>
        </xdr:to>
        <xdr:sp macro="" textlink="">
          <xdr:nvSpPr>
            <xdr:cNvPr id="857104" name="Button 16" hidden="1">
              <a:extLst>
                <a:ext uri="{63B3BB69-23CF-44E3-9099-C40C66FF867C}">
                  <a14:compatExt spid="_x0000_s857104"/>
                </a:ext>
                <a:ext uri="{FF2B5EF4-FFF2-40B4-BE49-F238E27FC236}">
                  <a16:creationId xmlns:a16="http://schemas.microsoft.com/office/drawing/2014/main" id="{00000000-0008-0000-5600-0000101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xdr:wsDr>
</file>

<file path=xl/drawings/drawing78.xml><?xml version="1.0" encoding="utf-8"?>
<xdr:wsDr xmlns:xdr="http://schemas.openxmlformats.org/drawingml/2006/spreadsheetDrawing" xmlns:a="http://schemas.openxmlformats.org/drawingml/2006/main">
  <xdr:twoCellAnchor editAs="oneCell">
    <xdr:from>
      <xdr:col>0</xdr:col>
      <xdr:colOff>158930</xdr:colOff>
      <xdr:row>2</xdr:row>
      <xdr:rowOff>137160</xdr:rowOff>
    </xdr:from>
    <xdr:to>
      <xdr:col>22</xdr:col>
      <xdr:colOff>430925</xdr:colOff>
      <xdr:row>44</xdr:row>
      <xdr:rowOff>38100</xdr:rowOff>
    </xdr:to>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cstate="print"/>
        <a:stretch>
          <a:fillRect/>
        </a:stretch>
      </xdr:blipFill>
      <xdr:spPr>
        <a:xfrm>
          <a:off x="158930" y="883920"/>
          <a:ext cx="11610555" cy="7002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11</xdr:col>
      <xdr:colOff>312828</xdr:colOff>
      <xdr:row>11</xdr:row>
      <xdr:rowOff>8816</xdr:rowOff>
    </xdr:from>
    <xdr:to>
      <xdr:col>12</xdr:col>
      <xdr:colOff>82505</xdr:colOff>
      <xdr:row>16</xdr:row>
      <xdr:rowOff>157523</xdr:rowOff>
    </xdr:to>
    <xdr:sp macro="" textlink="">
      <xdr:nvSpPr>
        <xdr:cNvPr id="1144460" name="Rectangle 1" descr="Wide upward diagonal">
          <a:extLst>
            <a:ext uri="{FF2B5EF4-FFF2-40B4-BE49-F238E27FC236}">
              <a16:creationId xmlns:a16="http://schemas.microsoft.com/office/drawing/2014/main" id="{00000000-0008-0000-5700-00008C761100}"/>
            </a:ext>
          </a:extLst>
        </xdr:cNvPr>
        <xdr:cNvSpPr>
          <a:spLocks noChangeArrowheads="1"/>
        </xdr:cNvSpPr>
      </xdr:nvSpPr>
      <xdr:spPr bwMode="auto">
        <a:xfrm rot="16668265">
          <a:off x="5245042" y="2544202"/>
          <a:ext cx="965136" cy="313963"/>
        </a:xfrm>
        <a:prstGeom prst="rect">
          <a:avLst/>
        </a:prstGeom>
        <a:pattFill prst="wdUpDiag">
          <a:fgClr>
            <a:srgbClr val="333333"/>
          </a:fgClr>
          <a:bgClr>
            <a:srgbClr val="FFFFFF"/>
          </a:bgClr>
        </a:pattFill>
        <a:ln w="22225">
          <a:solidFill>
            <a:srgbClr val="000000"/>
          </a:solidFill>
          <a:miter lim="800000"/>
          <a:headEnd/>
          <a:tailEnd/>
        </a:ln>
      </xdr:spPr>
    </xdr:sp>
    <xdr:clientData/>
  </xdr:twoCellAnchor>
  <xdr:twoCellAnchor>
    <xdr:from>
      <xdr:col>8</xdr:col>
      <xdr:colOff>96294</xdr:colOff>
      <xdr:row>7</xdr:row>
      <xdr:rowOff>103142</xdr:rowOff>
    </xdr:from>
    <xdr:to>
      <xdr:col>13</xdr:col>
      <xdr:colOff>371469</xdr:colOff>
      <xdr:row>9</xdr:row>
      <xdr:rowOff>110595</xdr:rowOff>
    </xdr:to>
    <xdr:sp macro="" textlink="">
      <xdr:nvSpPr>
        <xdr:cNvPr id="29" name="Rectangle 28">
          <a:extLst>
            <a:ext uri="{FF2B5EF4-FFF2-40B4-BE49-F238E27FC236}">
              <a16:creationId xmlns:a16="http://schemas.microsoft.com/office/drawing/2014/main" id="{00000000-0008-0000-5700-00001D000000}"/>
            </a:ext>
          </a:extLst>
        </xdr:cNvPr>
        <xdr:cNvSpPr>
          <a:spLocks noChangeArrowheads="1"/>
        </xdr:cNvSpPr>
      </xdr:nvSpPr>
      <xdr:spPr bwMode="auto">
        <a:xfrm>
          <a:off x="3635583" y="1637168"/>
          <a:ext cx="2932149" cy="328295"/>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lgn="ctr" rtl="0">
            <a:defRPr sz="1000"/>
          </a:pPr>
          <a:r>
            <a:rPr lang="en-US" sz="1600">
              <a:solidFill>
                <a:schemeClr val="bg1"/>
              </a:solidFill>
              <a:latin typeface="Arial" panose="020B0604020202020204" pitchFamily="34" charset="0"/>
              <a:ea typeface="+mn-ea"/>
              <a:cs typeface="Arial" panose="020B0604020202020204" pitchFamily="34" charset="0"/>
            </a:rPr>
            <a:t>ADMINISTRATIVE BUILDING</a:t>
          </a:r>
        </a:p>
      </xdr:txBody>
    </xdr:sp>
    <xdr:clientData/>
  </xdr:twoCellAnchor>
  <xdr:twoCellAnchor>
    <xdr:from>
      <xdr:col>11</xdr:col>
      <xdr:colOff>261258</xdr:colOff>
      <xdr:row>15</xdr:row>
      <xdr:rowOff>97971</xdr:rowOff>
    </xdr:from>
    <xdr:to>
      <xdr:col>11</xdr:col>
      <xdr:colOff>389940</xdr:colOff>
      <xdr:row>16</xdr:row>
      <xdr:rowOff>131731</xdr:rowOff>
    </xdr:to>
    <xdr:sp macro="" textlink="">
      <xdr:nvSpPr>
        <xdr:cNvPr id="1144468" name="Rectangle 9">
          <a:extLst>
            <a:ext uri="{FF2B5EF4-FFF2-40B4-BE49-F238E27FC236}">
              <a16:creationId xmlns:a16="http://schemas.microsoft.com/office/drawing/2014/main" id="{00000000-0008-0000-5700-000094761100}"/>
            </a:ext>
          </a:extLst>
        </xdr:cNvPr>
        <xdr:cNvSpPr>
          <a:spLocks noChangeArrowheads="1"/>
        </xdr:cNvSpPr>
      </xdr:nvSpPr>
      <xdr:spPr bwMode="auto">
        <a:xfrm>
          <a:off x="5519058" y="2960914"/>
          <a:ext cx="128682" cy="197046"/>
        </a:xfrm>
        <a:prstGeom prst="rect">
          <a:avLst/>
        </a:prstGeom>
        <a:solidFill>
          <a:srgbClr val="003300"/>
        </a:solidFill>
        <a:ln w="22225">
          <a:solidFill>
            <a:srgbClr val="000000"/>
          </a:solidFill>
          <a:miter lim="800000"/>
          <a:headEnd/>
          <a:tailEnd/>
        </a:ln>
      </xdr:spPr>
    </xdr:sp>
    <xdr:clientData/>
  </xdr:twoCellAnchor>
  <xdr:twoCellAnchor>
    <xdr:from>
      <xdr:col>7</xdr:col>
      <xdr:colOff>185056</xdr:colOff>
      <xdr:row>16</xdr:row>
      <xdr:rowOff>7988</xdr:rowOff>
    </xdr:from>
    <xdr:to>
      <xdr:col>11</xdr:col>
      <xdr:colOff>174171</xdr:colOff>
      <xdr:row>16</xdr:row>
      <xdr:rowOff>43541</xdr:rowOff>
    </xdr:to>
    <xdr:sp macro="" textlink="">
      <xdr:nvSpPr>
        <xdr:cNvPr id="1144470" name="Line 11">
          <a:extLst>
            <a:ext uri="{FF2B5EF4-FFF2-40B4-BE49-F238E27FC236}">
              <a16:creationId xmlns:a16="http://schemas.microsoft.com/office/drawing/2014/main" id="{00000000-0008-0000-5700-000096761100}"/>
            </a:ext>
          </a:extLst>
        </xdr:cNvPr>
        <xdr:cNvSpPr>
          <a:spLocks noChangeShapeType="1"/>
        </xdr:cNvSpPr>
      </xdr:nvSpPr>
      <xdr:spPr bwMode="auto">
        <a:xfrm>
          <a:off x="3265713" y="3034217"/>
          <a:ext cx="2166258" cy="35553"/>
        </a:xfrm>
        <a:prstGeom prst="line">
          <a:avLst/>
        </a:prstGeom>
        <a:noFill/>
        <a:ln w="22225">
          <a:solidFill>
            <a:srgbClr val="000000"/>
          </a:solidFill>
          <a:round/>
          <a:headEnd/>
          <a:tailEnd type="triangle" w="med" len="med"/>
        </a:ln>
      </xdr:spPr>
    </xdr:sp>
    <xdr:clientData/>
  </xdr:twoCellAnchor>
  <xdr:twoCellAnchor>
    <xdr:from>
      <xdr:col>3</xdr:col>
      <xdr:colOff>239486</xdr:colOff>
      <xdr:row>15</xdr:row>
      <xdr:rowOff>69124</xdr:rowOff>
    </xdr:from>
    <xdr:to>
      <xdr:col>7</xdr:col>
      <xdr:colOff>279400</xdr:colOff>
      <xdr:row>21</xdr:row>
      <xdr:rowOff>76200</xdr:rowOff>
    </xdr:to>
    <xdr:sp macro="" textlink="">
      <xdr:nvSpPr>
        <xdr:cNvPr id="11" name="Text Box 10">
          <a:extLst>
            <a:ext uri="{FF2B5EF4-FFF2-40B4-BE49-F238E27FC236}">
              <a16:creationId xmlns:a16="http://schemas.microsoft.com/office/drawing/2014/main" id="{00000000-0008-0000-5700-00000B000000}"/>
            </a:ext>
          </a:extLst>
        </xdr:cNvPr>
        <xdr:cNvSpPr txBox="1">
          <a:spLocks noChangeArrowheads="1"/>
        </xdr:cNvSpPr>
      </xdr:nvSpPr>
      <xdr:spPr bwMode="auto">
        <a:xfrm>
          <a:off x="1141186" y="2952024"/>
          <a:ext cx="2224314" cy="997676"/>
        </a:xfrm>
        <a:prstGeom prst="rect">
          <a:avLst/>
        </a:prstGeom>
        <a:ln>
          <a:headEnd/>
          <a:tailEnd/>
        </a:ln>
      </xdr:spPr>
      <xdr:style>
        <a:lnRef idx="0">
          <a:schemeClr val="accent1"/>
        </a:lnRef>
        <a:fillRef idx="3">
          <a:schemeClr val="accent1"/>
        </a:fillRef>
        <a:effectRef idx="3">
          <a:schemeClr val="accent1"/>
        </a:effectRef>
        <a:fontRef idx="minor">
          <a:schemeClr val="lt1"/>
        </a:fontRef>
      </xdr:style>
      <xdr:txBody>
        <a:bodyPr vertOverflow="clip" wrap="square" lIns="27432"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400" b="0" i="0" strike="noStrike">
              <a:solidFill>
                <a:schemeClr val="bg1"/>
              </a:solidFill>
              <a:latin typeface="Arial" panose="020B0604020202020204" pitchFamily="34" charset="0"/>
              <a:cs typeface="Arial" panose="020B0604020202020204" pitchFamily="34" charset="0"/>
            </a:rPr>
            <a:t>DOPW </a:t>
          </a:r>
          <a:r>
            <a:rPr lang="en-GB" sz="1400" b="0">
              <a:solidFill>
                <a:schemeClr val="lt1"/>
              </a:solidFill>
              <a:effectLst/>
              <a:latin typeface="Arial" panose="020B0604020202020204" pitchFamily="34" charset="0"/>
              <a:ea typeface="+mn-ea"/>
              <a:cs typeface="Arial" panose="020B0604020202020204" pitchFamily="34" charset="0"/>
            </a:rPr>
            <a:t>- Tender Box Location</a:t>
          </a:r>
          <a:endParaRPr lang="en-US" sz="1400" b="0" i="0" strike="noStrike">
            <a:solidFill>
              <a:schemeClr val="bg1"/>
            </a:solidFill>
            <a:latin typeface="Arial" panose="020B0604020202020204" pitchFamily="34" charset="0"/>
            <a:cs typeface="Arial" panose="020B0604020202020204" pitchFamily="34" charset="0"/>
          </a:endParaRPr>
        </a:p>
        <a:p>
          <a:pPr algn="l" rtl="0">
            <a:defRPr sz="1000"/>
          </a:pPr>
          <a:r>
            <a:rPr lang="en-US" sz="1400" b="0" i="0" strike="noStrike">
              <a:solidFill>
                <a:schemeClr val="bg1"/>
              </a:solidFill>
              <a:latin typeface="Arial"/>
              <a:cs typeface="Arial"/>
            </a:rPr>
            <a:t>North Coast Region</a:t>
          </a:r>
        </a:p>
        <a:p>
          <a:pPr algn="l" rtl="0">
            <a:defRPr sz="1000"/>
          </a:pPr>
          <a:r>
            <a:rPr lang="en-US" sz="1400" b="0" i="0" strike="noStrike">
              <a:solidFill>
                <a:schemeClr val="bg1"/>
              </a:solidFill>
              <a:latin typeface="Arial"/>
              <a:cs typeface="Arial"/>
            </a:rPr>
            <a:t>1 st Floor Stair Landing</a:t>
          </a:r>
        </a:p>
      </xdr:txBody>
    </xdr:sp>
    <xdr:clientData/>
  </xdr:twoCellAnchor>
  <xdr:twoCellAnchor>
    <xdr:from>
      <xdr:col>2</xdr:col>
      <xdr:colOff>338110</xdr:colOff>
      <xdr:row>4</xdr:row>
      <xdr:rowOff>32003</xdr:rowOff>
    </xdr:from>
    <xdr:to>
      <xdr:col>3</xdr:col>
      <xdr:colOff>298899</xdr:colOff>
      <xdr:row>8</xdr:row>
      <xdr:rowOff>36235</xdr:rowOff>
    </xdr:to>
    <xdr:sp macro="" textlink="">
      <xdr:nvSpPr>
        <xdr:cNvPr id="50" name="Up Arrow 49">
          <a:extLst>
            <a:ext uri="{FF2B5EF4-FFF2-40B4-BE49-F238E27FC236}">
              <a16:creationId xmlns:a16="http://schemas.microsoft.com/office/drawing/2014/main" id="{00000000-0008-0000-5700-000032000000}"/>
            </a:ext>
          </a:extLst>
        </xdr:cNvPr>
        <xdr:cNvSpPr/>
      </xdr:nvSpPr>
      <xdr:spPr>
        <a:xfrm rot="16200000">
          <a:off x="621188" y="1174954"/>
          <a:ext cx="657375" cy="505074"/>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N</a:t>
          </a:r>
        </a:p>
      </xdr:txBody>
    </xdr:sp>
    <xdr:clientData/>
  </xdr:twoCellAnchor>
  <xdr:twoCellAnchor>
    <xdr:from>
      <xdr:col>10</xdr:col>
      <xdr:colOff>450257</xdr:colOff>
      <xdr:row>13</xdr:row>
      <xdr:rowOff>108857</xdr:rowOff>
    </xdr:from>
    <xdr:to>
      <xdr:col>12</xdr:col>
      <xdr:colOff>255402</xdr:colOff>
      <xdr:row>18</xdr:row>
      <xdr:rowOff>139880</xdr:rowOff>
    </xdr:to>
    <xdr:sp macro="" textlink="">
      <xdr:nvSpPr>
        <xdr:cNvPr id="51" name="Oval 50">
          <a:extLst>
            <a:ext uri="{FF2B5EF4-FFF2-40B4-BE49-F238E27FC236}">
              <a16:creationId xmlns:a16="http://schemas.microsoft.com/office/drawing/2014/main" id="{00000000-0008-0000-5700-000033000000}"/>
            </a:ext>
          </a:extLst>
        </xdr:cNvPr>
        <xdr:cNvSpPr/>
      </xdr:nvSpPr>
      <xdr:spPr>
        <a:xfrm>
          <a:off x="5163771" y="2645228"/>
          <a:ext cx="893717" cy="847452"/>
        </a:xfrm>
        <a:prstGeom prst="ellipse">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72577</xdr:colOff>
      <xdr:row>19</xdr:row>
      <xdr:rowOff>47143</xdr:rowOff>
    </xdr:from>
    <xdr:to>
      <xdr:col>11</xdr:col>
      <xdr:colOff>516121</xdr:colOff>
      <xdr:row>25</xdr:row>
      <xdr:rowOff>20800</xdr:rowOff>
    </xdr:to>
    <xdr:sp macro="" textlink="">
      <xdr:nvSpPr>
        <xdr:cNvPr id="52" name="Up Arrow 51">
          <a:extLst>
            <a:ext uri="{FF2B5EF4-FFF2-40B4-BE49-F238E27FC236}">
              <a16:creationId xmlns:a16="http://schemas.microsoft.com/office/drawing/2014/main" id="{00000000-0008-0000-5700-000034000000}"/>
            </a:ext>
          </a:extLst>
        </xdr:cNvPr>
        <xdr:cNvSpPr/>
      </xdr:nvSpPr>
      <xdr:spPr>
        <a:xfrm>
          <a:off x="5343077" y="3590443"/>
          <a:ext cx="443544" cy="964257"/>
        </a:xfrm>
        <a:prstGeom prst="up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8</xdr:col>
      <xdr:colOff>109130</xdr:colOff>
      <xdr:row>5</xdr:row>
      <xdr:rowOff>30684</xdr:rowOff>
    </xdr:from>
    <xdr:ext cx="948529" cy="328295"/>
    <xdr:sp macro="" textlink="">
      <xdr:nvSpPr>
        <xdr:cNvPr id="14" name="TextBox 13">
          <a:extLst>
            <a:ext uri="{FF2B5EF4-FFF2-40B4-BE49-F238E27FC236}">
              <a16:creationId xmlns:a16="http://schemas.microsoft.com/office/drawing/2014/main" id="{00000000-0008-0000-5700-00000E000000}"/>
            </a:ext>
          </a:extLst>
        </xdr:cNvPr>
        <xdr:cNvSpPr txBox="1"/>
      </xdr:nvSpPr>
      <xdr:spPr>
        <a:xfrm>
          <a:off x="3669099" y="1268934"/>
          <a:ext cx="948529" cy="328295"/>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lgn="ctr" rtl="0">
            <a:defRPr sz="1000"/>
          </a:pPr>
          <a:r>
            <a:rPr lang="en-GB" sz="1600">
              <a:solidFill>
                <a:schemeClr val="bg1"/>
              </a:solidFill>
              <a:latin typeface="Arial" panose="020B0604020202020204" pitchFamily="34" charset="0"/>
              <a:ea typeface="+mn-ea"/>
              <a:cs typeface="Arial" panose="020B0604020202020204" pitchFamily="34" charset="0"/>
            </a:rPr>
            <a:t>ULUNDI</a:t>
          </a:r>
        </a:p>
      </xdr:txBody>
    </xdr:sp>
    <xdr:clientData/>
  </xdr:oneCellAnchor>
  <mc:AlternateContent xmlns:mc="http://schemas.openxmlformats.org/markup-compatibility/2006">
    <mc:Choice xmlns:a14="http://schemas.microsoft.com/office/drawing/2010/main" Requires="a14">
      <xdr:twoCellAnchor editAs="absolute">
        <xdr:from>
          <xdr:col>19</xdr:col>
          <xdr:colOff>106680</xdr:colOff>
          <xdr:row>1</xdr:row>
          <xdr:rowOff>38100</xdr:rowOff>
        </xdr:from>
        <xdr:to>
          <xdr:col>20</xdr:col>
          <xdr:colOff>236220</xdr:colOff>
          <xdr:row>1</xdr:row>
          <xdr:rowOff>350520</xdr:rowOff>
        </xdr:to>
        <xdr:sp macro="" textlink="">
          <xdr:nvSpPr>
            <xdr:cNvPr id="858655" name="Button 543" hidden="1">
              <a:extLst>
                <a:ext uri="{63B3BB69-23CF-44E3-9099-C40C66FF867C}">
                  <a14:compatExt spid="_x0000_s858655"/>
                </a:ext>
                <a:ext uri="{FF2B5EF4-FFF2-40B4-BE49-F238E27FC236}">
                  <a16:creationId xmlns:a16="http://schemas.microsoft.com/office/drawing/2014/main" id="{00000000-0008-0000-5700-00001F1A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106680</xdr:colOff>
          <xdr:row>1</xdr:row>
          <xdr:rowOff>487680</xdr:rowOff>
        </xdr:from>
        <xdr:to>
          <xdr:col>20</xdr:col>
          <xdr:colOff>228600</xdr:colOff>
          <xdr:row>2</xdr:row>
          <xdr:rowOff>114300</xdr:rowOff>
        </xdr:to>
        <xdr:sp macro="" textlink="">
          <xdr:nvSpPr>
            <xdr:cNvPr id="858656" name="Button 544" hidden="1">
              <a:extLst>
                <a:ext uri="{63B3BB69-23CF-44E3-9099-C40C66FF867C}">
                  <a14:compatExt spid="_x0000_s858656"/>
                </a:ext>
                <a:ext uri="{FF2B5EF4-FFF2-40B4-BE49-F238E27FC236}">
                  <a16:creationId xmlns:a16="http://schemas.microsoft.com/office/drawing/2014/main" id="{00000000-0008-0000-5700-0000201A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xdr:wsDr>
</file>

<file path=xl/drawings/drawing79.xml><?xml version="1.0" encoding="utf-8"?>
<xdr:wsDr xmlns:xdr="http://schemas.openxmlformats.org/drawingml/2006/spreadsheetDrawing" xmlns:a="http://schemas.openxmlformats.org/drawingml/2006/main">
  <xdr:twoCellAnchor editAs="oneCell">
    <xdr:from>
      <xdr:col>0</xdr:col>
      <xdr:colOff>28575</xdr:colOff>
      <xdr:row>3</xdr:row>
      <xdr:rowOff>3412</xdr:rowOff>
    </xdr:from>
    <xdr:to>
      <xdr:col>18</xdr:col>
      <xdr:colOff>580547</xdr:colOff>
      <xdr:row>46</xdr:row>
      <xdr:rowOff>141513</xdr:rowOff>
    </xdr:to>
    <xdr:pic>
      <xdr:nvPicPr>
        <xdr:cNvPr id="3" name="Picture 2">
          <a:extLst>
            <a:ext uri="{FF2B5EF4-FFF2-40B4-BE49-F238E27FC236}">
              <a16:creationId xmlns:a16="http://schemas.microsoft.com/office/drawing/2014/main" id="{00000000-0008-0000-5800-000003000000}"/>
            </a:ext>
          </a:extLst>
        </xdr:cNvPr>
        <xdr:cNvPicPr>
          <a:picLocks noChangeAspect="1"/>
        </xdr:cNvPicPr>
      </xdr:nvPicPr>
      <xdr:blipFill>
        <a:blip xmlns:r="http://schemas.openxmlformats.org/officeDocument/2006/relationships" r:embed="rId1" cstate="print"/>
        <a:stretch>
          <a:fillRect/>
        </a:stretch>
      </xdr:blipFill>
      <xdr:spPr>
        <a:xfrm>
          <a:off x="28575" y="493269"/>
          <a:ext cx="11720715" cy="715938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oneCellAnchor>
    <xdr:from>
      <xdr:col>5</xdr:col>
      <xdr:colOff>180975</xdr:colOff>
      <xdr:row>4</xdr:row>
      <xdr:rowOff>152400</xdr:rowOff>
    </xdr:from>
    <xdr:ext cx="1358962" cy="328295"/>
    <xdr:sp macro="" textlink="">
      <xdr:nvSpPr>
        <xdr:cNvPr id="7" name="TextBox 6">
          <a:extLst>
            <a:ext uri="{FF2B5EF4-FFF2-40B4-BE49-F238E27FC236}">
              <a16:creationId xmlns:a16="http://schemas.microsoft.com/office/drawing/2014/main" id="{00000000-0008-0000-5800-000007000000}"/>
            </a:ext>
          </a:extLst>
        </xdr:cNvPr>
        <xdr:cNvSpPr txBox="1"/>
      </xdr:nvSpPr>
      <xdr:spPr>
        <a:xfrm>
          <a:off x="3228975" y="800100"/>
          <a:ext cx="1358962" cy="328295"/>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n-GB" sz="1600">
              <a:solidFill>
                <a:schemeClr val="bg1"/>
              </a:solidFill>
              <a:latin typeface="Arial" panose="020B0604020202020204" pitchFamily="34" charset="0"/>
              <a:ea typeface="+mn-ea"/>
              <a:cs typeface="Arial" panose="020B0604020202020204" pitchFamily="34" charset="0"/>
            </a:rPr>
            <a:t>LADYSMITH</a:t>
          </a:r>
        </a:p>
      </xdr:txBody>
    </xdr:sp>
    <xdr:clientData/>
  </xdr:oneCellAnchor>
  <xdr:twoCellAnchor>
    <xdr:from>
      <xdr:col>6</xdr:col>
      <xdr:colOff>531034</xdr:colOff>
      <xdr:row>23</xdr:row>
      <xdr:rowOff>798</xdr:rowOff>
    </xdr:from>
    <xdr:to>
      <xdr:col>7</xdr:col>
      <xdr:colOff>386136</xdr:colOff>
      <xdr:row>24</xdr:row>
      <xdr:rowOff>61317</xdr:rowOff>
    </xdr:to>
    <xdr:sp macro="" textlink="">
      <xdr:nvSpPr>
        <xdr:cNvPr id="8" name="Flowchart: Document 7">
          <a:extLst>
            <a:ext uri="{FF2B5EF4-FFF2-40B4-BE49-F238E27FC236}">
              <a16:creationId xmlns:a16="http://schemas.microsoft.com/office/drawing/2014/main" id="{00000000-0008-0000-5800-000008000000}"/>
            </a:ext>
          </a:extLst>
        </xdr:cNvPr>
        <xdr:cNvSpPr/>
      </xdr:nvSpPr>
      <xdr:spPr>
        <a:xfrm rot="20718786">
          <a:off x="4253948" y="3756369"/>
          <a:ext cx="475588" cy="223805"/>
        </a:xfrm>
        <a:prstGeom prst="flowChartDocumen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800"/>
            <a:t>DOPW</a:t>
          </a:r>
        </a:p>
      </xdr:txBody>
    </xdr:sp>
    <xdr:clientData/>
  </xdr:twoCellAnchor>
  <xdr:twoCellAnchor>
    <xdr:from>
      <xdr:col>9</xdr:col>
      <xdr:colOff>533400</xdr:colOff>
      <xdr:row>3</xdr:row>
      <xdr:rowOff>155813</xdr:rowOff>
    </xdr:from>
    <xdr:to>
      <xdr:col>10</xdr:col>
      <xdr:colOff>385028</xdr:colOff>
      <xdr:row>6</xdr:row>
      <xdr:rowOff>93220</xdr:rowOff>
    </xdr:to>
    <xdr:sp macro="" textlink="">
      <xdr:nvSpPr>
        <xdr:cNvPr id="9" name="Up Arrow 8">
          <a:extLst>
            <a:ext uri="{FF2B5EF4-FFF2-40B4-BE49-F238E27FC236}">
              <a16:creationId xmlns:a16="http://schemas.microsoft.com/office/drawing/2014/main" id="{00000000-0008-0000-5800-000009000000}"/>
            </a:ext>
          </a:extLst>
        </xdr:cNvPr>
        <xdr:cNvSpPr/>
      </xdr:nvSpPr>
      <xdr:spPr>
        <a:xfrm>
          <a:off x="6191250" y="670163"/>
          <a:ext cx="480278" cy="451757"/>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N</a:t>
          </a:r>
        </a:p>
      </xdr:txBody>
    </xdr:sp>
    <xdr:clientData/>
  </xdr:twoCellAnchor>
  <xdr:twoCellAnchor>
    <xdr:from>
      <xdr:col>6</xdr:col>
      <xdr:colOff>313509</xdr:colOff>
      <xdr:row>21</xdr:row>
      <xdr:rowOff>71449</xdr:rowOff>
    </xdr:from>
    <xdr:to>
      <xdr:col>7</xdr:col>
      <xdr:colOff>586740</xdr:colOff>
      <xdr:row>26</xdr:row>
      <xdr:rowOff>102472</xdr:rowOff>
    </xdr:to>
    <xdr:sp macro="" textlink="">
      <xdr:nvSpPr>
        <xdr:cNvPr id="10" name="Oval 9">
          <a:extLst>
            <a:ext uri="{FF2B5EF4-FFF2-40B4-BE49-F238E27FC236}">
              <a16:creationId xmlns:a16="http://schemas.microsoft.com/office/drawing/2014/main" id="{00000000-0008-0000-5800-00000A000000}"/>
            </a:ext>
          </a:extLst>
        </xdr:cNvPr>
        <xdr:cNvSpPr/>
      </xdr:nvSpPr>
      <xdr:spPr>
        <a:xfrm>
          <a:off x="4036423" y="3500449"/>
          <a:ext cx="893717" cy="847452"/>
        </a:xfrm>
        <a:prstGeom prst="ellipse">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434757</xdr:colOff>
      <xdr:row>25</xdr:row>
      <xdr:rowOff>138551</xdr:rowOff>
    </xdr:from>
    <xdr:to>
      <xdr:col>8</xdr:col>
      <xdr:colOff>256001</xdr:colOff>
      <xdr:row>31</xdr:row>
      <xdr:rowOff>112208</xdr:rowOff>
    </xdr:to>
    <xdr:sp macro="" textlink="">
      <xdr:nvSpPr>
        <xdr:cNvPr id="11" name="Up Arrow 10">
          <a:extLst>
            <a:ext uri="{FF2B5EF4-FFF2-40B4-BE49-F238E27FC236}">
              <a16:creationId xmlns:a16="http://schemas.microsoft.com/office/drawing/2014/main" id="{00000000-0008-0000-5800-00000B000000}"/>
            </a:ext>
          </a:extLst>
        </xdr:cNvPr>
        <xdr:cNvSpPr/>
      </xdr:nvSpPr>
      <xdr:spPr>
        <a:xfrm rot="19072161">
          <a:off x="4778157" y="4220694"/>
          <a:ext cx="441730" cy="953371"/>
        </a:xfrm>
        <a:prstGeom prst="up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478970</xdr:colOff>
      <xdr:row>29</xdr:row>
      <xdr:rowOff>108857</xdr:rowOff>
    </xdr:from>
    <xdr:to>
      <xdr:col>12</xdr:col>
      <xdr:colOff>315684</xdr:colOff>
      <xdr:row>36</xdr:row>
      <xdr:rowOff>32656</xdr:rowOff>
    </xdr:to>
    <xdr:sp macro="" textlink="">
      <xdr:nvSpPr>
        <xdr:cNvPr id="4" name="Rectangle 3">
          <a:extLst>
            <a:ext uri="{FF2B5EF4-FFF2-40B4-BE49-F238E27FC236}">
              <a16:creationId xmlns:a16="http://schemas.microsoft.com/office/drawing/2014/main" id="{00000000-0008-0000-5800-000004000000}"/>
            </a:ext>
          </a:extLst>
        </xdr:cNvPr>
        <xdr:cNvSpPr/>
      </xdr:nvSpPr>
      <xdr:spPr>
        <a:xfrm>
          <a:off x="5442856" y="4844143"/>
          <a:ext cx="2318657" cy="10667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400">
              <a:latin typeface="Arial" panose="020B0604020202020204" pitchFamily="34" charset="0"/>
              <a:cs typeface="Arial" panose="020B0604020202020204" pitchFamily="34" charset="0"/>
            </a:rPr>
            <a:t>DOPW</a:t>
          </a:r>
          <a:r>
            <a:rPr lang="en-GB" sz="1400">
              <a:solidFill>
                <a:schemeClr val="lt1"/>
              </a:solidFill>
              <a:effectLst/>
              <a:latin typeface="Arial" panose="020B0604020202020204" pitchFamily="34" charset="0"/>
              <a:ea typeface="+mn-ea"/>
              <a:cs typeface="Arial" panose="020B0604020202020204" pitchFamily="34" charset="0"/>
            </a:rPr>
            <a:t>- Tender Box Location</a:t>
          </a:r>
          <a:endParaRPr lang="en-GB" sz="1400">
            <a:latin typeface="Arial" panose="020B0604020202020204" pitchFamily="34" charset="0"/>
            <a:cs typeface="Arial" panose="020B0604020202020204" pitchFamily="34" charset="0"/>
          </a:endParaRPr>
        </a:p>
        <a:p>
          <a:pPr algn="l"/>
          <a:r>
            <a:rPr lang="en-GB" sz="1400">
              <a:latin typeface="Arial" panose="020B0604020202020204" pitchFamily="34" charset="0"/>
              <a:cs typeface="Arial" panose="020B0604020202020204" pitchFamily="34" charset="0"/>
            </a:rPr>
            <a:t>40 Shepstone</a:t>
          </a:r>
          <a:r>
            <a:rPr lang="en-GB" sz="1400" baseline="0">
              <a:latin typeface="Arial" panose="020B0604020202020204" pitchFamily="34" charset="0"/>
              <a:cs typeface="Arial" panose="020B0604020202020204" pitchFamily="34" charset="0"/>
            </a:rPr>
            <a:t> road</a:t>
          </a:r>
        </a:p>
        <a:p>
          <a:pPr algn="l"/>
          <a:r>
            <a:rPr lang="en-GB" sz="1400" baseline="0">
              <a:latin typeface="Arial" panose="020B0604020202020204" pitchFamily="34" charset="0"/>
              <a:cs typeface="Arial" panose="020B0604020202020204" pitchFamily="34" charset="0"/>
            </a:rPr>
            <a:t>Ladysmith</a:t>
          </a:r>
          <a:endParaRPr lang="en-GB" sz="1400">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absolute">
        <xdr:from>
          <xdr:col>15</xdr:col>
          <xdr:colOff>502920</xdr:colOff>
          <xdr:row>3</xdr:row>
          <xdr:rowOff>160020</xdr:rowOff>
        </xdr:from>
        <xdr:to>
          <xdr:col>16</xdr:col>
          <xdr:colOff>487680</xdr:colOff>
          <xdr:row>4</xdr:row>
          <xdr:rowOff>137160</xdr:rowOff>
        </xdr:to>
        <xdr:sp macro="" textlink="">
          <xdr:nvSpPr>
            <xdr:cNvPr id="859152" name="Button 16" hidden="1">
              <a:extLst>
                <a:ext uri="{63B3BB69-23CF-44E3-9099-C40C66FF867C}">
                  <a14:compatExt spid="_x0000_s859152"/>
                </a:ext>
                <a:ext uri="{FF2B5EF4-FFF2-40B4-BE49-F238E27FC236}">
                  <a16:creationId xmlns:a16="http://schemas.microsoft.com/office/drawing/2014/main" id="{00000000-0008-0000-5800-0000101C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502920</xdr:colOff>
          <xdr:row>6</xdr:row>
          <xdr:rowOff>7620</xdr:rowOff>
        </xdr:from>
        <xdr:to>
          <xdr:col>16</xdr:col>
          <xdr:colOff>487680</xdr:colOff>
          <xdr:row>6</xdr:row>
          <xdr:rowOff>114300</xdr:rowOff>
        </xdr:to>
        <xdr:sp macro="" textlink="">
          <xdr:nvSpPr>
            <xdr:cNvPr id="859153" name="Button 17" hidden="1">
              <a:extLst>
                <a:ext uri="{63B3BB69-23CF-44E3-9099-C40C66FF867C}">
                  <a14:compatExt spid="_x0000_s859153"/>
                </a:ext>
                <a:ext uri="{FF2B5EF4-FFF2-40B4-BE49-F238E27FC236}">
                  <a16:creationId xmlns:a16="http://schemas.microsoft.com/office/drawing/2014/main" id="{00000000-0008-0000-5800-0000111C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5</xdr:col>
          <xdr:colOff>137160</xdr:colOff>
          <xdr:row>0</xdr:row>
          <xdr:rowOff>0</xdr:rowOff>
        </xdr:from>
        <xdr:to>
          <xdr:col>7</xdr:col>
          <xdr:colOff>274320</xdr:colOff>
          <xdr:row>1</xdr:row>
          <xdr:rowOff>60960</xdr:rowOff>
        </xdr:to>
        <xdr:sp macro="" textlink="">
          <xdr:nvSpPr>
            <xdr:cNvPr id="2196" name="Button 148" hidden="1">
              <a:extLst>
                <a:ext uri="{63B3BB69-23CF-44E3-9099-C40C66FF867C}">
                  <a14:compatExt spid="_x0000_s2196"/>
                </a:ext>
                <a:ext uri="{FF2B5EF4-FFF2-40B4-BE49-F238E27FC236}">
                  <a16:creationId xmlns:a16="http://schemas.microsoft.com/office/drawing/2014/main" id="{00000000-0008-0000-0C00-00009408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152400</xdr:colOff>
          <xdr:row>4</xdr:row>
          <xdr:rowOff>7620</xdr:rowOff>
        </xdr:from>
        <xdr:to>
          <xdr:col>7</xdr:col>
          <xdr:colOff>297180</xdr:colOff>
          <xdr:row>5</xdr:row>
          <xdr:rowOff>99060</xdr:rowOff>
        </xdr:to>
        <xdr:sp macro="" textlink="">
          <xdr:nvSpPr>
            <xdr:cNvPr id="2197" name="Button 149" descr="Please do a Print Preview before printing." hidden="1">
              <a:extLst>
                <a:ext uri="{63B3BB69-23CF-44E3-9099-C40C66FF867C}">
                  <a14:compatExt spid="_x0000_s2197"/>
                </a:ext>
                <a:ext uri="{FF2B5EF4-FFF2-40B4-BE49-F238E27FC236}">
                  <a16:creationId xmlns:a16="http://schemas.microsoft.com/office/drawing/2014/main" id="{00000000-0008-0000-0C00-000095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137160</xdr:colOff>
          <xdr:row>1</xdr:row>
          <xdr:rowOff>76200</xdr:rowOff>
        </xdr:from>
        <xdr:to>
          <xdr:col>7</xdr:col>
          <xdr:colOff>274320</xdr:colOff>
          <xdr:row>2</xdr:row>
          <xdr:rowOff>99060</xdr:rowOff>
        </xdr:to>
        <xdr:sp macro="" textlink="">
          <xdr:nvSpPr>
            <xdr:cNvPr id="2198" name="Button 150" hidden="1">
              <a:extLst>
                <a:ext uri="{63B3BB69-23CF-44E3-9099-C40C66FF867C}">
                  <a14:compatExt spid="_x0000_s2198"/>
                </a:ext>
                <a:ext uri="{FF2B5EF4-FFF2-40B4-BE49-F238E27FC236}">
                  <a16:creationId xmlns:a16="http://schemas.microsoft.com/office/drawing/2014/main" id="{00000000-0008-0000-0C00-000096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152400</xdr:colOff>
          <xdr:row>5</xdr:row>
          <xdr:rowOff>99060</xdr:rowOff>
        </xdr:from>
        <xdr:to>
          <xdr:col>7</xdr:col>
          <xdr:colOff>297180</xdr:colOff>
          <xdr:row>6</xdr:row>
          <xdr:rowOff>160020</xdr:rowOff>
        </xdr:to>
        <xdr:sp macro="" textlink="">
          <xdr:nvSpPr>
            <xdr:cNvPr id="2263" name="Button 215" hidden="1">
              <a:extLst>
                <a:ext uri="{63B3BB69-23CF-44E3-9099-C40C66FF867C}">
                  <a14:compatExt spid="_x0000_s2263"/>
                </a:ext>
                <a:ext uri="{FF2B5EF4-FFF2-40B4-BE49-F238E27FC236}">
                  <a16:creationId xmlns:a16="http://schemas.microsoft.com/office/drawing/2014/main" id="{00000000-0008-0000-0C00-0000D7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0</xdr:col>
      <xdr:colOff>1657351</xdr:colOff>
      <xdr:row>3</xdr:row>
      <xdr:rowOff>76200</xdr:rowOff>
    </xdr:from>
    <xdr:to>
      <xdr:col>2</xdr:col>
      <xdr:colOff>695325</xdr:colOff>
      <xdr:row>8</xdr:row>
      <xdr:rowOff>85725</xdr:rowOff>
    </xdr:to>
    <xdr:pic>
      <xdr:nvPicPr>
        <xdr:cNvPr id="10" name="Picture 9" descr="Public Works Logo">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7351" y="923925"/>
          <a:ext cx="3467099"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60960</xdr:colOff>
      <xdr:row>5</xdr:row>
      <xdr:rowOff>66842</xdr:rowOff>
    </xdr:from>
    <xdr:to>
      <xdr:col>18</xdr:col>
      <xdr:colOff>432214</xdr:colOff>
      <xdr:row>51</xdr:row>
      <xdr:rowOff>53340</xdr:rowOff>
    </xdr:to>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cstate="print"/>
        <a:stretch>
          <a:fillRect/>
        </a:stretch>
      </xdr:blipFill>
      <xdr:spPr>
        <a:xfrm>
          <a:off x="60960" y="905042"/>
          <a:ext cx="11618374" cy="769793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12</xdr:col>
      <xdr:colOff>361951</xdr:colOff>
      <xdr:row>38</xdr:row>
      <xdr:rowOff>11430</xdr:rowOff>
    </xdr:from>
    <xdr:to>
      <xdr:col>13</xdr:col>
      <xdr:colOff>140971</xdr:colOff>
      <xdr:row>41</xdr:row>
      <xdr:rowOff>72390</xdr:rowOff>
    </xdr:to>
    <xdr:sp macro="" textlink="">
      <xdr:nvSpPr>
        <xdr:cNvPr id="3" name="Flowchart: Document 2">
          <a:extLst>
            <a:ext uri="{FF2B5EF4-FFF2-40B4-BE49-F238E27FC236}">
              <a16:creationId xmlns:a16="http://schemas.microsoft.com/office/drawing/2014/main" id="{00000000-0008-0000-5900-000003000000}"/>
            </a:ext>
          </a:extLst>
        </xdr:cNvPr>
        <xdr:cNvSpPr/>
      </xdr:nvSpPr>
      <xdr:spPr>
        <a:xfrm rot="4271978">
          <a:off x="7780021" y="6461760"/>
          <a:ext cx="563880" cy="403860"/>
        </a:xfrm>
        <a:prstGeom prst="flowChartDocumen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DOPW</a:t>
          </a:r>
        </a:p>
      </xdr:txBody>
    </xdr:sp>
    <xdr:clientData/>
  </xdr:twoCellAnchor>
  <xdr:twoCellAnchor>
    <xdr:from>
      <xdr:col>9</xdr:col>
      <xdr:colOff>281940</xdr:colOff>
      <xdr:row>8</xdr:row>
      <xdr:rowOff>83820</xdr:rowOff>
    </xdr:from>
    <xdr:to>
      <xdr:col>10</xdr:col>
      <xdr:colOff>141732</xdr:colOff>
      <xdr:row>11</xdr:row>
      <xdr:rowOff>45720</xdr:rowOff>
    </xdr:to>
    <xdr:sp macro="" textlink="">
      <xdr:nvSpPr>
        <xdr:cNvPr id="4" name="Up Arrow 3">
          <a:extLst>
            <a:ext uri="{FF2B5EF4-FFF2-40B4-BE49-F238E27FC236}">
              <a16:creationId xmlns:a16="http://schemas.microsoft.com/office/drawing/2014/main" id="{00000000-0008-0000-5900-000004000000}"/>
            </a:ext>
          </a:extLst>
        </xdr:cNvPr>
        <xdr:cNvSpPr/>
      </xdr:nvSpPr>
      <xdr:spPr>
        <a:xfrm>
          <a:off x="5905500" y="1424940"/>
          <a:ext cx="484632" cy="46482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N</a:t>
          </a:r>
        </a:p>
      </xdr:txBody>
    </xdr:sp>
    <xdr:clientData/>
  </xdr:twoCellAnchor>
  <xdr:twoCellAnchor>
    <xdr:from>
      <xdr:col>12</xdr:col>
      <xdr:colOff>198120</xdr:colOff>
      <xdr:row>36</xdr:row>
      <xdr:rowOff>121920</xdr:rowOff>
    </xdr:from>
    <xdr:to>
      <xdr:col>13</xdr:col>
      <xdr:colOff>487680</xdr:colOff>
      <xdr:row>42</xdr:row>
      <xdr:rowOff>30480</xdr:rowOff>
    </xdr:to>
    <xdr:sp macro="" textlink="">
      <xdr:nvSpPr>
        <xdr:cNvPr id="5" name="Oval 4">
          <a:extLst>
            <a:ext uri="{FF2B5EF4-FFF2-40B4-BE49-F238E27FC236}">
              <a16:creationId xmlns:a16="http://schemas.microsoft.com/office/drawing/2014/main" id="{00000000-0008-0000-5900-000005000000}"/>
            </a:ext>
          </a:extLst>
        </xdr:cNvPr>
        <xdr:cNvSpPr/>
      </xdr:nvSpPr>
      <xdr:spPr>
        <a:xfrm>
          <a:off x="7696200" y="6156960"/>
          <a:ext cx="914400" cy="914400"/>
        </a:xfrm>
        <a:prstGeom prst="ellipse">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400594</xdr:colOff>
      <xdr:row>32</xdr:row>
      <xdr:rowOff>35922</xdr:rowOff>
    </xdr:from>
    <xdr:to>
      <xdr:col>12</xdr:col>
      <xdr:colOff>256032</xdr:colOff>
      <xdr:row>38</xdr:row>
      <xdr:rowOff>25908</xdr:rowOff>
    </xdr:to>
    <xdr:sp macro="" textlink="">
      <xdr:nvSpPr>
        <xdr:cNvPr id="6" name="Up Arrow 5">
          <a:extLst>
            <a:ext uri="{FF2B5EF4-FFF2-40B4-BE49-F238E27FC236}">
              <a16:creationId xmlns:a16="http://schemas.microsoft.com/office/drawing/2014/main" id="{00000000-0008-0000-5900-000006000000}"/>
            </a:ext>
          </a:extLst>
        </xdr:cNvPr>
        <xdr:cNvSpPr/>
      </xdr:nvSpPr>
      <xdr:spPr>
        <a:xfrm rot="8537019">
          <a:off x="7225937" y="5261065"/>
          <a:ext cx="475924" cy="969700"/>
        </a:xfrm>
        <a:prstGeom prst="up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5</xdr:col>
      <xdr:colOff>211250</xdr:colOff>
      <xdr:row>21</xdr:row>
      <xdr:rowOff>149508</xdr:rowOff>
    </xdr:from>
    <xdr:ext cx="2236959" cy="328295"/>
    <xdr:sp macro="" textlink="">
      <xdr:nvSpPr>
        <xdr:cNvPr id="7" name="TextBox 6">
          <a:extLst>
            <a:ext uri="{FF2B5EF4-FFF2-40B4-BE49-F238E27FC236}">
              <a16:creationId xmlns:a16="http://schemas.microsoft.com/office/drawing/2014/main" id="{00000000-0008-0000-5900-000007000000}"/>
            </a:ext>
          </a:extLst>
        </xdr:cNvPr>
        <xdr:cNvSpPr txBox="1"/>
      </xdr:nvSpPr>
      <xdr:spPr>
        <a:xfrm>
          <a:off x="3237422" y="3483258"/>
          <a:ext cx="2236959" cy="328295"/>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n-GB" sz="1600">
              <a:solidFill>
                <a:schemeClr val="bg1"/>
              </a:solidFill>
              <a:latin typeface="Arial" panose="020B0604020202020204" pitchFamily="34" charset="0"/>
              <a:ea typeface="+mn-ea"/>
              <a:cs typeface="Arial" panose="020B0604020202020204" pitchFamily="34" charset="0"/>
            </a:rPr>
            <a:t>MAYVILLE - DURBAN</a:t>
          </a:r>
        </a:p>
      </xdr:txBody>
    </xdr:sp>
    <xdr:clientData/>
  </xdr:oneCellAnchor>
  <xdr:twoCellAnchor>
    <xdr:from>
      <xdr:col>8</xdr:col>
      <xdr:colOff>261257</xdr:colOff>
      <xdr:row>26</xdr:row>
      <xdr:rowOff>54428</xdr:rowOff>
    </xdr:from>
    <xdr:to>
      <xdr:col>12</xdr:col>
      <xdr:colOff>283028</xdr:colOff>
      <xdr:row>32</xdr:row>
      <xdr:rowOff>0</xdr:rowOff>
    </xdr:to>
    <xdr:sp macro="" textlink="">
      <xdr:nvSpPr>
        <xdr:cNvPr id="11" name="Rectangle 10">
          <a:extLst>
            <a:ext uri="{FF2B5EF4-FFF2-40B4-BE49-F238E27FC236}">
              <a16:creationId xmlns:a16="http://schemas.microsoft.com/office/drawing/2014/main" id="{00000000-0008-0000-5900-00000B000000}"/>
            </a:ext>
          </a:extLst>
        </xdr:cNvPr>
        <xdr:cNvSpPr/>
      </xdr:nvSpPr>
      <xdr:spPr>
        <a:xfrm>
          <a:off x="5225143" y="4299857"/>
          <a:ext cx="2503714" cy="92528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400">
              <a:latin typeface="Arial" panose="020B0604020202020204" pitchFamily="34" charset="0"/>
              <a:cs typeface="Arial" panose="020B0604020202020204" pitchFamily="34" charset="0"/>
            </a:rPr>
            <a:t>DOPW</a:t>
          </a:r>
          <a:r>
            <a:rPr lang="en-GB" sz="1400">
              <a:solidFill>
                <a:schemeClr val="lt1"/>
              </a:solidFill>
              <a:effectLst/>
              <a:latin typeface="Arial" panose="020B0604020202020204" pitchFamily="34" charset="0"/>
              <a:ea typeface="+mn-ea"/>
              <a:cs typeface="Arial" panose="020B0604020202020204" pitchFamily="34" charset="0"/>
            </a:rPr>
            <a:t>- Tender Box Location</a:t>
          </a:r>
          <a:endParaRPr lang="en-GB" sz="1400">
            <a:latin typeface="Arial" panose="020B0604020202020204" pitchFamily="34" charset="0"/>
            <a:cs typeface="Arial" panose="020B0604020202020204" pitchFamily="34" charset="0"/>
          </a:endParaRPr>
        </a:p>
        <a:p>
          <a:pPr algn="l"/>
          <a:r>
            <a:rPr lang="en-GB" sz="1400">
              <a:latin typeface="Arial" panose="020B0604020202020204" pitchFamily="34" charset="0"/>
              <a:cs typeface="Arial" panose="020B0604020202020204" pitchFamily="34" charset="0"/>
            </a:rPr>
            <a:t>455A King Cetshwayo Hwy</a:t>
          </a:r>
          <a:endParaRPr lang="en-GB" sz="1400" baseline="0">
            <a:latin typeface="Arial" panose="020B0604020202020204" pitchFamily="34" charset="0"/>
            <a:cs typeface="Arial" panose="020B0604020202020204" pitchFamily="34" charset="0"/>
          </a:endParaRPr>
        </a:p>
        <a:p>
          <a:pPr algn="l"/>
          <a:r>
            <a:rPr lang="en-GB" sz="1400" baseline="0">
              <a:latin typeface="Arial" panose="020B0604020202020204" pitchFamily="34" charset="0"/>
              <a:cs typeface="Arial" panose="020B0604020202020204" pitchFamily="34" charset="0"/>
            </a:rPr>
            <a:t>Mayville</a:t>
          </a:r>
          <a:endParaRPr lang="en-GB" sz="1400">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absolute">
        <xdr:from>
          <xdr:col>16</xdr:col>
          <xdr:colOff>121920</xdr:colOff>
          <xdr:row>1</xdr:row>
          <xdr:rowOff>137160</xdr:rowOff>
        </xdr:from>
        <xdr:to>
          <xdr:col>17</xdr:col>
          <xdr:colOff>373380</xdr:colOff>
          <xdr:row>3</xdr:row>
          <xdr:rowOff>30480</xdr:rowOff>
        </xdr:to>
        <xdr:sp macro="" textlink="">
          <xdr:nvSpPr>
            <xdr:cNvPr id="860175" name="Button 15" hidden="1">
              <a:extLst>
                <a:ext uri="{63B3BB69-23CF-44E3-9099-C40C66FF867C}">
                  <a14:compatExt spid="_x0000_s860175"/>
                </a:ext>
                <a:ext uri="{FF2B5EF4-FFF2-40B4-BE49-F238E27FC236}">
                  <a16:creationId xmlns:a16="http://schemas.microsoft.com/office/drawing/2014/main" id="{00000000-0008-0000-5900-00000F2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121920</xdr:colOff>
          <xdr:row>4</xdr:row>
          <xdr:rowOff>38100</xdr:rowOff>
        </xdr:from>
        <xdr:to>
          <xdr:col>17</xdr:col>
          <xdr:colOff>373380</xdr:colOff>
          <xdr:row>5</xdr:row>
          <xdr:rowOff>83820</xdr:rowOff>
        </xdr:to>
        <xdr:sp macro="" textlink="">
          <xdr:nvSpPr>
            <xdr:cNvPr id="860176" name="Button 16" hidden="1">
              <a:extLst>
                <a:ext uri="{63B3BB69-23CF-44E3-9099-C40C66FF867C}">
                  <a14:compatExt spid="_x0000_s860176"/>
                </a:ext>
                <a:ext uri="{FF2B5EF4-FFF2-40B4-BE49-F238E27FC236}">
                  <a16:creationId xmlns:a16="http://schemas.microsoft.com/office/drawing/2014/main" id="{00000000-0008-0000-5900-0000102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xdr:wsDr>
</file>

<file path=xl/drawings/drawing8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12</xdr:col>
          <xdr:colOff>7620</xdr:colOff>
          <xdr:row>1</xdr:row>
          <xdr:rowOff>83820</xdr:rowOff>
        </xdr:from>
        <xdr:to>
          <xdr:col>14</xdr:col>
          <xdr:colOff>312420</xdr:colOff>
          <xdr:row>3</xdr:row>
          <xdr:rowOff>22860</xdr:rowOff>
        </xdr:to>
        <xdr:sp macro="" textlink="">
          <xdr:nvSpPr>
            <xdr:cNvPr id="1137665" name="Button 1" hidden="1">
              <a:extLst>
                <a:ext uri="{63B3BB69-23CF-44E3-9099-C40C66FF867C}">
                  <a14:compatExt spid="_x0000_s1137665"/>
                </a:ext>
                <a:ext uri="{FF2B5EF4-FFF2-40B4-BE49-F238E27FC236}">
                  <a16:creationId xmlns:a16="http://schemas.microsoft.com/office/drawing/2014/main" id="{00000000-0008-0000-5A00-0000015C1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7620</xdr:colOff>
          <xdr:row>7</xdr:row>
          <xdr:rowOff>60960</xdr:rowOff>
        </xdr:from>
        <xdr:to>
          <xdr:col>14</xdr:col>
          <xdr:colOff>312420</xdr:colOff>
          <xdr:row>9</xdr:row>
          <xdr:rowOff>76200</xdr:rowOff>
        </xdr:to>
        <xdr:sp macro="" textlink="">
          <xdr:nvSpPr>
            <xdr:cNvPr id="1137666" name="Button 2" hidden="1">
              <a:extLst>
                <a:ext uri="{63B3BB69-23CF-44E3-9099-C40C66FF867C}">
                  <a14:compatExt spid="_x0000_s1137666"/>
                </a:ext>
                <a:ext uri="{FF2B5EF4-FFF2-40B4-BE49-F238E27FC236}">
                  <a16:creationId xmlns:a16="http://schemas.microsoft.com/office/drawing/2014/main" id="{00000000-0008-0000-5A00-0000025C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7620</xdr:colOff>
          <xdr:row>3</xdr:row>
          <xdr:rowOff>38100</xdr:rowOff>
        </xdr:from>
        <xdr:to>
          <xdr:col>14</xdr:col>
          <xdr:colOff>312420</xdr:colOff>
          <xdr:row>5</xdr:row>
          <xdr:rowOff>0</xdr:rowOff>
        </xdr:to>
        <xdr:sp macro="" textlink="">
          <xdr:nvSpPr>
            <xdr:cNvPr id="1137667" name="Button 3" hidden="1">
              <a:extLst>
                <a:ext uri="{63B3BB69-23CF-44E3-9099-C40C66FF867C}">
                  <a14:compatExt spid="_x0000_s1137667"/>
                </a:ext>
                <a:ext uri="{FF2B5EF4-FFF2-40B4-BE49-F238E27FC236}">
                  <a16:creationId xmlns:a16="http://schemas.microsoft.com/office/drawing/2014/main" id="{00000000-0008-0000-5A00-0000035C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7620</xdr:colOff>
          <xdr:row>9</xdr:row>
          <xdr:rowOff>99060</xdr:rowOff>
        </xdr:from>
        <xdr:to>
          <xdr:col>14</xdr:col>
          <xdr:colOff>312420</xdr:colOff>
          <xdr:row>11</xdr:row>
          <xdr:rowOff>45720</xdr:rowOff>
        </xdr:to>
        <xdr:sp macro="" textlink="">
          <xdr:nvSpPr>
            <xdr:cNvPr id="1137668" name="Button 4" hidden="1">
              <a:extLst>
                <a:ext uri="{63B3BB69-23CF-44E3-9099-C40C66FF867C}">
                  <a14:compatExt spid="_x0000_s1137668"/>
                </a:ext>
                <a:ext uri="{FF2B5EF4-FFF2-40B4-BE49-F238E27FC236}">
                  <a16:creationId xmlns:a16="http://schemas.microsoft.com/office/drawing/2014/main" id="{00000000-0008-0000-5A00-0000045C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0</xdr:col>
      <xdr:colOff>428626</xdr:colOff>
      <xdr:row>0</xdr:row>
      <xdr:rowOff>76200</xdr:rowOff>
    </xdr:from>
    <xdr:to>
      <xdr:col>4</xdr:col>
      <xdr:colOff>257176</xdr:colOff>
      <xdr:row>4</xdr:row>
      <xdr:rowOff>85725</xdr:rowOff>
    </xdr:to>
    <xdr:pic>
      <xdr:nvPicPr>
        <xdr:cNvPr id="8" name="Picture 7" descr="Public Works Logo">
          <a:extLst>
            <a:ext uri="{FF2B5EF4-FFF2-40B4-BE49-F238E27FC236}">
              <a16:creationId xmlns:a16="http://schemas.microsoft.com/office/drawing/2014/main" id="{00000000-0008-0000-5A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626" y="76200"/>
          <a:ext cx="220980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absolute">
    <xdr:from>
      <xdr:col>12</xdr:col>
      <xdr:colOff>200025</xdr:colOff>
      <xdr:row>5</xdr:row>
      <xdr:rowOff>28575</xdr:rowOff>
    </xdr:from>
    <xdr:to>
      <xdr:col>14</xdr:col>
      <xdr:colOff>457200</xdr:colOff>
      <xdr:row>6</xdr:row>
      <xdr:rowOff>57150</xdr:rowOff>
    </xdr:to>
    <xdr:sp macro="" textlink="">
      <xdr:nvSpPr>
        <xdr:cNvPr id="4" name="Text Box 265219">
          <a:extLst>
            <a:ext uri="{FF2B5EF4-FFF2-40B4-BE49-F238E27FC236}">
              <a16:creationId xmlns:a16="http://schemas.microsoft.com/office/drawing/2014/main" id="{00000000-0008-0000-5B00-000004000000}"/>
            </a:ext>
          </a:extLst>
        </xdr:cNvPr>
        <xdr:cNvSpPr txBox="1">
          <a:spLocks noChangeArrowheads="1"/>
        </xdr:cNvSpPr>
      </xdr:nvSpPr>
      <xdr:spPr bwMode="auto">
        <a:xfrm>
          <a:off x="6677025" y="84772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160020</xdr:colOff>
          <xdr:row>1</xdr:row>
          <xdr:rowOff>45720</xdr:rowOff>
        </xdr:from>
        <xdr:to>
          <xdr:col>14</xdr:col>
          <xdr:colOff>426720</xdr:colOff>
          <xdr:row>3</xdr:row>
          <xdr:rowOff>30480</xdr:rowOff>
        </xdr:to>
        <xdr:sp macro="" textlink="">
          <xdr:nvSpPr>
            <xdr:cNvPr id="1329153" name="Button 1" hidden="1">
              <a:extLst>
                <a:ext uri="{63B3BB69-23CF-44E3-9099-C40C66FF867C}">
                  <a14:compatExt spid="_x0000_s1329153"/>
                </a:ext>
                <a:ext uri="{FF2B5EF4-FFF2-40B4-BE49-F238E27FC236}">
                  <a16:creationId xmlns:a16="http://schemas.microsoft.com/office/drawing/2014/main" id="{00000000-0008-0000-5B00-0000014814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160020</xdr:colOff>
          <xdr:row>6</xdr:row>
          <xdr:rowOff>76200</xdr:rowOff>
        </xdr:from>
        <xdr:to>
          <xdr:col>14</xdr:col>
          <xdr:colOff>426720</xdr:colOff>
          <xdr:row>7</xdr:row>
          <xdr:rowOff>220980</xdr:rowOff>
        </xdr:to>
        <xdr:sp macro="" textlink="">
          <xdr:nvSpPr>
            <xdr:cNvPr id="1329154" name="Button 2" hidden="1">
              <a:extLst>
                <a:ext uri="{63B3BB69-23CF-44E3-9099-C40C66FF867C}">
                  <a14:compatExt spid="_x0000_s1329154"/>
                </a:ext>
                <a:ext uri="{FF2B5EF4-FFF2-40B4-BE49-F238E27FC236}">
                  <a16:creationId xmlns:a16="http://schemas.microsoft.com/office/drawing/2014/main" id="{00000000-0008-0000-5B00-00000248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160020</xdr:colOff>
          <xdr:row>3</xdr:row>
          <xdr:rowOff>38100</xdr:rowOff>
        </xdr:from>
        <xdr:to>
          <xdr:col>14</xdr:col>
          <xdr:colOff>426720</xdr:colOff>
          <xdr:row>5</xdr:row>
          <xdr:rowOff>22860</xdr:rowOff>
        </xdr:to>
        <xdr:sp macro="" textlink="">
          <xdr:nvSpPr>
            <xdr:cNvPr id="1329155" name="Button 3" hidden="1">
              <a:extLst>
                <a:ext uri="{63B3BB69-23CF-44E3-9099-C40C66FF867C}">
                  <a14:compatExt spid="_x0000_s1329155"/>
                </a:ext>
                <a:ext uri="{FF2B5EF4-FFF2-40B4-BE49-F238E27FC236}">
                  <a16:creationId xmlns:a16="http://schemas.microsoft.com/office/drawing/2014/main" id="{00000000-0008-0000-5B00-00000348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160020</xdr:colOff>
          <xdr:row>8</xdr:row>
          <xdr:rowOff>0</xdr:rowOff>
        </xdr:from>
        <xdr:to>
          <xdr:col>14</xdr:col>
          <xdr:colOff>426720</xdr:colOff>
          <xdr:row>9</xdr:row>
          <xdr:rowOff>144780</xdr:rowOff>
        </xdr:to>
        <xdr:sp macro="" textlink="">
          <xdr:nvSpPr>
            <xdr:cNvPr id="1329156" name="Button 4" hidden="1">
              <a:extLst>
                <a:ext uri="{63B3BB69-23CF-44E3-9099-C40C66FF867C}">
                  <a14:compatExt spid="_x0000_s1329156"/>
                </a:ext>
                <a:ext uri="{FF2B5EF4-FFF2-40B4-BE49-F238E27FC236}">
                  <a16:creationId xmlns:a16="http://schemas.microsoft.com/office/drawing/2014/main" id="{00000000-0008-0000-5B00-00000448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xdr:col>
      <xdr:colOff>390525</xdr:colOff>
      <xdr:row>11</xdr:row>
      <xdr:rowOff>9525</xdr:rowOff>
    </xdr:from>
    <xdr:to>
      <xdr:col>9</xdr:col>
      <xdr:colOff>57150</xdr:colOff>
      <xdr:row>16</xdr:row>
      <xdr:rowOff>114300</xdr:rowOff>
    </xdr:to>
    <xdr:pic>
      <xdr:nvPicPr>
        <xdr:cNvPr id="8" name="Picture 7" descr="Public Works Logo">
          <a:extLst>
            <a:ext uri="{FF2B5EF4-FFF2-40B4-BE49-F238E27FC236}">
              <a16:creationId xmlns:a16="http://schemas.microsoft.com/office/drawing/2014/main" id="{00000000-0008-0000-5B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4425" y="2000250"/>
          <a:ext cx="36671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absolute">
    <xdr:from>
      <xdr:col>7</xdr:col>
      <xdr:colOff>373380</xdr:colOff>
      <xdr:row>4</xdr:row>
      <xdr:rowOff>219075</xdr:rowOff>
    </xdr:from>
    <xdr:to>
      <xdr:col>10</xdr:col>
      <xdr:colOff>5715</xdr:colOff>
      <xdr:row>6</xdr:row>
      <xdr:rowOff>76200</xdr:rowOff>
    </xdr:to>
    <xdr:sp macro="" textlink="">
      <xdr:nvSpPr>
        <xdr:cNvPr id="2" name="Text Box 265219">
          <a:extLst>
            <a:ext uri="{FF2B5EF4-FFF2-40B4-BE49-F238E27FC236}">
              <a16:creationId xmlns:a16="http://schemas.microsoft.com/office/drawing/2014/main" id="{00000000-0008-0000-5C00-000002000000}"/>
            </a:ext>
          </a:extLst>
        </xdr:cNvPr>
        <xdr:cNvSpPr txBox="1">
          <a:spLocks noChangeArrowheads="1"/>
        </xdr:cNvSpPr>
      </xdr:nvSpPr>
      <xdr:spPr bwMode="auto">
        <a:xfrm>
          <a:off x="7077075" y="9715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7</xdr:col>
          <xdr:colOff>419100</xdr:colOff>
          <xdr:row>1</xdr:row>
          <xdr:rowOff>121920</xdr:rowOff>
        </xdr:from>
        <xdr:to>
          <xdr:col>9</xdr:col>
          <xdr:colOff>533400</xdr:colOff>
          <xdr:row>3</xdr:row>
          <xdr:rowOff>0</xdr:rowOff>
        </xdr:to>
        <xdr:sp macro="" textlink="">
          <xdr:nvSpPr>
            <xdr:cNvPr id="1328129" name="Button 1" hidden="1">
              <a:extLst>
                <a:ext uri="{63B3BB69-23CF-44E3-9099-C40C66FF867C}">
                  <a14:compatExt spid="_x0000_s1328129"/>
                </a:ext>
                <a:ext uri="{FF2B5EF4-FFF2-40B4-BE49-F238E27FC236}">
                  <a16:creationId xmlns:a16="http://schemas.microsoft.com/office/drawing/2014/main" id="{00000000-0008-0000-5C00-0000014414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419100</xdr:colOff>
          <xdr:row>6</xdr:row>
          <xdr:rowOff>99060</xdr:rowOff>
        </xdr:from>
        <xdr:to>
          <xdr:col>9</xdr:col>
          <xdr:colOff>533400</xdr:colOff>
          <xdr:row>7</xdr:row>
          <xdr:rowOff>182880</xdr:rowOff>
        </xdr:to>
        <xdr:sp macro="" textlink="">
          <xdr:nvSpPr>
            <xdr:cNvPr id="1328130" name="Button 2" hidden="1">
              <a:extLst>
                <a:ext uri="{63B3BB69-23CF-44E3-9099-C40C66FF867C}">
                  <a14:compatExt spid="_x0000_s1328130"/>
                </a:ext>
                <a:ext uri="{FF2B5EF4-FFF2-40B4-BE49-F238E27FC236}">
                  <a16:creationId xmlns:a16="http://schemas.microsoft.com/office/drawing/2014/main" id="{00000000-0008-0000-5C00-00000244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419100</xdr:colOff>
          <xdr:row>3</xdr:row>
          <xdr:rowOff>30480</xdr:rowOff>
        </xdr:from>
        <xdr:to>
          <xdr:col>9</xdr:col>
          <xdr:colOff>533400</xdr:colOff>
          <xdr:row>4</xdr:row>
          <xdr:rowOff>137160</xdr:rowOff>
        </xdr:to>
        <xdr:sp macro="" textlink="">
          <xdr:nvSpPr>
            <xdr:cNvPr id="1328131" name="Button 3" hidden="1">
              <a:extLst>
                <a:ext uri="{63B3BB69-23CF-44E3-9099-C40C66FF867C}">
                  <a14:compatExt spid="_x0000_s1328131"/>
                </a:ext>
                <a:ext uri="{FF2B5EF4-FFF2-40B4-BE49-F238E27FC236}">
                  <a16:creationId xmlns:a16="http://schemas.microsoft.com/office/drawing/2014/main" id="{00000000-0008-0000-5C00-00000344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419100</xdr:colOff>
          <xdr:row>8</xdr:row>
          <xdr:rowOff>22860</xdr:rowOff>
        </xdr:from>
        <xdr:to>
          <xdr:col>9</xdr:col>
          <xdr:colOff>533400</xdr:colOff>
          <xdr:row>9</xdr:row>
          <xdr:rowOff>106680</xdr:rowOff>
        </xdr:to>
        <xdr:sp macro="" textlink="">
          <xdr:nvSpPr>
            <xdr:cNvPr id="1328132" name="Button 4" hidden="1">
              <a:extLst>
                <a:ext uri="{63B3BB69-23CF-44E3-9099-C40C66FF867C}">
                  <a14:compatExt spid="_x0000_s1328132"/>
                </a:ext>
                <a:ext uri="{FF2B5EF4-FFF2-40B4-BE49-F238E27FC236}">
                  <a16:creationId xmlns:a16="http://schemas.microsoft.com/office/drawing/2014/main" id="{00000000-0008-0000-5C00-00000444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84.xml><?xml version="1.0" encoding="utf-8"?>
<xdr:wsDr xmlns:xdr="http://schemas.openxmlformats.org/drawingml/2006/spreadsheetDrawing" xmlns:a="http://schemas.openxmlformats.org/drawingml/2006/main">
  <xdr:twoCellAnchor editAs="absolute">
    <xdr:from>
      <xdr:col>9</xdr:col>
      <xdr:colOff>571500</xdr:colOff>
      <xdr:row>2</xdr:row>
      <xdr:rowOff>76200</xdr:rowOff>
    </xdr:from>
    <xdr:to>
      <xdr:col>12</xdr:col>
      <xdr:colOff>219075</xdr:colOff>
      <xdr:row>4</xdr:row>
      <xdr:rowOff>76200</xdr:rowOff>
    </xdr:to>
    <xdr:sp macro="" textlink="">
      <xdr:nvSpPr>
        <xdr:cNvPr id="2" name="Text Box 265219">
          <a:extLst>
            <a:ext uri="{FF2B5EF4-FFF2-40B4-BE49-F238E27FC236}">
              <a16:creationId xmlns:a16="http://schemas.microsoft.com/office/drawing/2014/main" id="{00000000-0008-0000-5D00-000002000000}"/>
            </a:ext>
          </a:extLst>
        </xdr:cNvPr>
        <xdr:cNvSpPr txBox="1">
          <a:spLocks noChangeAspect="1" noChangeArrowheads="1"/>
        </xdr:cNvSpPr>
      </xdr:nvSpPr>
      <xdr:spPr bwMode="auto">
        <a:xfrm>
          <a:off x="7124700" y="88582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9</xdr:col>
          <xdr:colOff>579120</xdr:colOff>
          <xdr:row>0</xdr:row>
          <xdr:rowOff>228600</xdr:rowOff>
        </xdr:from>
        <xdr:to>
          <xdr:col>12</xdr:col>
          <xdr:colOff>83820</xdr:colOff>
          <xdr:row>1</xdr:row>
          <xdr:rowOff>266700</xdr:rowOff>
        </xdr:to>
        <xdr:sp macro="" textlink="">
          <xdr:nvSpPr>
            <xdr:cNvPr id="1327105" name="Button 1" hidden="1">
              <a:extLst>
                <a:ext uri="{63B3BB69-23CF-44E3-9099-C40C66FF867C}">
                  <a14:compatExt spid="_x0000_s1327105"/>
                </a:ext>
                <a:ext uri="{FF2B5EF4-FFF2-40B4-BE49-F238E27FC236}">
                  <a16:creationId xmlns:a16="http://schemas.microsoft.com/office/drawing/2014/main" id="{00000000-0008-0000-5D00-0000014014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579120</xdr:colOff>
          <xdr:row>4</xdr:row>
          <xdr:rowOff>106680</xdr:rowOff>
        </xdr:from>
        <xdr:to>
          <xdr:col>12</xdr:col>
          <xdr:colOff>83820</xdr:colOff>
          <xdr:row>5</xdr:row>
          <xdr:rowOff>220980</xdr:rowOff>
        </xdr:to>
        <xdr:sp macro="" textlink="">
          <xdr:nvSpPr>
            <xdr:cNvPr id="1327106" name="Button 2" hidden="1">
              <a:extLst>
                <a:ext uri="{63B3BB69-23CF-44E3-9099-C40C66FF867C}">
                  <a14:compatExt spid="_x0000_s1327106"/>
                </a:ext>
                <a:ext uri="{FF2B5EF4-FFF2-40B4-BE49-F238E27FC236}">
                  <a16:creationId xmlns:a16="http://schemas.microsoft.com/office/drawing/2014/main" id="{00000000-0008-0000-5D00-00000240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579120</xdr:colOff>
          <xdr:row>1</xdr:row>
          <xdr:rowOff>297180</xdr:rowOff>
        </xdr:from>
        <xdr:to>
          <xdr:col>12</xdr:col>
          <xdr:colOff>83820</xdr:colOff>
          <xdr:row>2</xdr:row>
          <xdr:rowOff>0</xdr:rowOff>
        </xdr:to>
        <xdr:sp macro="" textlink="">
          <xdr:nvSpPr>
            <xdr:cNvPr id="1327107" name="Button 3" hidden="1">
              <a:extLst>
                <a:ext uri="{63B3BB69-23CF-44E3-9099-C40C66FF867C}">
                  <a14:compatExt spid="_x0000_s1327107"/>
                </a:ext>
                <a:ext uri="{FF2B5EF4-FFF2-40B4-BE49-F238E27FC236}">
                  <a16:creationId xmlns:a16="http://schemas.microsoft.com/office/drawing/2014/main" id="{00000000-0008-0000-5D00-00000340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579120</xdr:colOff>
          <xdr:row>6</xdr:row>
          <xdr:rowOff>22860</xdr:rowOff>
        </xdr:from>
        <xdr:to>
          <xdr:col>12</xdr:col>
          <xdr:colOff>83820</xdr:colOff>
          <xdr:row>7</xdr:row>
          <xdr:rowOff>144780</xdr:rowOff>
        </xdr:to>
        <xdr:sp macro="" textlink="">
          <xdr:nvSpPr>
            <xdr:cNvPr id="1327108" name="Button 4" hidden="1">
              <a:extLst>
                <a:ext uri="{63B3BB69-23CF-44E3-9099-C40C66FF867C}">
                  <a14:compatExt spid="_x0000_s1327108"/>
                </a:ext>
                <a:ext uri="{FF2B5EF4-FFF2-40B4-BE49-F238E27FC236}">
                  <a16:creationId xmlns:a16="http://schemas.microsoft.com/office/drawing/2014/main" id="{00000000-0008-0000-5D00-00000440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8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83820</xdr:colOff>
          <xdr:row>3</xdr:row>
          <xdr:rowOff>251460</xdr:rowOff>
        </xdr:from>
        <xdr:to>
          <xdr:col>16</xdr:col>
          <xdr:colOff>198120</xdr:colOff>
          <xdr:row>3</xdr:row>
          <xdr:rowOff>525780</xdr:rowOff>
        </xdr:to>
        <xdr:sp macro="" textlink="">
          <xdr:nvSpPr>
            <xdr:cNvPr id="1326081" name="Button 1" hidden="1">
              <a:extLst>
                <a:ext uri="{63B3BB69-23CF-44E3-9099-C40C66FF867C}">
                  <a14:compatExt spid="_x0000_s1326081"/>
                </a:ext>
                <a:ext uri="{FF2B5EF4-FFF2-40B4-BE49-F238E27FC236}">
                  <a16:creationId xmlns:a16="http://schemas.microsoft.com/office/drawing/2014/main" id="{00000000-0008-0000-5E00-0000013C14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106680</xdr:colOff>
          <xdr:row>6</xdr:row>
          <xdr:rowOff>182880</xdr:rowOff>
        </xdr:from>
        <xdr:to>
          <xdr:col>16</xdr:col>
          <xdr:colOff>220980</xdr:colOff>
          <xdr:row>8</xdr:row>
          <xdr:rowOff>38100</xdr:rowOff>
        </xdr:to>
        <xdr:sp macro="" textlink="">
          <xdr:nvSpPr>
            <xdr:cNvPr id="1326082" name="Button 2" hidden="1">
              <a:extLst>
                <a:ext uri="{63B3BB69-23CF-44E3-9099-C40C66FF867C}">
                  <a14:compatExt spid="_x0000_s1326082"/>
                </a:ext>
                <a:ext uri="{FF2B5EF4-FFF2-40B4-BE49-F238E27FC236}">
                  <a16:creationId xmlns:a16="http://schemas.microsoft.com/office/drawing/2014/main" id="{00000000-0008-0000-5E00-0000023C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83820</xdr:colOff>
          <xdr:row>3</xdr:row>
          <xdr:rowOff>556260</xdr:rowOff>
        </xdr:from>
        <xdr:to>
          <xdr:col>16</xdr:col>
          <xdr:colOff>198120</xdr:colOff>
          <xdr:row>5</xdr:row>
          <xdr:rowOff>0</xdr:rowOff>
        </xdr:to>
        <xdr:sp macro="" textlink="">
          <xdr:nvSpPr>
            <xdr:cNvPr id="1326083" name="Button 3" hidden="1">
              <a:extLst>
                <a:ext uri="{63B3BB69-23CF-44E3-9099-C40C66FF867C}">
                  <a14:compatExt spid="_x0000_s1326083"/>
                </a:ext>
                <a:ext uri="{FF2B5EF4-FFF2-40B4-BE49-F238E27FC236}">
                  <a16:creationId xmlns:a16="http://schemas.microsoft.com/office/drawing/2014/main" id="{00000000-0008-0000-5E00-0000033C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106680</xdr:colOff>
          <xdr:row>8</xdr:row>
          <xdr:rowOff>68580</xdr:rowOff>
        </xdr:from>
        <xdr:to>
          <xdr:col>16</xdr:col>
          <xdr:colOff>220980</xdr:colOff>
          <xdr:row>9</xdr:row>
          <xdr:rowOff>137160</xdr:rowOff>
        </xdr:to>
        <xdr:sp macro="" textlink="">
          <xdr:nvSpPr>
            <xdr:cNvPr id="1326084" name="Button 4" hidden="1">
              <a:extLst>
                <a:ext uri="{63B3BB69-23CF-44E3-9099-C40C66FF867C}">
                  <a14:compatExt spid="_x0000_s1326084"/>
                </a:ext>
                <a:ext uri="{FF2B5EF4-FFF2-40B4-BE49-F238E27FC236}">
                  <a16:creationId xmlns:a16="http://schemas.microsoft.com/office/drawing/2014/main" id="{00000000-0008-0000-5E00-0000043C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86.xml><?xml version="1.0" encoding="utf-8"?>
<xdr:wsDr xmlns:xdr="http://schemas.openxmlformats.org/drawingml/2006/spreadsheetDrawing" xmlns:a="http://schemas.openxmlformats.org/drawingml/2006/main">
  <xdr:twoCellAnchor editAs="absolute">
    <xdr:from>
      <xdr:col>7</xdr:col>
      <xdr:colOff>514350</xdr:colOff>
      <xdr:row>3</xdr:row>
      <xdr:rowOff>47625</xdr:rowOff>
    </xdr:from>
    <xdr:to>
      <xdr:col>10</xdr:col>
      <xdr:colOff>219075</xdr:colOff>
      <xdr:row>5</xdr:row>
      <xdr:rowOff>3175</xdr:rowOff>
    </xdr:to>
    <xdr:sp macro="" textlink="">
      <xdr:nvSpPr>
        <xdr:cNvPr id="2" name="Text Box 265219">
          <a:extLst>
            <a:ext uri="{FF2B5EF4-FFF2-40B4-BE49-F238E27FC236}">
              <a16:creationId xmlns:a16="http://schemas.microsoft.com/office/drawing/2014/main" id="{00000000-0008-0000-5F00-000002000000}"/>
            </a:ext>
          </a:extLst>
        </xdr:cNvPr>
        <xdr:cNvSpPr txBox="1">
          <a:spLocks noChangeArrowheads="1"/>
        </xdr:cNvSpPr>
      </xdr:nvSpPr>
      <xdr:spPr bwMode="auto">
        <a:xfrm>
          <a:off x="8124825" y="8191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7</xdr:col>
          <xdr:colOff>495300</xdr:colOff>
          <xdr:row>0</xdr:row>
          <xdr:rowOff>160020</xdr:rowOff>
        </xdr:from>
        <xdr:to>
          <xdr:col>10</xdr:col>
          <xdr:colOff>60960</xdr:colOff>
          <xdr:row>1</xdr:row>
          <xdr:rowOff>251460</xdr:rowOff>
        </xdr:to>
        <xdr:sp macro="" textlink="">
          <xdr:nvSpPr>
            <xdr:cNvPr id="1418241" name="Button 1" hidden="1">
              <a:extLst>
                <a:ext uri="{63B3BB69-23CF-44E3-9099-C40C66FF867C}">
                  <a14:compatExt spid="_x0000_s1418241"/>
                </a:ext>
                <a:ext uri="{FF2B5EF4-FFF2-40B4-BE49-F238E27FC236}">
                  <a16:creationId xmlns:a16="http://schemas.microsoft.com/office/drawing/2014/main" id="{00000000-0008-0000-5F00-000001A415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495300</xdr:colOff>
          <xdr:row>5</xdr:row>
          <xdr:rowOff>60960</xdr:rowOff>
        </xdr:from>
        <xdr:to>
          <xdr:col>10</xdr:col>
          <xdr:colOff>60960</xdr:colOff>
          <xdr:row>6</xdr:row>
          <xdr:rowOff>144780</xdr:rowOff>
        </xdr:to>
        <xdr:sp macro="" textlink="">
          <xdr:nvSpPr>
            <xdr:cNvPr id="1418242" name="Button 2" hidden="1">
              <a:extLst>
                <a:ext uri="{63B3BB69-23CF-44E3-9099-C40C66FF867C}">
                  <a14:compatExt spid="_x0000_s1418242"/>
                </a:ext>
                <a:ext uri="{FF2B5EF4-FFF2-40B4-BE49-F238E27FC236}">
                  <a16:creationId xmlns:a16="http://schemas.microsoft.com/office/drawing/2014/main" id="{00000000-0008-0000-5F00-000002A4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495300</xdr:colOff>
          <xdr:row>1</xdr:row>
          <xdr:rowOff>274320</xdr:rowOff>
        </xdr:from>
        <xdr:to>
          <xdr:col>10</xdr:col>
          <xdr:colOff>60960</xdr:colOff>
          <xdr:row>2</xdr:row>
          <xdr:rowOff>160020</xdr:rowOff>
        </xdr:to>
        <xdr:sp macro="" textlink="">
          <xdr:nvSpPr>
            <xdr:cNvPr id="1418243" name="Button 3" hidden="1">
              <a:extLst>
                <a:ext uri="{63B3BB69-23CF-44E3-9099-C40C66FF867C}">
                  <a14:compatExt spid="_x0000_s1418243"/>
                </a:ext>
                <a:ext uri="{FF2B5EF4-FFF2-40B4-BE49-F238E27FC236}">
                  <a16:creationId xmlns:a16="http://schemas.microsoft.com/office/drawing/2014/main" id="{00000000-0008-0000-5F00-000003A4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495300</xdr:colOff>
          <xdr:row>6</xdr:row>
          <xdr:rowOff>175260</xdr:rowOff>
        </xdr:from>
        <xdr:to>
          <xdr:col>10</xdr:col>
          <xdr:colOff>60960</xdr:colOff>
          <xdr:row>8</xdr:row>
          <xdr:rowOff>68580</xdr:rowOff>
        </xdr:to>
        <xdr:sp macro="" textlink="">
          <xdr:nvSpPr>
            <xdr:cNvPr id="1418244" name="Button 4" hidden="1">
              <a:extLst>
                <a:ext uri="{63B3BB69-23CF-44E3-9099-C40C66FF867C}">
                  <a14:compatExt spid="_x0000_s1418244"/>
                </a:ext>
                <a:ext uri="{FF2B5EF4-FFF2-40B4-BE49-F238E27FC236}">
                  <a16:creationId xmlns:a16="http://schemas.microsoft.com/office/drawing/2014/main" id="{00000000-0008-0000-5F00-000004A4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87.xml><?xml version="1.0" encoding="utf-8"?>
<xdr:wsDr xmlns:xdr="http://schemas.openxmlformats.org/drawingml/2006/spreadsheetDrawing" xmlns:a="http://schemas.openxmlformats.org/drawingml/2006/main">
  <xdr:twoCellAnchor editAs="oneCell">
    <xdr:from>
      <xdr:col>8</xdr:col>
      <xdr:colOff>38100</xdr:colOff>
      <xdr:row>26</xdr:row>
      <xdr:rowOff>15240</xdr:rowOff>
    </xdr:from>
    <xdr:to>
      <xdr:col>8</xdr:col>
      <xdr:colOff>208788</xdr:colOff>
      <xdr:row>34</xdr:row>
      <xdr:rowOff>152400</xdr:rowOff>
    </xdr:to>
    <xdr:sp macro="" textlink="">
      <xdr:nvSpPr>
        <xdr:cNvPr id="2" name="Right Brace 1">
          <a:extLst>
            <a:ext uri="{FF2B5EF4-FFF2-40B4-BE49-F238E27FC236}">
              <a16:creationId xmlns:a16="http://schemas.microsoft.com/office/drawing/2014/main" id="{00000000-0008-0000-6000-000002000000}"/>
            </a:ext>
          </a:extLst>
        </xdr:cNvPr>
        <xdr:cNvSpPr/>
      </xdr:nvSpPr>
      <xdr:spPr>
        <a:xfrm>
          <a:off x="4366260" y="7330440"/>
          <a:ext cx="170688" cy="1478280"/>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8</xdr:col>
      <xdr:colOff>15240</xdr:colOff>
      <xdr:row>39</xdr:row>
      <xdr:rowOff>7620</xdr:rowOff>
    </xdr:from>
    <xdr:to>
      <xdr:col>8</xdr:col>
      <xdr:colOff>185928</xdr:colOff>
      <xdr:row>47</xdr:row>
      <xdr:rowOff>144780</xdr:rowOff>
    </xdr:to>
    <xdr:sp macro="" textlink="">
      <xdr:nvSpPr>
        <xdr:cNvPr id="3" name="Right Brace 2">
          <a:extLst>
            <a:ext uri="{FF2B5EF4-FFF2-40B4-BE49-F238E27FC236}">
              <a16:creationId xmlns:a16="http://schemas.microsoft.com/office/drawing/2014/main" id="{00000000-0008-0000-6000-000003000000}"/>
            </a:ext>
          </a:extLst>
        </xdr:cNvPr>
        <xdr:cNvSpPr/>
      </xdr:nvSpPr>
      <xdr:spPr>
        <a:xfrm>
          <a:off x="4343400" y="9639300"/>
          <a:ext cx="170688" cy="1478280"/>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editAs="absolute">
    <xdr:from>
      <xdr:col>13</xdr:col>
      <xdr:colOff>0</xdr:colOff>
      <xdr:row>1</xdr:row>
      <xdr:rowOff>666750</xdr:rowOff>
    </xdr:from>
    <xdr:to>
      <xdr:col>15</xdr:col>
      <xdr:colOff>257175</xdr:colOff>
      <xdr:row>2</xdr:row>
      <xdr:rowOff>257175</xdr:rowOff>
    </xdr:to>
    <xdr:sp macro="" textlink="">
      <xdr:nvSpPr>
        <xdr:cNvPr id="4" name="Text Box 265219">
          <a:extLst>
            <a:ext uri="{FF2B5EF4-FFF2-40B4-BE49-F238E27FC236}">
              <a16:creationId xmlns:a16="http://schemas.microsoft.com/office/drawing/2014/main" id="{00000000-0008-0000-6000-000004000000}"/>
            </a:ext>
          </a:extLst>
        </xdr:cNvPr>
        <xdr:cNvSpPr txBox="1">
          <a:spLocks noChangeArrowheads="1"/>
        </xdr:cNvSpPr>
      </xdr:nvSpPr>
      <xdr:spPr bwMode="auto">
        <a:xfrm>
          <a:off x="6943725" y="8286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13</xdr:col>
          <xdr:colOff>7620</xdr:colOff>
          <xdr:row>0</xdr:row>
          <xdr:rowOff>106680</xdr:rowOff>
        </xdr:from>
        <xdr:to>
          <xdr:col>15</xdr:col>
          <xdr:colOff>121920</xdr:colOff>
          <xdr:row>1</xdr:row>
          <xdr:rowOff>220980</xdr:rowOff>
        </xdr:to>
        <xdr:sp macro="" textlink="">
          <xdr:nvSpPr>
            <xdr:cNvPr id="1419265" name="Button 1" hidden="1">
              <a:extLst>
                <a:ext uri="{63B3BB69-23CF-44E3-9099-C40C66FF867C}">
                  <a14:compatExt spid="_x0000_s1419265"/>
                </a:ext>
                <a:ext uri="{FF2B5EF4-FFF2-40B4-BE49-F238E27FC236}">
                  <a16:creationId xmlns:a16="http://schemas.microsoft.com/office/drawing/2014/main" id="{00000000-0008-0000-6000-000001A815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7620</xdr:colOff>
          <xdr:row>2</xdr:row>
          <xdr:rowOff>259080</xdr:rowOff>
        </xdr:from>
        <xdr:to>
          <xdr:col>15</xdr:col>
          <xdr:colOff>121920</xdr:colOff>
          <xdr:row>2</xdr:row>
          <xdr:rowOff>502920</xdr:rowOff>
        </xdr:to>
        <xdr:sp macro="" textlink="">
          <xdr:nvSpPr>
            <xdr:cNvPr id="1419266" name="Button 2" hidden="1">
              <a:extLst>
                <a:ext uri="{63B3BB69-23CF-44E3-9099-C40C66FF867C}">
                  <a14:compatExt spid="_x0000_s1419266"/>
                </a:ext>
                <a:ext uri="{FF2B5EF4-FFF2-40B4-BE49-F238E27FC236}">
                  <a16:creationId xmlns:a16="http://schemas.microsoft.com/office/drawing/2014/main" id="{00000000-0008-0000-6000-000002A8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7620</xdr:colOff>
          <xdr:row>1</xdr:row>
          <xdr:rowOff>251460</xdr:rowOff>
        </xdr:from>
        <xdr:to>
          <xdr:col>15</xdr:col>
          <xdr:colOff>121920</xdr:colOff>
          <xdr:row>1</xdr:row>
          <xdr:rowOff>495300</xdr:rowOff>
        </xdr:to>
        <xdr:sp macro="" textlink="">
          <xdr:nvSpPr>
            <xdr:cNvPr id="1419267" name="Button 3" hidden="1">
              <a:extLst>
                <a:ext uri="{63B3BB69-23CF-44E3-9099-C40C66FF867C}">
                  <a14:compatExt spid="_x0000_s1419267"/>
                </a:ext>
                <a:ext uri="{FF2B5EF4-FFF2-40B4-BE49-F238E27FC236}">
                  <a16:creationId xmlns:a16="http://schemas.microsoft.com/office/drawing/2014/main" id="{00000000-0008-0000-6000-000003A8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7620</xdr:colOff>
          <xdr:row>2</xdr:row>
          <xdr:rowOff>533400</xdr:rowOff>
        </xdr:from>
        <xdr:to>
          <xdr:col>15</xdr:col>
          <xdr:colOff>121920</xdr:colOff>
          <xdr:row>3</xdr:row>
          <xdr:rowOff>190500</xdr:rowOff>
        </xdr:to>
        <xdr:sp macro="" textlink="">
          <xdr:nvSpPr>
            <xdr:cNvPr id="1419268" name="Button 4" hidden="1">
              <a:extLst>
                <a:ext uri="{63B3BB69-23CF-44E3-9099-C40C66FF867C}">
                  <a14:compatExt spid="_x0000_s1419268"/>
                </a:ext>
                <a:ext uri="{FF2B5EF4-FFF2-40B4-BE49-F238E27FC236}">
                  <a16:creationId xmlns:a16="http://schemas.microsoft.com/office/drawing/2014/main" id="{00000000-0008-0000-6000-000004A8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88.xml><?xml version="1.0" encoding="utf-8"?>
<xdr:wsDr xmlns:xdr="http://schemas.openxmlformats.org/drawingml/2006/spreadsheetDrawing" xmlns:a="http://schemas.openxmlformats.org/drawingml/2006/main">
  <xdr:twoCellAnchor editAs="absolute">
    <xdr:from>
      <xdr:col>13</xdr:col>
      <xdr:colOff>161925</xdr:colOff>
      <xdr:row>6</xdr:row>
      <xdr:rowOff>19050</xdr:rowOff>
    </xdr:from>
    <xdr:to>
      <xdr:col>15</xdr:col>
      <xdr:colOff>457200</xdr:colOff>
      <xdr:row>8</xdr:row>
      <xdr:rowOff>19050</xdr:rowOff>
    </xdr:to>
    <xdr:sp macro="" textlink="">
      <xdr:nvSpPr>
        <xdr:cNvPr id="2" name="Text Box 265219">
          <a:extLst>
            <a:ext uri="{FF2B5EF4-FFF2-40B4-BE49-F238E27FC236}">
              <a16:creationId xmlns:a16="http://schemas.microsoft.com/office/drawing/2014/main" id="{00000000-0008-0000-6100-000002000000}"/>
            </a:ext>
          </a:extLst>
        </xdr:cNvPr>
        <xdr:cNvSpPr txBox="1">
          <a:spLocks noChangeArrowheads="1"/>
        </xdr:cNvSpPr>
      </xdr:nvSpPr>
      <xdr:spPr bwMode="auto">
        <a:xfrm>
          <a:off x="7400925" y="9906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13</xdr:col>
          <xdr:colOff>121920</xdr:colOff>
          <xdr:row>1</xdr:row>
          <xdr:rowOff>99060</xdr:rowOff>
        </xdr:from>
        <xdr:to>
          <xdr:col>15</xdr:col>
          <xdr:colOff>266700</xdr:colOff>
          <xdr:row>3</xdr:row>
          <xdr:rowOff>83820</xdr:rowOff>
        </xdr:to>
        <xdr:sp macro="" textlink="">
          <xdr:nvSpPr>
            <xdr:cNvPr id="1466369" name="Button 1" hidden="1">
              <a:extLst>
                <a:ext uri="{63B3BB69-23CF-44E3-9099-C40C66FF867C}">
                  <a14:compatExt spid="_x0000_s1466369"/>
                </a:ext>
                <a:ext uri="{FF2B5EF4-FFF2-40B4-BE49-F238E27FC236}">
                  <a16:creationId xmlns:a16="http://schemas.microsoft.com/office/drawing/2014/main" id="{00000000-0008-0000-6100-0000016016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121920</xdr:colOff>
          <xdr:row>8</xdr:row>
          <xdr:rowOff>60960</xdr:rowOff>
        </xdr:from>
        <xdr:to>
          <xdr:col>15</xdr:col>
          <xdr:colOff>266700</xdr:colOff>
          <xdr:row>10</xdr:row>
          <xdr:rowOff>45720</xdr:rowOff>
        </xdr:to>
        <xdr:sp macro="" textlink="">
          <xdr:nvSpPr>
            <xdr:cNvPr id="1466370" name="Button 2" hidden="1">
              <a:extLst>
                <a:ext uri="{63B3BB69-23CF-44E3-9099-C40C66FF867C}">
                  <a14:compatExt spid="_x0000_s1466370"/>
                </a:ext>
                <a:ext uri="{FF2B5EF4-FFF2-40B4-BE49-F238E27FC236}">
                  <a16:creationId xmlns:a16="http://schemas.microsoft.com/office/drawing/2014/main" id="{00000000-0008-0000-6100-00000260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121920</xdr:colOff>
          <xdr:row>3</xdr:row>
          <xdr:rowOff>114300</xdr:rowOff>
        </xdr:from>
        <xdr:to>
          <xdr:col>15</xdr:col>
          <xdr:colOff>266700</xdr:colOff>
          <xdr:row>5</xdr:row>
          <xdr:rowOff>99060</xdr:rowOff>
        </xdr:to>
        <xdr:sp macro="" textlink="">
          <xdr:nvSpPr>
            <xdr:cNvPr id="1466371" name="Button 3" hidden="1">
              <a:extLst>
                <a:ext uri="{63B3BB69-23CF-44E3-9099-C40C66FF867C}">
                  <a14:compatExt spid="_x0000_s1466371"/>
                </a:ext>
                <a:ext uri="{FF2B5EF4-FFF2-40B4-BE49-F238E27FC236}">
                  <a16:creationId xmlns:a16="http://schemas.microsoft.com/office/drawing/2014/main" id="{00000000-0008-0000-6100-00000360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121920</xdr:colOff>
          <xdr:row>10</xdr:row>
          <xdr:rowOff>83820</xdr:rowOff>
        </xdr:from>
        <xdr:to>
          <xdr:col>15</xdr:col>
          <xdr:colOff>266700</xdr:colOff>
          <xdr:row>12</xdr:row>
          <xdr:rowOff>68580</xdr:rowOff>
        </xdr:to>
        <xdr:sp macro="" textlink="">
          <xdr:nvSpPr>
            <xdr:cNvPr id="1466372" name="Button 4" hidden="1">
              <a:extLst>
                <a:ext uri="{63B3BB69-23CF-44E3-9099-C40C66FF867C}">
                  <a14:compatExt spid="_x0000_s1466372"/>
                </a:ext>
                <a:ext uri="{FF2B5EF4-FFF2-40B4-BE49-F238E27FC236}">
                  <a16:creationId xmlns:a16="http://schemas.microsoft.com/office/drawing/2014/main" id="{00000000-0008-0000-6100-00000460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89.xml><?xml version="1.0" encoding="utf-8"?>
<xdr:wsDr xmlns:xdr="http://schemas.openxmlformats.org/drawingml/2006/spreadsheetDrawing" xmlns:a="http://schemas.openxmlformats.org/drawingml/2006/main">
  <xdr:twoCellAnchor editAs="absolute">
    <xdr:from>
      <xdr:col>13</xdr:col>
      <xdr:colOff>66675</xdr:colOff>
      <xdr:row>7</xdr:row>
      <xdr:rowOff>152400</xdr:rowOff>
    </xdr:from>
    <xdr:to>
      <xdr:col>15</xdr:col>
      <xdr:colOff>323850</xdr:colOff>
      <xdr:row>10</xdr:row>
      <xdr:rowOff>76200</xdr:rowOff>
    </xdr:to>
    <xdr:sp macro="" textlink="">
      <xdr:nvSpPr>
        <xdr:cNvPr id="2" name="Text Box 265219">
          <a:extLst>
            <a:ext uri="{FF2B5EF4-FFF2-40B4-BE49-F238E27FC236}">
              <a16:creationId xmlns:a16="http://schemas.microsoft.com/office/drawing/2014/main" id="{00000000-0008-0000-6200-000002000000}"/>
            </a:ext>
          </a:extLst>
        </xdr:cNvPr>
        <xdr:cNvSpPr txBox="1">
          <a:spLocks noChangeArrowheads="1"/>
        </xdr:cNvSpPr>
      </xdr:nvSpPr>
      <xdr:spPr bwMode="auto">
        <a:xfrm>
          <a:off x="10210800" y="12763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oneCell">
        <xdr:from>
          <xdr:col>2</xdr:col>
          <xdr:colOff>365760</xdr:colOff>
          <xdr:row>0</xdr:row>
          <xdr:rowOff>144780</xdr:rowOff>
        </xdr:from>
        <xdr:to>
          <xdr:col>8</xdr:col>
          <xdr:colOff>1874520</xdr:colOff>
          <xdr:row>6</xdr:row>
          <xdr:rowOff>68580</xdr:rowOff>
        </xdr:to>
        <xdr:sp macro="" textlink="">
          <xdr:nvSpPr>
            <xdr:cNvPr id="1465349" name="Object 5" hidden="1">
              <a:extLst>
                <a:ext uri="{63B3BB69-23CF-44E3-9099-C40C66FF867C}">
                  <a14:compatExt spid="_x0000_s1465349"/>
                </a:ext>
                <a:ext uri="{FF2B5EF4-FFF2-40B4-BE49-F238E27FC236}">
                  <a16:creationId xmlns:a16="http://schemas.microsoft.com/office/drawing/2014/main" id="{00000000-0008-0000-6200-0000055C16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22860</xdr:colOff>
          <xdr:row>3</xdr:row>
          <xdr:rowOff>99060</xdr:rowOff>
        </xdr:from>
        <xdr:to>
          <xdr:col>15</xdr:col>
          <xdr:colOff>137160</xdr:colOff>
          <xdr:row>6</xdr:row>
          <xdr:rowOff>7620</xdr:rowOff>
        </xdr:to>
        <xdr:sp macro="" textlink="">
          <xdr:nvSpPr>
            <xdr:cNvPr id="1465350" name="Button 6" hidden="1">
              <a:extLst>
                <a:ext uri="{63B3BB69-23CF-44E3-9099-C40C66FF867C}">
                  <a14:compatExt spid="_x0000_s1465350"/>
                </a:ext>
                <a:ext uri="{FF2B5EF4-FFF2-40B4-BE49-F238E27FC236}">
                  <a16:creationId xmlns:a16="http://schemas.microsoft.com/office/drawing/2014/main" id="{00000000-0008-0000-6200-0000065C16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22860</xdr:colOff>
          <xdr:row>10</xdr:row>
          <xdr:rowOff>137160</xdr:rowOff>
        </xdr:from>
        <xdr:to>
          <xdr:col>15</xdr:col>
          <xdr:colOff>137160</xdr:colOff>
          <xdr:row>13</xdr:row>
          <xdr:rowOff>68580</xdr:rowOff>
        </xdr:to>
        <xdr:sp macro="" textlink="">
          <xdr:nvSpPr>
            <xdr:cNvPr id="1465351" name="Button 7" hidden="1">
              <a:extLst>
                <a:ext uri="{63B3BB69-23CF-44E3-9099-C40C66FF867C}">
                  <a14:compatExt spid="_x0000_s1465351"/>
                </a:ext>
                <a:ext uri="{FF2B5EF4-FFF2-40B4-BE49-F238E27FC236}">
                  <a16:creationId xmlns:a16="http://schemas.microsoft.com/office/drawing/2014/main" id="{00000000-0008-0000-6200-0000075C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22860</xdr:colOff>
          <xdr:row>6</xdr:row>
          <xdr:rowOff>38100</xdr:rowOff>
        </xdr:from>
        <xdr:to>
          <xdr:col>15</xdr:col>
          <xdr:colOff>137160</xdr:colOff>
          <xdr:row>7</xdr:row>
          <xdr:rowOff>121920</xdr:rowOff>
        </xdr:to>
        <xdr:sp macro="" textlink="">
          <xdr:nvSpPr>
            <xdr:cNvPr id="1465352" name="Button 8" hidden="1">
              <a:extLst>
                <a:ext uri="{63B3BB69-23CF-44E3-9099-C40C66FF867C}">
                  <a14:compatExt spid="_x0000_s1465352"/>
                </a:ext>
                <a:ext uri="{FF2B5EF4-FFF2-40B4-BE49-F238E27FC236}">
                  <a16:creationId xmlns:a16="http://schemas.microsoft.com/office/drawing/2014/main" id="{00000000-0008-0000-6200-0000085C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22860</xdr:colOff>
          <xdr:row>13</xdr:row>
          <xdr:rowOff>106680</xdr:rowOff>
        </xdr:from>
        <xdr:to>
          <xdr:col>15</xdr:col>
          <xdr:colOff>137160</xdr:colOff>
          <xdr:row>16</xdr:row>
          <xdr:rowOff>22860</xdr:rowOff>
        </xdr:to>
        <xdr:sp macro="" textlink="">
          <xdr:nvSpPr>
            <xdr:cNvPr id="1465353" name="Button 9" hidden="1">
              <a:extLst>
                <a:ext uri="{63B3BB69-23CF-44E3-9099-C40C66FF867C}">
                  <a14:compatExt spid="_x0000_s1465353"/>
                </a:ext>
                <a:ext uri="{FF2B5EF4-FFF2-40B4-BE49-F238E27FC236}">
                  <a16:creationId xmlns:a16="http://schemas.microsoft.com/office/drawing/2014/main" id="{00000000-0008-0000-6200-0000095C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518160</xdr:colOff>
          <xdr:row>3</xdr:row>
          <xdr:rowOff>121920</xdr:rowOff>
        </xdr:from>
        <xdr:to>
          <xdr:col>7</xdr:col>
          <xdr:colOff>175260</xdr:colOff>
          <xdr:row>4</xdr:row>
          <xdr:rowOff>220980</xdr:rowOff>
        </xdr:to>
        <xdr:sp macro="" textlink="">
          <xdr:nvSpPr>
            <xdr:cNvPr id="44040" name="Button 8" hidden="1">
              <a:extLst>
                <a:ext uri="{63B3BB69-23CF-44E3-9099-C40C66FF867C}">
                  <a14:compatExt spid="_x0000_s44040"/>
                </a:ext>
                <a:ext uri="{FF2B5EF4-FFF2-40B4-BE49-F238E27FC236}">
                  <a16:creationId xmlns:a16="http://schemas.microsoft.com/office/drawing/2014/main" id="{00000000-0008-0000-0D00-000008A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525780</xdr:colOff>
          <xdr:row>7</xdr:row>
          <xdr:rowOff>114300</xdr:rowOff>
        </xdr:from>
        <xdr:to>
          <xdr:col>7</xdr:col>
          <xdr:colOff>182880</xdr:colOff>
          <xdr:row>8</xdr:row>
          <xdr:rowOff>114300</xdr:rowOff>
        </xdr:to>
        <xdr:sp macro="" textlink="">
          <xdr:nvSpPr>
            <xdr:cNvPr id="44041" name="Button 9" descr="Please do a Print Preview before printing." hidden="1">
              <a:extLst>
                <a:ext uri="{63B3BB69-23CF-44E3-9099-C40C66FF867C}">
                  <a14:compatExt spid="_x0000_s44041"/>
                </a:ext>
                <a:ext uri="{FF2B5EF4-FFF2-40B4-BE49-F238E27FC236}">
                  <a16:creationId xmlns:a16="http://schemas.microsoft.com/office/drawing/2014/main" id="{00000000-0008-0000-0D00-000009A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518160</xdr:colOff>
          <xdr:row>4</xdr:row>
          <xdr:rowOff>251460</xdr:rowOff>
        </xdr:from>
        <xdr:to>
          <xdr:col>7</xdr:col>
          <xdr:colOff>175260</xdr:colOff>
          <xdr:row>5</xdr:row>
          <xdr:rowOff>342900</xdr:rowOff>
        </xdr:to>
        <xdr:sp macro="" textlink="">
          <xdr:nvSpPr>
            <xdr:cNvPr id="44042" name="Button 10" hidden="1">
              <a:extLst>
                <a:ext uri="{63B3BB69-23CF-44E3-9099-C40C66FF867C}">
                  <a14:compatExt spid="_x0000_s44042"/>
                </a:ext>
                <a:ext uri="{FF2B5EF4-FFF2-40B4-BE49-F238E27FC236}">
                  <a16:creationId xmlns:a16="http://schemas.microsoft.com/office/drawing/2014/main" id="{00000000-0008-0000-0D00-00000AA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525780</xdr:colOff>
          <xdr:row>8</xdr:row>
          <xdr:rowOff>121920</xdr:rowOff>
        </xdr:from>
        <xdr:to>
          <xdr:col>7</xdr:col>
          <xdr:colOff>182880</xdr:colOff>
          <xdr:row>9</xdr:row>
          <xdr:rowOff>121920</xdr:rowOff>
        </xdr:to>
        <xdr:sp macro="" textlink="">
          <xdr:nvSpPr>
            <xdr:cNvPr id="44043" name="Button 11" hidden="1">
              <a:extLst>
                <a:ext uri="{63B3BB69-23CF-44E3-9099-C40C66FF867C}">
                  <a14:compatExt spid="_x0000_s44043"/>
                </a:ext>
                <a:ext uri="{FF2B5EF4-FFF2-40B4-BE49-F238E27FC236}">
                  <a16:creationId xmlns:a16="http://schemas.microsoft.com/office/drawing/2014/main" id="{00000000-0008-0000-0D00-00000BA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9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xdr:col>
          <xdr:colOff>0</xdr:colOff>
          <xdr:row>1</xdr:row>
          <xdr:rowOff>99060</xdr:rowOff>
        </xdr:from>
        <xdr:to>
          <xdr:col>5</xdr:col>
          <xdr:colOff>152400</xdr:colOff>
          <xdr:row>2</xdr:row>
          <xdr:rowOff>144780</xdr:rowOff>
        </xdr:to>
        <xdr:sp macro="" textlink="">
          <xdr:nvSpPr>
            <xdr:cNvPr id="1467393" name="Button 1" hidden="1">
              <a:extLst>
                <a:ext uri="{63B3BB69-23CF-44E3-9099-C40C66FF867C}">
                  <a14:compatExt spid="_x0000_s1467393"/>
                </a:ext>
                <a:ext uri="{FF2B5EF4-FFF2-40B4-BE49-F238E27FC236}">
                  <a16:creationId xmlns:a16="http://schemas.microsoft.com/office/drawing/2014/main" id="{00000000-0008-0000-6300-0000016416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6</xdr:row>
          <xdr:rowOff>152400</xdr:rowOff>
        </xdr:from>
        <xdr:to>
          <xdr:col>5</xdr:col>
          <xdr:colOff>152400</xdr:colOff>
          <xdr:row>7</xdr:row>
          <xdr:rowOff>198120</xdr:rowOff>
        </xdr:to>
        <xdr:sp macro="" textlink="">
          <xdr:nvSpPr>
            <xdr:cNvPr id="1467394" name="Button 2" hidden="1">
              <a:extLst>
                <a:ext uri="{63B3BB69-23CF-44E3-9099-C40C66FF867C}">
                  <a14:compatExt spid="_x0000_s1467394"/>
                </a:ext>
                <a:ext uri="{FF2B5EF4-FFF2-40B4-BE49-F238E27FC236}">
                  <a16:creationId xmlns:a16="http://schemas.microsoft.com/office/drawing/2014/main" id="{00000000-0008-0000-6300-00000264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2</xdr:row>
          <xdr:rowOff>175260</xdr:rowOff>
        </xdr:from>
        <xdr:to>
          <xdr:col>5</xdr:col>
          <xdr:colOff>152400</xdr:colOff>
          <xdr:row>3</xdr:row>
          <xdr:rowOff>220980</xdr:rowOff>
        </xdr:to>
        <xdr:sp macro="" textlink="">
          <xdr:nvSpPr>
            <xdr:cNvPr id="1467395" name="Button 3" hidden="1">
              <a:extLst>
                <a:ext uri="{63B3BB69-23CF-44E3-9099-C40C66FF867C}">
                  <a14:compatExt spid="_x0000_s1467395"/>
                </a:ext>
                <a:ext uri="{FF2B5EF4-FFF2-40B4-BE49-F238E27FC236}">
                  <a16:creationId xmlns:a16="http://schemas.microsoft.com/office/drawing/2014/main" id="{00000000-0008-0000-6300-00000364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7</xdr:row>
          <xdr:rowOff>236220</xdr:rowOff>
        </xdr:from>
        <xdr:to>
          <xdr:col>5</xdr:col>
          <xdr:colOff>152400</xdr:colOff>
          <xdr:row>9</xdr:row>
          <xdr:rowOff>83820</xdr:rowOff>
        </xdr:to>
        <xdr:sp macro="" textlink="">
          <xdr:nvSpPr>
            <xdr:cNvPr id="1467396" name="Button 4" hidden="1">
              <a:extLst>
                <a:ext uri="{63B3BB69-23CF-44E3-9099-C40C66FF867C}">
                  <a14:compatExt spid="_x0000_s1467396"/>
                </a:ext>
                <a:ext uri="{FF2B5EF4-FFF2-40B4-BE49-F238E27FC236}">
                  <a16:creationId xmlns:a16="http://schemas.microsoft.com/office/drawing/2014/main" id="{00000000-0008-0000-6300-00000464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91.xml><?xml version="1.0" encoding="utf-8"?>
<xdr:wsDr xmlns:xdr="http://schemas.openxmlformats.org/drawingml/2006/spreadsheetDrawing" xmlns:a="http://schemas.openxmlformats.org/drawingml/2006/main">
  <xdr:twoCellAnchor editAs="oneCell">
    <xdr:from>
      <xdr:col>32</xdr:col>
      <xdr:colOff>45720</xdr:colOff>
      <xdr:row>0</xdr:row>
      <xdr:rowOff>7620</xdr:rowOff>
    </xdr:from>
    <xdr:to>
      <xdr:col>35</xdr:col>
      <xdr:colOff>472440</xdr:colOff>
      <xdr:row>2</xdr:row>
      <xdr:rowOff>15240</xdr:rowOff>
    </xdr:to>
    <xdr:pic>
      <xdr:nvPicPr>
        <xdr:cNvPr id="2" name="Picture 1" descr="http://www.smartcape.org.za/uploads/pics/epwp_logo_scape.jpg">
          <a:extLst>
            <a:ext uri="{FF2B5EF4-FFF2-40B4-BE49-F238E27FC236}">
              <a16:creationId xmlns:a16="http://schemas.microsoft.com/office/drawing/2014/main" id="{00000000-0008-0000-6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2868" b="16899"/>
        <a:stretch>
          <a:fillRect/>
        </a:stretch>
      </xdr:blipFill>
      <xdr:spPr bwMode="auto">
        <a:xfrm>
          <a:off x="13540740" y="7620"/>
          <a:ext cx="21336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43</xdr:col>
      <xdr:colOff>375634</xdr:colOff>
      <xdr:row>5</xdr:row>
      <xdr:rowOff>246845</xdr:rowOff>
    </xdr:from>
    <xdr:to>
      <xdr:col>46</xdr:col>
      <xdr:colOff>41722</xdr:colOff>
      <xdr:row>6</xdr:row>
      <xdr:rowOff>97262</xdr:rowOff>
    </xdr:to>
    <xdr:sp macro="" textlink="">
      <xdr:nvSpPr>
        <xdr:cNvPr id="9" name="Text Box 265219">
          <a:extLst>
            <a:ext uri="{FF2B5EF4-FFF2-40B4-BE49-F238E27FC236}">
              <a16:creationId xmlns:a16="http://schemas.microsoft.com/office/drawing/2014/main" id="{00000000-0008-0000-6400-000009000000}"/>
            </a:ext>
          </a:extLst>
        </xdr:cNvPr>
        <xdr:cNvSpPr txBox="1">
          <a:spLocks noChangeArrowheads="1"/>
        </xdr:cNvSpPr>
      </xdr:nvSpPr>
      <xdr:spPr bwMode="auto">
        <a:xfrm>
          <a:off x="20649127" y="1148366"/>
          <a:ext cx="1533525" cy="3333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43</xdr:col>
          <xdr:colOff>365760</xdr:colOff>
          <xdr:row>1</xdr:row>
          <xdr:rowOff>38100</xdr:rowOff>
        </xdr:from>
        <xdr:to>
          <xdr:col>45</xdr:col>
          <xdr:colOff>525780</xdr:colOff>
          <xdr:row>2</xdr:row>
          <xdr:rowOff>106680</xdr:rowOff>
        </xdr:to>
        <xdr:sp macro="" textlink="">
          <xdr:nvSpPr>
            <xdr:cNvPr id="1520641" name="Button 1" hidden="1">
              <a:extLst>
                <a:ext uri="{63B3BB69-23CF-44E3-9099-C40C66FF867C}">
                  <a14:compatExt spid="_x0000_s1520641"/>
                </a:ext>
                <a:ext uri="{FF2B5EF4-FFF2-40B4-BE49-F238E27FC236}">
                  <a16:creationId xmlns:a16="http://schemas.microsoft.com/office/drawing/2014/main" id="{00000000-0008-0000-6400-0000013417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43</xdr:col>
          <xdr:colOff>342900</xdr:colOff>
          <xdr:row>3</xdr:row>
          <xdr:rowOff>121920</xdr:rowOff>
        </xdr:from>
        <xdr:to>
          <xdr:col>45</xdr:col>
          <xdr:colOff>518160</xdr:colOff>
          <xdr:row>5</xdr:row>
          <xdr:rowOff>83820</xdr:rowOff>
        </xdr:to>
        <xdr:sp macro="" textlink="">
          <xdr:nvSpPr>
            <xdr:cNvPr id="1520643" name="Button 3" hidden="1">
              <a:extLst>
                <a:ext uri="{63B3BB69-23CF-44E3-9099-C40C66FF867C}">
                  <a14:compatExt spid="_x0000_s1520643"/>
                </a:ext>
                <a:ext uri="{FF2B5EF4-FFF2-40B4-BE49-F238E27FC236}">
                  <a16:creationId xmlns:a16="http://schemas.microsoft.com/office/drawing/2014/main" id="{00000000-0008-0000-6400-0000033417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43</xdr:col>
          <xdr:colOff>403860</xdr:colOff>
          <xdr:row>6</xdr:row>
          <xdr:rowOff>152400</xdr:rowOff>
        </xdr:from>
        <xdr:to>
          <xdr:col>45</xdr:col>
          <xdr:colOff>556260</xdr:colOff>
          <xdr:row>7</xdr:row>
          <xdr:rowOff>152400</xdr:rowOff>
        </xdr:to>
        <xdr:sp macro="" textlink="">
          <xdr:nvSpPr>
            <xdr:cNvPr id="1520645" name="Button 5" hidden="1">
              <a:extLst>
                <a:ext uri="{63B3BB69-23CF-44E3-9099-C40C66FF867C}">
                  <a14:compatExt spid="_x0000_s1520645"/>
                </a:ext>
                <a:ext uri="{FF2B5EF4-FFF2-40B4-BE49-F238E27FC236}">
                  <a16:creationId xmlns:a16="http://schemas.microsoft.com/office/drawing/2014/main" id="{00000000-0008-0000-6400-0000053417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43</xdr:col>
          <xdr:colOff>426720</xdr:colOff>
          <xdr:row>8</xdr:row>
          <xdr:rowOff>137160</xdr:rowOff>
        </xdr:from>
        <xdr:to>
          <xdr:col>45</xdr:col>
          <xdr:colOff>594360</xdr:colOff>
          <xdr:row>8</xdr:row>
          <xdr:rowOff>449580</xdr:rowOff>
        </xdr:to>
        <xdr:sp macro="" textlink="">
          <xdr:nvSpPr>
            <xdr:cNvPr id="1520646" name="Button 6" hidden="1">
              <a:extLst>
                <a:ext uri="{63B3BB69-23CF-44E3-9099-C40C66FF867C}">
                  <a14:compatExt spid="_x0000_s1520646"/>
                </a:ext>
                <a:ext uri="{FF2B5EF4-FFF2-40B4-BE49-F238E27FC236}">
                  <a16:creationId xmlns:a16="http://schemas.microsoft.com/office/drawing/2014/main" id="{00000000-0008-0000-6400-0000063417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22</xdr:col>
      <xdr:colOff>174400</xdr:colOff>
      <xdr:row>0</xdr:row>
      <xdr:rowOff>0</xdr:rowOff>
    </xdr:from>
    <xdr:to>
      <xdr:col>24</xdr:col>
      <xdr:colOff>456125</xdr:colOff>
      <xdr:row>3</xdr:row>
      <xdr:rowOff>26832</xdr:rowOff>
    </xdr:to>
    <xdr:pic>
      <xdr:nvPicPr>
        <xdr:cNvPr id="11" name="Picture 10" descr="Public Works Logo">
          <a:extLst>
            <a:ext uri="{FF2B5EF4-FFF2-40B4-BE49-F238E27FC236}">
              <a16:creationId xmlns:a16="http://schemas.microsoft.com/office/drawing/2014/main" id="{00000000-0008-0000-64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3414" y="0"/>
          <a:ext cx="1663521" cy="630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8</xdr:col>
      <xdr:colOff>236220</xdr:colOff>
      <xdr:row>0</xdr:row>
      <xdr:rowOff>38100</xdr:rowOff>
    </xdr:from>
    <xdr:to>
      <xdr:col>10</xdr:col>
      <xdr:colOff>678180</xdr:colOff>
      <xdr:row>1</xdr:row>
      <xdr:rowOff>283845</xdr:rowOff>
    </xdr:to>
    <xdr:pic>
      <xdr:nvPicPr>
        <xdr:cNvPr id="2" name="Picture 1" descr="http://www.smartcape.org.za/uploads/pics/epwp_logo_scape.jpg">
          <a:extLst>
            <a:ext uri="{FF2B5EF4-FFF2-40B4-BE49-F238E27FC236}">
              <a16:creationId xmlns:a16="http://schemas.microsoft.com/office/drawing/2014/main" id="{00000000-0008-0000-6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2868" b="16899"/>
        <a:stretch>
          <a:fillRect/>
        </a:stretch>
      </xdr:blipFill>
      <xdr:spPr bwMode="auto">
        <a:xfrm>
          <a:off x="7772400" y="38100"/>
          <a:ext cx="2148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11</xdr:col>
      <xdr:colOff>600075</xdr:colOff>
      <xdr:row>3</xdr:row>
      <xdr:rowOff>35719</xdr:rowOff>
    </xdr:from>
    <xdr:to>
      <xdr:col>14</xdr:col>
      <xdr:colOff>123825</xdr:colOff>
      <xdr:row>4</xdr:row>
      <xdr:rowOff>245269</xdr:rowOff>
    </xdr:to>
    <xdr:sp macro="" textlink="">
      <xdr:nvSpPr>
        <xdr:cNvPr id="3" name="Text Box 265219">
          <a:extLst>
            <a:ext uri="{FF2B5EF4-FFF2-40B4-BE49-F238E27FC236}">
              <a16:creationId xmlns:a16="http://schemas.microsoft.com/office/drawing/2014/main" id="{00000000-0008-0000-6500-000003000000}"/>
            </a:ext>
          </a:extLst>
        </xdr:cNvPr>
        <xdr:cNvSpPr txBox="1">
          <a:spLocks noChangeArrowheads="1"/>
        </xdr:cNvSpPr>
      </xdr:nvSpPr>
      <xdr:spPr bwMode="auto">
        <a:xfrm>
          <a:off x="10382250" y="9906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670560</xdr:colOff>
          <xdr:row>1</xdr:row>
          <xdr:rowOff>38100</xdr:rowOff>
        </xdr:from>
        <xdr:to>
          <xdr:col>14</xdr:col>
          <xdr:colOff>68580</xdr:colOff>
          <xdr:row>1</xdr:row>
          <xdr:rowOff>335280</xdr:rowOff>
        </xdr:to>
        <xdr:sp macro="" textlink="">
          <xdr:nvSpPr>
            <xdr:cNvPr id="1468417" name="Button 1" hidden="1">
              <a:extLst>
                <a:ext uri="{63B3BB69-23CF-44E3-9099-C40C66FF867C}">
                  <a14:compatExt spid="_x0000_s1468417"/>
                </a:ext>
                <a:ext uri="{FF2B5EF4-FFF2-40B4-BE49-F238E27FC236}">
                  <a16:creationId xmlns:a16="http://schemas.microsoft.com/office/drawing/2014/main" id="{00000000-0008-0000-6500-0000016816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670560</xdr:colOff>
          <xdr:row>5</xdr:row>
          <xdr:rowOff>22860</xdr:rowOff>
        </xdr:from>
        <xdr:to>
          <xdr:col>14</xdr:col>
          <xdr:colOff>68580</xdr:colOff>
          <xdr:row>6</xdr:row>
          <xdr:rowOff>45720</xdr:rowOff>
        </xdr:to>
        <xdr:sp macro="" textlink="">
          <xdr:nvSpPr>
            <xdr:cNvPr id="1468418" name="Button 2" hidden="1">
              <a:extLst>
                <a:ext uri="{63B3BB69-23CF-44E3-9099-C40C66FF867C}">
                  <a14:compatExt spid="_x0000_s1468418"/>
                </a:ext>
                <a:ext uri="{FF2B5EF4-FFF2-40B4-BE49-F238E27FC236}">
                  <a16:creationId xmlns:a16="http://schemas.microsoft.com/office/drawing/2014/main" id="{00000000-0008-0000-6500-00000268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670560</xdr:colOff>
          <xdr:row>1</xdr:row>
          <xdr:rowOff>365760</xdr:rowOff>
        </xdr:from>
        <xdr:to>
          <xdr:col>14</xdr:col>
          <xdr:colOff>68580</xdr:colOff>
          <xdr:row>2</xdr:row>
          <xdr:rowOff>198120</xdr:rowOff>
        </xdr:to>
        <xdr:sp macro="" textlink="">
          <xdr:nvSpPr>
            <xdr:cNvPr id="1468419" name="Button 3" hidden="1">
              <a:extLst>
                <a:ext uri="{63B3BB69-23CF-44E3-9099-C40C66FF867C}">
                  <a14:compatExt spid="_x0000_s1468419"/>
                </a:ext>
                <a:ext uri="{FF2B5EF4-FFF2-40B4-BE49-F238E27FC236}">
                  <a16:creationId xmlns:a16="http://schemas.microsoft.com/office/drawing/2014/main" id="{00000000-0008-0000-6500-00000368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670560</xdr:colOff>
          <xdr:row>6</xdr:row>
          <xdr:rowOff>83820</xdr:rowOff>
        </xdr:from>
        <xdr:to>
          <xdr:col>14</xdr:col>
          <xdr:colOff>68580</xdr:colOff>
          <xdr:row>7</xdr:row>
          <xdr:rowOff>160020</xdr:rowOff>
        </xdr:to>
        <xdr:sp macro="" textlink="">
          <xdr:nvSpPr>
            <xdr:cNvPr id="1468420" name="Button 4" hidden="1">
              <a:extLst>
                <a:ext uri="{63B3BB69-23CF-44E3-9099-C40C66FF867C}">
                  <a14:compatExt spid="_x0000_s1468420"/>
                </a:ext>
                <a:ext uri="{FF2B5EF4-FFF2-40B4-BE49-F238E27FC236}">
                  <a16:creationId xmlns:a16="http://schemas.microsoft.com/office/drawing/2014/main" id="{00000000-0008-0000-6500-00000468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5</xdr:col>
      <xdr:colOff>488157</xdr:colOff>
      <xdr:row>0</xdr:row>
      <xdr:rowOff>0</xdr:rowOff>
    </xdr:from>
    <xdr:to>
      <xdr:col>7</xdr:col>
      <xdr:colOff>619126</xdr:colOff>
      <xdr:row>1</xdr:row>
      <xdr:rowOff>392906</xdr:rowOff>
    </xdr:to>
    <xdr:pic>
      <xdr:nvPicPr>
        <xdr:cNvPr id="9" name="Picture 8" descr="Public Works Logo">
          <a:extLst>
            <a:ext uri="{FF2B5EF4-FFF2-40B4-BE49-F238E27FC236}">
              <a16:creationId xmlns:a16="http://schemas.microsoft.com/office/drawing/2014/main" id="{00000000-0008-0000-65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91126" y="0"/>
          <a:ext cx="1893094" cy="631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11</xdr:col>
      <xdr:colOff>1241516</xdr:colOff>
      <xdr:row>0</xdr:row>
      <xdr:rowOff>46809</xdr:rowOff>
    </xdr:from>
    <xdr:to>
      <xdr:col>14</xdr:col>
      <xdr:colOff>630608</xdr:colOff>
      <xdr:row>2</xdr:row>
      <xdr:rowOff>60009</xdr:rowOff>
    </xdr:to>
    <xdr:pic>
      <xdr:nvPicPr>
        <xdr:cNvPr id="2" name="Picture 1" descr="http://www.smartcape.org.za/uploads/pics/epwp_logo_scape.jpg">
          <a:extLst>
            <a:ext uri="{FF2B5EF4-FFF2-40B4-BE49-F238E27FC236}">
              <a16:creationId xmlns:a16="http://schemas.microsoft.com/office/drawing/2014/main" id="{00000000-0008-0000-6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2868" b="16899"/>
        <a:stretch>
          <a:fillRect/>
        </a:stretch>
      </xdr:blipFill>
      <xdr:spPr bwMode="auto">
        <a:xfrm>
          <a:off x="13631636" y="46809"/>
          <a:ext cx="2109432" cy="4704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16</xdr:col>
      <xdr:colOff>0</xdr:colOff>
      <xdr:row>4</xdr:row>
      <xdr:rowOff>133350</xdr:rowOff>
    </xdr:from>
    <xdr:to>
      <xdr:col>18</xdr:col>
      <xdr:colOff>295275</xdr:colOff>
      <xdr:row>5</xdr:row>
      <xdr:rowOff>200025</xdr:rowOff>
    </xdr:to>
    <xdr:sp macro="" textlink="">
      <xdr:nvSpPr>
        <xdr:cNvPr id="3" name="Text Box 265219">
          <a:extLst>
            <a:ext uri="{FF2B5EF4-FFF2-40B4-BE49-F238E27FC236}">
              <a16:creationId xmlns:a16="http://schemas.microsoft.com/office/drawing/2014/main" id="{00000000-0008-0000-6600-000003000000}"/>
            </a:ext>
          </a:extLst>
        </xdr:cNvPr>
        <xdr:cNvSpPr txBox="1">
          <a:spLocks noChangeArrowheads="1"/>
        </xdr:cNvSpPr>
      </xdr:nvSpPr>
      <xdr:spPr bwMode="auto">
        <a:xfrm>
          <a:off x="16230600" y="10477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15</xdr:col>
          <xdr:colOff>426720</xdr:colOff>
          <xdr:row>1</xdr:row>
          <xdr:rowOff>99060</xdr:rowOff>
        </xdr:from>
        <xdr:to>
          <xdr:col>18</xdr:col>
          <xdr:colOff>99060</xdr:colOff>
          <xdr:row>3</xdr:row>
          <xdr:rowOff>7620</xdr:rowOff>
        </xdr:to>
        <xdr:sp macro="" textlink="">
          <xdr:nvSpPr>
            <xdr:cNvPr id="1469441" name="Button 1" hidden="1">
              <a:extLst>
                <a:ext uri="{63B3BB69-23CF-44E3-9099-C40C66FF867C}">
                  <a14:compatExt spid="_x0000_s1469441"/>
                </a:ext>
                <a:ext uri="{FF2B5EF4-FFF2-40B4-BE49-F238E27FC236}">
                  <a16:creationId xmlns:a16="http://schemas.microsoft.com/office/drawing/2014/main" id="{00000000-0008-0000-6600-0000016C16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426720</xdr:colOff>
          <xdr:row>6</xdr:row>
          <xdr:rowOff>0</xdr:rowOff>
        </xdr:from>
        <xdr:to>
          <xdr:col>18</xdr:col>
          <xdr:colOff>99060</xdr:colOff>
          <xdr:row>6</xdr:row>
          <xdr:rowOff>236220</xdr:rowOff>
        </xdr:to>
        <xdr:sp macro="" textlink="">
          <xdr:nvSpPr>
            <xdr:cNvPr id="1469442" name="Button 2" hidden="1">
              <a:extLst>
                <a:ext uri="{63B3BB69-23CF-44E3-9099-C40C66FF867C}">
                  <a14:compatExt spid="_x0000_s1469442"/>
                </a:ext>
                <a:ext uri="{FF2B5EF4-FFF2-40B4-BE49-F238E27FC236}">
                  <a16:creationId xmlns:a16="http://schemas.microsoft.com/office/drawing/2014/main" id="{00000000-0008-0000-6600-0000026C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426720</xdr:colOff>
          <xdr:row>3</xdr:row>
          <xdr:rowOff>38100</xdr:rowOff>
        </xdr:from>
        <xdr:to>
          <xdr:col>18</xdr:col>
          <xdr:colOff>99060</xdr:colOff>
          <xdr:row>4</xdr:row>
          <xdr:rowOff>76200</xdr:rowOff>
        </xdr:to>
        <xdr:sp macro="" textlink="">
          <xdr:nvSpPr>
            <xdr:cNvPr id="1469443" name="Button 3" hidden="1">
              <a:extLst>
                <a:ext uri="{63B3BB69-23CF-44E3-9099-C40C66FF867C}">
                  <a14:compatExt spid="_x0000_s1469443"/>
                </a:ext>
                <a:ext uri="{FF2B5EF4-FFF2-40B4-BE49-F238E27FC236}">
                  <a16:creationId xmlns:a16="http://schemas.microsoft.com/office/drawing/2014/main" id="{00000000-0008-0000-6600-0000036C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426720</xdr:colOff>
          <xdr:row>7</xdr:row>
          <xdr:rowOff>106680</xdr:rowOff>
        </xdr:from>
        <xdr:to>
          <xdr:col>18</xdr:col>
          <xdr:colOff>99060</xdr:colOff>
          <xdr:row>8</xdr:row>
          <xdr:rowOff>99060</xdr:rowOff>
        </xdr:to>
        <xdr:sp macro="" textlink="">
          <xdr:nvSpPr>
            <xdr:cNvPr id="1469444" name="Button 4" hidden="1">
              <a:extLst>
                <a:ext uri="{63B3BB69-23CF-44E3-9099-C40C66FF867C}">
                  <a14:compatExt spid="_x0000_s1469444"/>
                </a:ext>
                <a:ext uri="{FF2B5EF4-FFF2-40B4-BE49-F238E27FC236}">
                  <a16:creationId xmlns:a16="http://schemas.microsoft.com/office/drawing/2014/main" id="{00000000-0008-0000-6600-0000046C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7</xdr:col>
      <xdr:colOff>15876</xdr:colOff>
      <xdr:row>0</xdr:row>
      <xdr:rowOff>0</xdr:rowOff>
    </xdr:from>
    <xdr:to>
      <xdr:col>9</xdr:col>
      <xdr:colOff>158750</xdr:colOff>
      <xdr:row>3</xdr:row>
      <xdr:rowOff>47625</xdr:rowOff>
    </xdr:to>
    <xdr:pic>
      <xdr:nvPicPr>
        <xdr:cNvPr id="10" name="Picture 9" descr="Public Works Logo">
          <a:extLst>
            <a:ext uri="{FF2B5EF4-FFF2-40B4-BE49-F238E27FC236}">
              <a16:creationId xmlns:a16="http://schemas.microsoft.com/office/drawing/2014/main" id="{00000000-0008-0000-66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94626" y="0"/>
          <a:ext cx="2143124" cy="69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absolute">
    <xdr:from>
      <xdr:col>4</xdr:col>
      <xdr:colOff>9525</xdr:colOff>
      <xdr:row>3</xdr:row>
      <xdr:rowOff>133350</xdr:rowOff>
    </xdr:from>
    <xdr:to>
      <xdr:col>6</xdr:col>
      <xdr:colOff>304800</xdr:colOff>
      <xdr:row>4</xdr:row>
      <xdr:rowOff>200025</xdr:rowOff>
    </xdr:to>
    <xdr:sp macro="" textlink="">
      <xdr:nvSpPr>
        <xdr:cNvPr id="2" name="Text Box 265219">
          <a:extLst>
            <a:ext uri="{FF2B5EF4-FFF2-40B4-BE49-F238E27FC236}">
              <a16:creationId xmlns:a16="http://schemas.microsoft.com/office/drawing/2014/main" id="{00000000-0008-0000-6700-000002000000}"/>
            </a:ext>
          </a:extLst>
        </xdr:cNvPr>
        <xdr:cNvSpPr txBox="1">
          <a:spLocks noChangeArrowheads="1"/>
        </xdr:cNvSpPr>
      </xdr:nvSpPr>
      <xdr:spPr bwMode="auto">
        <a:xfrm>
          <a:off x="5638800" y="10096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4</xdr:col>
          <xdr:colOff>45720</xdr:colOff>
          <xdr:row>0</xdr:row>
          <xdr:rowOff>236220</xdr:rowOff>
        </xdr:from>
        <xdr:to>
          <xdr:col>6</xdr:col>
          <xdr:colOff>190500</xdr:colOff>
          <xdr:row>1</xdr:row>
          <xdr:rowOff>190500</xdr:rowOff>
        </xdr:to>
        <xdr:sp macro="" textlink="">
          <xdr:nvSpPr>
            <xdr:cNvPr id="1470465" name="Button 1" hidden="1">
              <a:extLst>
                <a:ext uri="{63B3BB69-23CF-44E3-9099-C40C66FF867C}">
                  <a14:compatExt spid="_x0000_s1470465"/>
                </a:ext>
                <a:ext uri="{FF2B5EF4-FFF2-40B4-BE49-F238E27FC236}">
                  <a16:creationId xmlns:a16="http://schemas.microsoft.com/office/drawing/2014/main" id="{00000000-0008-0000-6700-0000017016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45720</xdr:colOff>
          <xdr:row>4</xdr:row>
          <xdr:rowOff>198120</xdr:rowOff>
        </xdr:from>
        <xdr:to>
          <xdr:col>6</xdr:col>
          <xdr:colOff>190500</xdr:colOff>
          <xdr:row>6</xdr:row>
          <xdr:rowOff>30480</xdr:rowOff>
        </xdr:to>
        <xdr:sp macro="" textlink="">
          <xdr:nvSpPr>
            <xdr:cNvPr id="1470466" name="Button 2" hidden="1">
              <a:extLst>
                <a:ext uri="{63B3BB69-23CF-44E3-9099-C40C66FF867C}">
                  <a14:compatExt spid="_x0000_s1470466"/>
                </a:ext>
                <a:ext uri="{FF2B5EF4-FFF2-40B4-BE49-F238E27FC236}">
                  <a16:creationId xmlns:a16="http://schemas.microsoft.com/office/drawing/2014/main" id="{00000000-0008-0000-6700-00000270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45720</xdr:colOff>
          <xdr:row>2</xdr:row>
          <xdr:rowOff>22860</xdr:rowOff>
        </xdr:from>
        <xdr:to>
          <xdr:col>6</xdr:col>
          <xdr:colOff>190500</xdr:colOff>
          <xdr:row>3</xdr:row>
          <xdr:rowOff>60960</xdr:rowOff>
        </xdr:to>
        <xdr:sp macro="" textlink="">
          <xdr:nvSpPr>
            <xdr:cNvPr id="1470467" name="Button 3" hidden="1">
              <a:extLst>
                <a:ext uri="{63B3BB69-23CF-44E3-9099-C40C66FF867C}">
                  <a14:compatExt spid="_x0000_s1470467"/>
                </a:ext>
                <a:ext uri="{FF2B5EF4-FFF2-40B4-BE49-F238E27FC236}">
                  <a16:creationId xmlns:a16="http://schemas.microsoft.com/office/drawing/2014/main" id="{00000000-0008-0000-6700-00000370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45720</xdr:colOff>
          <xdr:row>6</xdr:row>
          <xdr:rowOff>68580</xdr:rowOff>
        </xdr:from>
        <xdr:to>
          <xdr:col>6</xdr:col>
          <xdr:colOff>190500</xdr:colOff>
          <xdr:row>7</xdr:row>
          <xdr:rowOff>106680</xdr:rowOff>
        </xdr:to>
        <xdr:sp macro="" textlink="">
          <xdr:nvSpPr>
            <xdr:cNvPr id="1470468" name="Button 4" hidden="1">
              <a:extLst>
                <a:ext uri="{63B3BB69-23CF-44E3-9099-C40C66FF867C}">
                  <a14:compatExt spid="_x0000_s1470468"/>
                </a:ext>
                <a:ext uri="{FF2B5EF4-FFF2-40B4-BE49-F238E27FC236}">
                  <a16:creationId xmlns:a16="http://schemas.microsoft.com/office/drawing/2014/main" id="{00000000-0008-0000-6700-00000470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TERNET\BILLS%20UNDER%20R1M%20INCL%20CPAP\START%20HER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Shahana.Changur/AppData/Local/Microsoft/Windows/INetCache/Content.Outlook/KW85NWFO/GCC_2010_2016_02_03_rev%208%20Final_rev%20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W%20Data%20for%20SAABEX\GCC%20latest%20doc\WEB%20PAGE\INTERNET\BILLS%20UNDER%20R1M%20INCL%20CPAP\START%20HER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NTERNET\BILLS%20UNDER%20R1M%20INCL%20CPAP\START%20HER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f\INTERNET\BILLS%20UNDER%20R1M%20INCL%20CPAP\START%20HE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W%20Data%20for%20SAABEX\GCC%20latest%20doc\INTERNET\BILLS%20UNDER%20R1M%20INCL%20CPAP\START%20HER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WEB%20PAGE\INTERNET\BILLS%20UNDER%20R1M%20INCL%20CPAP\START%20HER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f\WEB%20PAGE\INTERNET\BILLS%20UNDER%20R1M%20INCL%20CPAP\START%20HER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hahana.changur/Desktop/28%20Jan%202021/Procurement%20Documents%20-1%20Sep%202021/GCC%202010%20-%20Rev%206%20-%2028%20APRIL%202022%20-%20Exemption%20from%20the%20Provisions%20of%20the%20PPPFA.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Kevin.McCarthy/AppData/Local/Microsoft/Windows/INetCache/Content.Outlook/FBCBG85C/Copy%20of%20JBCC%20Ed6_2016_02_03_Rev%205_Final_rev%204%20-%2015%20FEB%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row r="13">
          <cell r="A1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Menu"/>
      <sheetName val="Advert"/>
      <sheetName val="Master Data"/>
      <sheetName val="Go To"/>
      <sheetName val="EPWP Con&amp;Spec"/>
      <sheetName val="Datafordrops"/>
      <sheetName val="ClassDropdown"/>
      <sheetName val="ClassList"/>
      <sheetName val="GoTo"/>
      <sheetName val="GB Rating"/>
      <sheetName val="Tender Fee"/>
      <sheetName val="Cover Page-Vol 1 of 2"/>
      <sheetName val="Cover Page 2"/>
      <sheetName val="Table of Contents"/>
      <sheetName val="1_TheTender"/>
      <sheetName val="1_TheTender Procedure"/>
      <sheetName val="1_The Notice &amp; Inv to tender"/>
      <sheetName val="T1.1_PA04"/>
      <sheetName val="T1.2_PA04.1"/>
      <sheetName val="1_TheTender dATA"/>
      <sheetName val="T1.2_DOW03"/>
      <sheetName val="Annexure F-fly"/>
      <sheetName val="Conditions of tender"/>
      <sheetName val="Returnable Docs-fly"/>
      <sheetName val="T2.1_PA-09"/>
      <sheetName val="T2.2_01-PA15-1"/>
      <sheetName val="T2.2_02_PA15-2"/>
      <sheetName val="T2.2_03_PA15-3"/>
      <sheetName val="PA15-4 JOINT VENT"/>
      <sheetName val="T2.2_03_DOW15"/>
      <sheetName val="T2.2_04_DOW09"/>
      <sheetName val="T2.2_10_PA04.2"/>
      <sheetName val="T2.2_05_PA16"/>
      <sheetName val="T2.2_07_DOW16"/>
      <sheetName val="T2.2_08_PA11"/>
      <sheetName val="T2.2_11_DOW21"/>
      <sheetName val="T2.2_12_dow22"/>
      <sheetName val="T2.2_13_dow23"/>
      <sheetName val="T2.2_09_PA27"/>
      <sheetName val="T2.2_10_PA04.2a"/>
      <sheetName val="Equipment schedules"/>
      <sheetName val="T2.3_10_PA04.3"/>
      <sheetName val="QUESTIONAIRE"/>
      <sheetName val="APP FOR TAX CERT"/>
      <sheetName val="APP FOR Comp Com"/>
      <sheetName val="C1.1DOW07"/>
      <sheetName val="Confirmation of Receipt"/>
      <sheetName val="T2.22FinalBOQ"/>
      <sheetName val="PROOF OF MUN R&amp;T"/>
      <sheetName val="PROOF OF UIF"/>
      <sheetName val="SBD 5"/>
      <sheetName val="CertOfIndBid"/>
      <sheetName val="PROOF OF Prov DATA BASES"/>
      <sheetName val="CIDB"/>
      <sheetName val="Deposit paid"/>
      <sheetName val="ContractForms-Part 1"/>
      <sheetName val="ContractForms-Part 2"/>
      <sheetName val="StrucOHSEPlan"/>
      <sheetName val="OHSE_Plan"/>
      <sheetName val="BaslineRskAss"/>
      <sheetName val="SBD 6.2"/>
      <sheetName val="PrefCertCont"/>
      <sheetName val="Cover Page-Vol 2 of 2"/>
      <sheetName val="The Contract - Fly"/>
      <sheetName val="Agreement &amp; Contract Data-fly"/>
      <sheetName val="Form offer &amp; Accpt - fly"/>
      <sheetName val="Offer &amp; Acceptance sub page"/>
      <sheetName val="Contract Data-fly"/>
      <sheetName val="C1.2_DOW04"/>
      <sheetName val="Form of Guarantee-fly"/>
      <sheetName val="C1.3_DOW10.1 (2)"/>
      <sheetName val="Pricing Data-fly"/>
      <sheetName val="C2.1_PG02.2"/>
      <sheetName val="PrelimFlyer"/>
      <sheetName val="NotestoQS Prelims"/>
      <sheetName val="BoQ - fly"/>
      <sheetName val="scope - fly"/>
      <sheetName val="C3.1_PG01.2"/>
      <sheetName val="HIV"/>
      <sheetName val="HIVCOMPL"/>
      <sheetName val="site info - fly"/>
      <sheetName val="C4.1_PG03_2"/>
      <sheetName val="List of dwg - fly"/>
      <sheetName val="C4.2_ListofDrawings"/>
      <sheetName val="Annexures - fly"/>
      <sheetName val="PMB"/>
      <sheetName val="ULUNDI"/>
      <sheetName val="LSMITH"/>
      <sheetName val="DURBAN"/>
      <sheetName val="Joint Venture Agreement"/>
      <sheetName val="OHS Spec"/>
      <sheetName val="OHS Bill"/>
      <sheetName val="WaverofLien"/>
      <sheetName val="EPWP"/>
      <sheetName val="EPWP BQ"/>
      <sheetName val="EPWPScope"/>
      <sheetName val="EPWP EmpCont"/>
      <sheetName val="Att Reg"/>
      <sheetName val="Registration and Business Form"/>
      <sheetName val="Beneficiary Monthly captureform"/>
      <sheetName val="Worker Monthly Payment upload"/>
      <sheetName val="Worker Monthly Training form"/>
      <sheetName val="Location"/>
      <sheetName val="Sheet1"/>
    </sheetNames>
    <sheetDataSet>
      <sheetData sheetId="0" refreshError="1"/>
      <sheetData sheetId="1" refreshError="1"/>
      <sheetData sheetId="2" refreshError="1"/>
      <sheetData sheetId="3" refreshError="1">
        <row r="425">
          <cell r="D425" t="str">
            <v>Not applicable</v>
          </cell>
        </row>
        <row r="426">
          <cell r="D426" t="str">
            <v>2.2   DESIGN BRIEF</v>
          </cell>
        </row>
        <row r="427">
          <cell r="D427" t="str">
            <v>Not applicable</v>
          </cell>
        </row>
        <row r="428">
          <cell r="D428" t="str">
            <v>2.3   DRAWINGS</v>
          </cell>
        </row>
        <row r="429">
          <cell r="D429" t="str">
            <v>See list of drawings/Annexure's attached to this document.</v>
          </cell>
        </row>
        <row r="430">
          <cell r="D430" t="str">
            <v>2.4   DESIGN PROCEDURES</v>
          </cell>
        </row>
        <row r="431">
          <cell r="D431" t="str">
            <v>Not applicable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row r="13">
          <cell r="A1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row r="13">
          <cell r="A1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row r="13">
          <cell r="A1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row r="13">
          <cell r="A1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row r="13">
          <cell r="A1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row r="13">
          <cell r="A1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Menu"/>
      <sheetName val="Advert"/>
      <sheetName val="Master Data"/>
      <sheetName val="Go To"/>
      <sheetName val="EPWP Con&amp;Spec"/>
      <sheetName val="Datafordrops"/>
      <sheetName val="ClassDropdown"/>
      <sheetName val="ClassList"/>
      <sheetName val="GoTo"/>
      <sheetName val="GB Rating"/>
      <sheetName val="Tender Fee"/>
      <sheetName val="Cover Page-Section 1 of 2"/>
      <sheetName val="Cover Page 2"/>
      <sheetName val="Table of Contents"/>
      <sheetName val="TheTender-fly"/>
      <sheetName val="T1_TheTender Procedure-fly"/>
      <sheetName val="T1.1_Notice &amp; Inv to tender-fly"/>
      <sheetName val="T1.1_Tender Notice &amp; Invitation"/>
      <sheetName val="T1.2_PA04.1"/>
      <sheetName val="1.2_Tender Data-fly"/>
      <sheetName val="T1.2_Tender Data"/>
      <sheetName val="T1.3_Annexure F-fly"/>
      <sheetName val="T1.3_Conditions of Tender"/>
      <sheetName val="T2_Returnable Docs-fly"/>
      <sheetName val="T2.1_Returnable Docs"/>
      <sheetName val="T2.2_Authority to Sign"/>
      <sheetName val="T2.3_Consortia or JV to Sign"/>
      <sheetName val="T2.4_Resolutio Consortia JV"/>
      <sheetName val="T2.5_JV Declaration"/>
      <sheetName val="T2.6_Proposed Subcontractors"/>
      <sheetName val="T2.7_ Capacity of Tenderer"/>
      <sheetName val="T2.8_Financial Standing"/>
      <sheetName val="T2.9_Site Inspection Cert"/>
      <sheetName val="T2.10_Bidders Disclosure -SBD4"/>
      <sheetName val="T2.11_Adenda of Tender Docs"/>
      <sheetName val="T2.12_Particulars of Elec Cont"/>
      <sheetName val="T2.13_Imported Material"/>
      <sheetName val="T2.14_AFS"/>
      <sheetName val="T2.15_Equipment Schedules"/>
      <sheetName val="T2.16_SHE Declaration"/>
      <sheetName val="T2.17_Comp Enterprise Question"/>
      <sheetName val="T2.18_TCS"/>
      <sheetName val="T2.19_Good Standing with Comsnr"/>
      <sheetName val="T2.20_Offer and Acceptance"/>
      <sheetName val="T2.21a_Confirmation of Receipt"/>
      <sheetName val="T2.22_Final BOQ"/>
      <sheetName val="T2.23_PROOF OF MUN R&amp;T"/>
      <sheetName val="T2.24_PROOF OF UIF"/>
      <sheetName val="T2.25_NIPD"/>
      <sheetName val="T2.26_CSD"/>
      <sheetName val="T2.27_CIDB Reg Number"/>
      <sheetName val="T2.28_Deposit paid"/>
      <sheetName val="T2.29_Contract Forms-Part 1"/>
      <sheetName val="T2.30_Contract Forms-Part 2"/>
      <sheetName val="T2.31 OHSE Plan Structure"/>
      <sheetName val="T2.32 OHSE Client Requirements"/>
      <sheetName val="T2.33_Basline Rsk Ass"/>
      <sheetName val="T2.34_Functionality Criteria"/>
      <sheetName val="T2.35 - SBD 1"/>
      <sheetName val="Cover Page- Section 2 of 2"/>
      <sheetName val="The Contract - Fly"/>
      <sheetName val="C1_Agrment &amp; Contract Data-fly"/>
      <sheetName val="Form offer &amp; Accpt - fly"/>
      <sheetName val="C1.1_Offer &amp; Acceptance "/>
      <sheetName val="C1.2_Contract Data-fly"/>
      <sheetName val="C1.2_Contract Data"/>
      <sheetName val="C1.3_Form of Guarantee-fly"/>
      <sheetName val="C1.3_Performance Guarantee"/>
      <sheetName val="C2_Pricing Data-fly"/>
      <sheetName val="C2.1 Pricing Instructions"/>
      <sheetName val="C2.2_Prelim Fly"/>
      <sheetName val="C2.2_Notes to QS Prelims &amp; Gen"/>
      <sheetName val="C2.3_BOQ - Fly"/>
      <sheetName val="C.3_Scope of Work - Fly"/>
      <sheetName val="C3.1_Scope of Works"/>
      <sheetName val="C3.2_Spec for HIV"/>
      <sheetName val="C3.3_HIV Compliance Report"/>
      <sheetName val="C4_Site Info - Fly"/>
      <sheetName val="C4.1_Site Information"/>
      <sheetName val="C5_List of Dwg - fly"/>
      <sheetName val="C5.1_List of Drawings"/>
      <sheetName val="Annexures - fly"/>
      <sheetName val="PMB"/>
      <sheetName val="ULUNDI"/>
      <sheetName val="LSMITH"/>
      <sheetName val="DURBAN"/>
      <sheetName val="Joint Venture Agreement"/>
      <sheetName val="OHS Spec"/>
      <sheetName val="OHS Bill"/>
      <sheetName val="WaverofLien"/>
      <sheetName val="EPWP"/>
      <sheetName val="EPWP BQ"/>
      <sheetName val="EPWPScope"/>
      <sheetName val="EPWP EmpCont"/>
      <sheetName val="Att Reg"/>
      <sheetName val="Registration and Business Form"/>
      <sheetName val="Beneficiary Monthly captureform"/>
      <sheetName val="Worker Monthly Payment upload"/>
      <sheetName val="Worker Monthly Training form"/>
      <sheetName val="Location"/>
    </sheetNames>
    <sheetDataSet>
      <sheetData sheetId="0"/>
      <sheetData sheetId="1"/>
      <sheetData sheetId="2"/>
      <sheetData sheetId="3">
        <row r="12">
          <cell r="E12" t="str">
            <v>KZN Department of Public Works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Menu"/>
      <sheetName val="Advert"/>
      <sheetName val="Master Data"/>
      <sheetName val="EPWP Con&amp;Spec"/>
      <sheetName val="Go To"/>
      <sheetName val="Award Letter"/>
      <sheetName val="Datafordrops"/>
      <sheetName val="ClassDropdown"/>
      <sheetName val="ClassList"/>
      <sheetName val="GoTo"/>
      <sheetName val="GB Rating"/>
      <sheetName val="Tender Fee"/>
      <sheetName val="Cover Page-Vol 1 of 2"/>
      <sheetName val="Cover Page 2"/>
      <sheetName val="Table of Contents"/>
      <sheetName val="1_TheTender"/>
      <sheetName val="1_TheTender Procedure"/>
      <sheetName val="1_The Notice &amp; Inv to tender"/>
      <sheetName val="T1.1_PA04"/>
      <sheetName val="T1.2_PA04.1"/>
      <sheetName val="1_TheTender dATA"/>
      <sheetName val="T1.2_DOW03"/>
      <sheetName val="Annexure F-fly"/>
      <sheetName val="Conditions of tender"/>
      <sheetName val="Returnable Docs-fly"/>
      <sheetName val="T2.1_PA-09"/>
      <sheetName val="T2.2_01-PA15-1"/>
      <sheetName val="T2.2_02_PA15-2"/>
      <sheetName val="T2.2_03_PA15-3"/>
      <sheetName val="PA15-4 JOINT VENT"/>
      <sheetName val="T2.2_03_DOW15"/>
      <sheetName val="T2.2_04_DOW09"/>
      <sheetName val="T2.2_10_PA04.2"/>
      <sheetName val="T2.2_05_PA16"/>
      <sheetName val="T2.2_07_DOW16"/>
      <sheetName val="T2.2_08_PA11"/>
      <sheetName val="T2.2_11_DOW21"/>
      <sheetName val="T2.2_12_dow22"/>
      <sheetName val="T2.2_13_dow23"/>
      <sheetName val="T2.2_09_PA27"/>
      <sheetName val="T2.2_10_PA04.2a"/>
      <sheetName val="Equipment schedules"/>
      <sheetName val="T2.3_10_PA04.3"/>
      <sheetName val="QUESTIONAIRE"/>
      <sheetName val="APP FOR TAX CERT"/>
      <sheetName val="APP FOR Comp Com"/>
      <sheetName val="C1.1DOW07"/>
      <sheetName val="Confirmation of Receipt"/>
      <sheetName val="T2.22FinalBOQ"/>
      <sheetName val="PROOF OF MUN R&amp;T"/>
      <sheetName val="PROOF OF UIF"/>
      <sheetName val="SBD 5"/>
      <sheetName val="CertOfIndBid"/>
      <sheetName val="PROOF OF Prov DATA BASES"/>
      <sheetName val="CIDB"/>
      <sheetName val="Deposit paid"/>
      <sheetName val="ContractForms-Part 1"/>
      <sheetName val="ContractForms-Part 2"/>
      <sheetName val="OHSE Structure"/>
      <sheetName val="OHSE_Plan"/>
      <sheetName val="BaselineRskAss"/>
      <sheetName val="SBD 6.2"/>
      <sheetName val="PrefCertCont"/>
      <sheetName val="Cover Page-Vol 2 of 2"/>
      <sheetName val="The Contract - Fly"/>
      <sheetName val="Agreement &amp; Contract Data-fly"/>
      <sheetName val="Form offer &amp; Accpt - fly"/>
      <sheetName val="Offer &amp; Acceptance sub page"/>
      <sheetName val="Contract Data-fly"/>
      <sheetName val="C1.2_DOW04"/>
      <sheetName val="Form of Guarantee-fly"/>
      <sheetName val="C1.3_DOW10.1 (2)"/>
      <sheetName val="Pricing Data-fly"/>
      <sheetName val="C2.1_PG02.2"/>
      <sheetName val="PrelimFlyer"/>
      <sheetName val="NotestoQS Prelims"/>
      <sheetName val="BoQ - fly"/>
      <sheetName val="scope - fly"/>
      <sheetName val="C3.1_PG01.2"/>
      <sheetName val="HIV"/>
      <sheetName val="HIVCOMPL"/>
      <sheetName val="site info - fly"/>
      <sheetName val="C4.1_PG03_2"/>
      <sheetName val="List of dwg - fly"/>
      <sheetName val="C4.2_ListofDrawings"/>
      <sheetName val="Annexures - fly"/>
      <sheetName val="PMB"/>
      <sheetName val="ULUNDI"/>
      <sheetName val="LSMITH"/>
      <sheetName val="DURBAN"/>
      <sheetName val="Joint Venture Agreement"/>
      <sheetName val="OHS Spec"/>
      <sheetName val="OHS Bill"/>
      <sheetName val="WaiverofLien"/>
      <sheetName val="EPWP"/>
      <sheetName val="EPWP BQ"/>
      <sheetName val="EPWPScope"/>
      <sheetName val="EPWP EmpCont"/>
      <sheetName val="Att Reg"/>
      <sheetName val="Registration and Business Form"/>
      <sheetName val="Beneficiary Monthly captureform"/>
      <sheetName val="Worker Monthly Payment upload"/>
      <sheetName val="Worker Monthly Training form"/>
      <sheetName val="Location"/>
      <sheetName val="Sheet1"/>
    </sheetNames>
    <sheetDataSet>
      <sheetData sheetId="0"/>
      <sheetData sheetId="1"/>
      <sheetData sheetId="2"/>
      <sheetData sheetId="3">
        <row r="573">
          <cell r="G57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solidFill>
          <a:srgbClr val="FFFFFF"/>
        </a:solidFill>
        <a:ln w="9525">
          <a:noFill/>
          <a:miter lim="800000"/>
          <a:headEnd/>
          <a:tailEnd/>
        </a:ln>
      </a:spPr>
      <a:bodyPr vertOverflow="clip" wrap="square" lIns="27432" tIns="22860" rIns="0" bIns="0" anchor="t" upright="1"/>
      <a:lstStyle>
        <a:defPPr algn="l" rtl="0">
          <a:defRPr sz="900" b="1" i="0" strike="noStrike">
            <a:solidFill>
              <a:srgbClr val="0000FF"/>
            </a:solidFill>
            <a:latin typeface="Arial"/>
            <a:cs typeface="Arial"/>
          </a:defRPr>
        </a:defPPr>
      </a:lstStyle>
    </a:txDef>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230.xml"/><Relationship Id="rId3" Type="http://schemas.openxmlformats.org/officeDocument/2006/relationships/vmlDrawing" Target="../drawings/vmlDrawing6.vml"/><Relationship Id="rId7" Type="http://schemas.openxmlformats.org/officeDocument/2006/relationships/ctrlProp" Target="../ctrlProps/ctrlProp229.xml"/><Relationship Id="rId12" Type="http://schemas.openxmlformats.org/officeDocument/2006/relationships/ctrlProp" Target="../ctrlProps/ctrlProp234.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28.xml"/><Relationship Id="rId11" Type="http://schemas.openxmlformats.org/officeDocument/2006/relationships/ctrlProp" Target="../ctrlProps/ctrlProp233.xml"/><Relationship Id="rId5" Type="http://schemas.openxmlformats.org/officeDocument/2006/relationships/ctrlProp" Target="../ctrlProps/ctrlProp227.xml"/><Relationship Id="rId10" Type="http://schemas.openxmlformats.org/officeDocument/2006/relationships/ctrlProp" Target="../ctrlProps/ctrlProp232.xml"/><Relationship Id="rId4" Type="http://schemas.openxmlformats.org/officeDocument/2006/relationships/ctrlProp" Target="../ctrlProps/ctrlProp226.xml"/><Relationship Id="rId9" Type="http://schemas.openxmlformats.org/officeDocument/2006/relationships/ctrlProp" Target="../ctrlProps/ctrlProp231.xml"/></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89.vml"/><Relationship Id="rId7" Type="http://schemas.openxmlformats.org/officeDocument/2006/relationships/ctrlProp" Target="../ctrlProps/ctrlProp556.xml"/><Relationship Id="rId2" Type="http://schemas.openxmlformats.org/officeDocument/2006/relationships/drawing" Target="../drawings/drawing90.xml"/><Relationship Id="rId1" Type="http://schemas.openxmlformats.org/officeDocument/2006/relationships/printerSettings" Target="../printerSettings/printerSettings94.bin"/><Relationship Id="rId6" Type="http://schemas.openxmlformats.org/officeDocument/2006/relationships/ctrlProp" Target="../ctrlProps/ctrlProp555.xml"/><Relationship Id="rId5" Type="http://schemas.openxmlformats.org/officeDocument/2006/relationships/ctrlProp" Target="../ctrlProps/ctrlProp554.xml"/><Relationship Id="rId4" Type="http://schemas.openxmlformats.org/officeDocument/2006/relationships/ctrlProp" Target="../ctrlProps/ctrlProp553.xml"/></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90.vml"/><Relationship Id="rId7" Type="http://schemas.openxmlformats.org/officeDocument/2006/relationships/ctrlProp" Target="../ctrlProps/ctrlProp560.xml"/><Relationship Id="rId2" Type="http://schemas.openxmlformats.org/officeDocument/2006/relationships/drawing" Target="../drawings/drawing91.xml"/><Relationship Id="rId1" Type="http://schemas.openxmlformats.org/officeDocument/2006/relationships/printerSettings" Target="../printerSettings/printerSettings95.bin"/><Relationship Id="rId6" Type="http://schemas.openxmlformats.org/officeDocument/2006/relationships/ctrlProp" Target="../ctrlProps/ctrlProp559.xml"/><Relationship Id="rId5" Type="http://schemas.openxmlformats.org/officeDocument/2006/relationships/ctrlProp" Target="../ctrlProps/ctrlProp558.xml"/><Relationship Id="rId4" Type="http://schemas.openxmlformats.org/officeDocument/2006/relationships/ctrlProp" Target="../ctrlProps/ctrlProp557.xml"/></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91.vml"/><Relationship Id="rId7" Type="http://schemas.openxmlformats.org/officeDocument/2006/relationships/ctrlProp" Target="../ctrlProps/ctrlProp564.xml"/><Relationship Id="rId2" Type="http://schemas.openxmlformats.org/officeDocument/2006/relationships/drawing" Target="../drawings/drawing92.xml"/><Relationship Id="rId1" Type="http://schemas.openxmlformats.org/officeDocument/2006/relationships/printerSettings" Target="../printerSettings/printerSettings96.bin"/><Relationship Id="rId6" Type="http://schemas.openxmlformats.org/officeDocument/2006/relationships/ctrlProp" Target="../ctrlProps/ctrlProp563.xml"/><Relationship Id="rId5" Type="http://schemas.openxmlformats.org/officeDocument/2006/relationships/ctrlProp" Target="../ctrlProps/ctrlProp562.xml"/><Relationship Id="rId4" Type="http://schemas.openxmlformats.org/officeDocument/2006/relationships/ctrlProp" Target="../ctrlProps/ctrlProp561.xml"/></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92.vml"/><Relationship Id="rId7" Type="http://schemas.openxmlformats.org/officeDocument/2006/relationships/ctrlProp" Target="../ctrlProps/ctrlProp568.xml"/><Relationship Id="rId2" Type="http://schemas.openxmlformats.org/officeDocument/2006/relationships/drawing" Target="../drawings/drawing93.xml"/><Relationship Id="rId1" Type="http://schemas.openxmlformats.org/officeDocument/2006/relationships/printerSettings" Target="../printerSettings/printerSettings97.bin"/><Relationship Id="rId6" Type="http://schemas.openxmlformats.org/officeDocument/2006/relationships/ctrlProp" Target="../ctrlProps/ctrlProp567.xml"/><Relationship Id="rId5" Type="http://schemas.openxmlformats.org/officeDocument/2006/relationships/ctrlProp" Target="../ctrlProps/ctrlProp566.xml"/><Relationship Id="rId4" Type="http://schemas.openxmlformats.org/officeDocument/2006/relationships/ctrlProp" Target="../ctrlProps/ctrlProp565.xml"/></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93.vml"/><Relationship Id="rId7" Type="http://schemas.openxmlformats.org/officeDocument/2006/relationships/ctrlProp" Target="../ctrlProps/ctrlProp572.xml"/><Relationship Id="rId2" Type="http://schemas.openxmlformats.org/officeDocument/2006/relationships/drawing" Target="../drawings/drawing94.xml"/><Relationship Id="rId1" Type="http://schemas.openxmlformats.org/officeDocument/2006/relationships/printerSettings" Target="../printerSettings/printerSettings98.bin"/><Relationship Id="rId6" Type="http://schemas.openxmlformats.org/officeDocument/2006/relationships/ctrlProp" Target="../ctrlProps/ctrlProp571.xml"/><Relationship Id="rId5" Type="http://schemas.openxmlformats.org/officeDocument/2006/relationships/ctrlProp" Target="../ctrlProps/ctrlProp570.xml"/><Relationship Id="rId4" Type="http://schemas.openxmlformats.org/officeDocument/2006/relationships/ctrlProp" Target="../ctrlProps/ctrlProp56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3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37.xml"/><Relationship Id="rId5" Type="http://schemas.openxmlformats.org/officeDocument/2006/relationships/ctrlProp" Target="../ctrlProps/ctrlProp236.xml"/><Relationship Id="rId4" Type="http://schemas.openxmlformats.org/officeDocument/2006/relationships/ctrlProp" Target="../ctrlProps/ctrlProp23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242.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241.xml"/><Relationship Id="rId5" Type="http://schemas.openxmlformats.org/officeDocument/2006/relationships/ctrlProp" Target="../ctrlProps/ctrlProp240.xml"/><Relationship Id="rId4" Type="http://schemas.openxmlformats.org/officeDocument/2006/relationships/ctrlProp" Target="../ctrlProps/ctrlProp23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246.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245.xml"/><Relationship Id="rId5" Type="http://schemas.openxmlformats.org/officeDocument/2006/relationships/ctrlProp" Target="../ctrlProps/ctrlProp244.xml"/><Relationship Id="rId4" Type="http://schemas.openxmlformats.org/officeDocument/2006/relationships/ctrlProp" Target="../ctrlProps/ctrlProp24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250.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249.xml"/><Relationship Id="rId5" Type="http://schemas.openxmlformats.org/officeDocument/2006/relationships/ctrlProp" Target="../ctrlProps/ctrlProp248.xml"/><Relationship Id="rId4" Type="http://schemas.openxmlformats.org/officeDocument/2006/relationships/ctrlProp" Target="../ctrlProps/ctrlProp24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254.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253.xml"/><Relationship Id="rId5" Type="http://schemas.openxmlformats.org/officeDocument/2006/relationships/ctrlProp" Target="../ctrlProps/ctrlProp252.xml"/><Relationship Id="rId4" Type="http://schemas.openxmlformats.org/officeDocument/2006/relationships/ctrlProp" Target="../ctrlProps/ctrlProp25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258.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257.xml"/><Relationship Id="rId5" Type="http://schemas.openxmlformats.org/officeDocument/2006/relationships/ctrlProp" Target="../ctrlProps/ctrlProp256.xml"/><Relationship Id="rId4" Type="http://schemas.openxmlformats.org/officeDocument/2006/relationships/ctrlProp" Target="../ctrlProps/ctrlProp25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262.x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261.xml"/><Relationship Id="rId5" Type="http://schemas.openxmlformats.org/officeDocument/2006/relationships/ctrlProp" Target="../ctrlProps/ctrlProp260.xml"/><Relationship Id="rId4" Type="http://schemas.openxmlformats.org/officeDocument/2006/relationships/ctrlProp" Target="../ctrlProps/ctrlProp25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264.xml"/><Relationship Id="rId4" Type="http://schemas.openxmlformats.org/officeDocument/2006/relationships/ctrlProp" Target="../ctrlProps/ctrlProp26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7" Type="http://schemas.openxmlformats.org/officeDocument/2006/relationships/ctrlProp" Target="../ctrlProps/ctrlProp268.x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trlProp" Target="../ctrlProps/ctrlProp267.xml"/><Relationship Id="rId5" Type="http://schemas.openxmlformats.org/officeDocument/2006/relationships/ctrlProp" Target="../ctrlProps/ctrlProp266.xml"/><Relationship Id="rId4" Type="http://schemas.openxmlformats.org/officeDocument/2006/relationships/ctrlProp" Target="../ctrlProps/ctrlProp26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trlProp" Target="../ctrlProps/ctrlProp272.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271.xml"/><Relationship Id="rId5" Type="http://schemas.openxmlformats.org/officeDocument/2006/relationships/ctrlProp" Target="../ctrlProps/ctrlProp270.xml"/><Relationship Id="rId4" Type="http://schemas.openxmlformats.org/officeDocument/2006/relationships/ctrlProp" Target="../ctrlProps/ctrlProp26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ctrlProp" Target="../ctrlProps/ctrlProp276.xml"/><Relationship Id="rId2" Type="http://schemas.openxmlformats.org/officeDocument/2006/relationships/drawing" Target="../drawings/drawing18.xml"/><Relationship Id="rId1" Type="http://schemas.openxmlformats.org/officeDocument/2006/relationships/printerSettings" Target="../printerSettings/printerSettings18.bin"/><Relationship Id="rId6" Type="http://schemas.openxmlformats.org/officeDocument/2006/relationships/ctrlProp" Target="../ctrlProps/ctrlProp275.xml"/><Relationship Id="rId5" Type="http://schemas.openxmlformats.org/officeDocument/2006/relationships/ctrlProp" Target="../ctrlProps/ctrlProp274.xml"/><Relationship Id="rId4" Type="http://schemas.openxmlformats.org/officeDocument/2006/relationships/ctrlProp" Target="../ctrlProps/ctrlProp27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7" Type="http://schemas.openxmlformats.org/officeDocument/2006/relationships/ctrlProp" Target="../ctrlProps/ctrlProp280.xml"/><Relationship Id="rId2" Type="http://schemas.openxmlformats.org/officeDocument/2006/relationships/drawing" Target="../drawings/drawing19.xml"/><Relationship Id="rId1" Type="http://schemas.openxmlformats.org/officeDocument/2006/relationships/printerSettings" Target="../printerSettings/printerSettings19.bin"/><Relationship Id="rId6" Type="http://schemas.openxmlformats.org/officeDocument/2006/relationships/ctrlProp" Target="../ctrlProps/ctrlProp279.xml"/><Relationship Id="rId5" Type="http://schemas.openxmlformats.org/officeDocument/2006/relationships/ctrlProp" Target="../ctrlProps/ctrlProp278.xml"/><Relationship Id="rId4" Type="http://schemas.openxmlformats.org/officeDocument/2006/relationships/ctrlProp" Target="../ctrlProps/ctrlProp27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7" Type="http://schemas.openxmlformats.org/officeDocument/2006/relationships/ctrlProp" Target="../ctrlProps/ctrlProp284.xml"/><Relationship Id="rId2" Type="http://schemas.openxmlformats.org/officeDocument/2006/relationships/drawing" Target="../drawings/drawing20.xml"/><Relationship Id="rId1" Type="http://schemas.openxmlformats.org/officeDocument/2006/relationships/printerSettings" Target="../printerSettings/printerSettings20.bin"/><Relationship Id="rId6" Type="http://schemas.openxmlformats.org/officeDocument/2006/relationships/ctrlProp" Target="../ctrlProps/ctrlProp283.xml"/><Relationship Id="rId5" Type="http://schemas.openxmlformats.org/officeDocument/2006/relationships/ctrlProp" Target="../ctrlProps/ctrlProp282.xml"/><Relationship Id="rId4" Type="http://schemas.openxmlformats.org/officeDocument/2006/relationships/ctrlProp" Target="../ctrlProps/ctrlProp28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7" Type="http://schemas.openxmlformats.org/officeDocument/2006/relationships/ctrlProp" Target="../ctrlProps/ctrlProp288.xml"/><Relationship Id="rId2" Type="http://schemas.openxmlformats.org/officeDocument/2006/relationships/drawing" Target="../drawings/drawing21.xml"/><Relationship Id="rId1" Type="http://schemas.openxmlformats.org/officeDocument/2006/relationships/printerSettings" Target="../printerSettings/printerSettings21.bin"/><Relationship Id="rId6" Type="http://schemas.openxmlformats.org/officeDocument/2006/relationships/ctrlProp" Target="../ctrlProps/ctrlProp287.xml"/><Relationship Id="rId5" Type="http://schemas.openxmlformats.org/officeDocument/2006/relationships/ctrlProp" Target="../ctrlProps/ctrlProp286.xml"/><Relationship Id="rId4" Type="http://schemas.openxmlformats.org/officeDocument/2006/relationships/ctrlProp" Target="../ctrlProps/ctrlProp28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7" Type="http://schemas.openxmlformats.org/officeDocument/2006/relationships/ctrlProp" Target="../ctrlProps/ctrlProp292.xml"/><Relationship Id="rId2" Type="http://schemas.openxmlformats.org/officeDocument/2006/relationships/drawing" Target="../drawings/drawing22.xml"/><Relationship Id="rId1" Type="http://schemas.openxmlformats.org/officeDocument/2006/relationships/printerSettings" Target="../printerSettings/printerSettings22.bin"/><Relationship Id="rId6" Type="http://schemas.openxmlformats.org/officeDocument/2006/relationships/ctrlProp" Target="../ctrlProps/ctrlProp291.xml"/><Relationship Id="rId5" Type="http://schemas.openxmlformats.org/officeDocument/2006/relationships/ctrlProp" Target="../ctrlProps/ctrlProp290.xml"/><Relationship Id="rId4" Type="http://schemas.openxmlformats.org/officeDocument/2006/relationships/ctrlProp" Target="../ctrlProps/ctrlProp28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ctrlProp" Target="../ctrlProps/ctrlProp296.xml"/><Relationship Id="rId2" Type="http://schemas.openxmlformats.org/officeDocument/2006/relationships/drawing" Target="../drawings/drawing23.xml"/><Relationship Id="rId1" Type="http://schemas.openxmlformats.org/officeDocument/2006/relationships/printerSettings" Target="../printerSettings/printerSettings23.bin"/><Relationship Id="rId6" Type="http://schemas.openxmlformats.org/officeDocument/2006/relationships/ctrlProp" Target="../ctrlProps/ctrlProp295.xml"/><Relationship Id="rId5" Type="http://schemas.openxmlformats.org/officeDocument/2006/relationships/ctrlProp" Target="../ctrlProps/ctrlProp294.xml"/><Relationship Id="rId4" Type="http://schemas.openxmlformats.org/officeDocument/2006/relationships/ctrlProp" Target="../ctrlProps/ctrlProp29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7" Type="http://schemas.openxmlformats.org/officeDocument/2006/relationships/ctrlProp" Target="../ctrlProps/ctrlProp300.xml"/><Relationship Id="rId2" Type="http://schemas.openxmlformats.org/officeDocument/2006/relationships/drawing" Target="../drawings/drawing24.xml"/><Relationship Id="rId1" Type="http://schemas.openxmlformats.org/officeDocument/2006/relationships/printerSettings" Target="../printerSettings/printerSettings24.bin"/><Relationship Id="rId6" Type="http://schemas.openxmlformats.org/officeDocument/2006/relationships/ctrlProp" Target="../ctrlProps/ctrlProp299.xml"/><Relationship Id="rId5" Type="http://schemas.openxmlformats.org/officeDocument/2006/relationships/ctrlProp" Target="../ctrlProps/ctrlProp298.xml"/><Relationship Id="rId4" Type="http://schemas.openxmlformats.org/officeDocument/2006/relationships/ctrlProp" Target="../ctrlProps/ctrlProp29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7" Type="http://schemas.openxmlformats.org/officeDocument/2006/relationships/ctrlProp" Target="../ctrlProps/ctrlProp304.xml"/><Relationship Id="rId2" Type="http://schemas.openxmlformats.org/officeDocument/2006/relationships/drawing" Target="../drawings/drawing25.xml"/><Relationship Id="rId1" Type="http://schemas.openxmlformats.org/officeDocument/2006/relationships/printerSettings" Target="../printerSettings/printerSettings25.bin"/><Relationship Id="rId6" Type="http://schemas.openxmlformats.org/officeDocument/2006/relationships/ctrlProp" Target="../ctrlProps/ctrlProp303.xml"/><Relationship Id="rId5" Type="http://schemas.openxmlformats.org/officeDocument/2006/relationships/ctrlProp" Target="../ctrlProps/ctrlProp302.xml"/><Relationship Id="rId4" Type="http://schemas.openxmlformats.org/officeDocument/2006/relationships/ctrlProp" Target="../ctrlProps/ctrlProp301.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ctrlProp" Target="../ctrlProps/ctrlProp308.xml"/><Relationship Id="rId2" Type="http://schemas.openxmlformats.org/officeDocument/2006/relationships/drawing" Target="../drawings/drawing26.xml"/><Relationship Id="rId1" Type="http://schemas.openxmlformats.org/officeDocument/2006/relationships/printerSettings" Target="../printerSettings/printerSettings26.bin"/><Relationship Id="rId6" Type="http://schemas.openxmlformats.org/officeDocument/2006/relationships/ctrlProp" Target="../ctrlProps/ctrlProp307.xml"/><Relationship Id="rId5" Type="http://schemas.openxmlformats.org/officeDocument/2006/relationships/ctrlProp" Target="../ctrlProps/ctrlProp306.xml"/><Relationship Id="rId4" Type="http://schemas.openxmlformats.org/officeDocument/2006/relationships/ctrlProp" Target="../ctrlProps/ctrlProp30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7" Type="http://schemas.openxmlformats.org/officeDocument/2006/relationships/ctrlProp" Target="../ctrlProps/ctrlProp312.xml"/><Relationship Id="rId2" Type="http://schemas.openxmlformats.org/officeDocument/2006/relationships/drawing" Target="../drawings/drawing27.xml"/><Relationship Id="rId1" Type="http://schemas.openxmlformats.org/officeDocument/2006/relationships/printerSettings" Target="../printerSettings/printerSettings27.bin"/><Relationship Id="rId6" Type="http://schemas.openxmlformats.org/officeDocument/2006/relationships/ctrlProp" Target="../ctrlProps/ctrlProp311.xml"/><Relationship Id="rId5" Type="http://schemas.openxmlformats.org/officeDocument/2006/relationships/ctrlProp" Target="../ctrlProps/ctrlProp310.xml"/><Relationship Id="rId4" Type="http://schemas.openxmlformats.org/officeDocument/2006/relationships/ctrlProp" Target="../ctrlProps/ctrlProp309.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7.vml"/><Relationship Id="rId7" Type="http://schemas.openxmlformats.org/officeDocument/2006/relationships/ctrlProp" Target="../ctrlProps/ctrlProp316.xml"/><Relationship Id="rId2" Type="http://schemas.openxmlformats.org/officeDocument/2006/relationships/drawing" Target="../drawings/drawing28.xml"/><Relationship Id="rId1" Type="http://schemas.openxmlformats.org/officeDocument/2006/relationships/printerSettings" Target="../printerSettings/printerSettings31.bin"/><Relationship Id="rId6" Type="http://schemas.openxmlformats.org/officeDocument/2006/relationships/ctrlProp" Target="../ctrlProps/ctrlProp315.xml"/><Relationship Id="rId5" Type="http://schemas.openxmlformats.org/officeDocument/2006/relationships/ctrlProp" Target="../ctrlProps/ctrlProp314.xml"/><Relationship Id="rId4" Type="http://schemas.openxmlformats.org/officeDocument/2006/relationships/ctrlProp" Target="../ctrlProps/ctrlProp313.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8.vml"/><Relationship Id="rId7" Type="http://schemas.openxmlformats.org/officeDocument/2006/relationships/ctrlProp" Target="../ctrlProps/ctrlProp320.xml"/><Relationship Id="rId2" Type="http://schemas.openxmlformats.org/officeDocument/2006/relationships/drawing" Target="../drawings/drawing29.xml"/><Relationship Id="rId1" Type="http://schemas.openxmlformats.org/officeDocument/2006/relationships/printerSettings" Target="../printerSettings/printerSettings32.bin"/><Relationship Id="rId6" Type="http://schemas.openxmlformats.org/officeDocument/2006/relationships/ctrlProp" Target="../ctrlProps/ctrlProp319.xml"/><Relationship Id="rId5" Type="http://schemas.openxmlformats.org/officeDocument/2006/relationships/ctrlProp" Target="../ctrlProps/ctrlProp318.xml"/><Relationship Id="rId4" Type="http://schemas.openxmlformats.org/officeDocument/2006/relationships/ctrlProp" Target="../ctrlProps/ctrlProp317.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9.vml"/><Relationship Id="rId7" Type="http://schemas.openxmlformats.org/officeDocument/2006/relationships/ctrlProp" Target="../ctrlProps/ctrlProp324.xml"/><Relationship Id="rId2" Type="http://schemas.openxmlformats.org/officeDocument/2006/relationships/drawing" Target="../drawings/drawing30.xml"/><Relationship Id="rId1" Type="http://schemas.openxmlformats.org/officeDocument/2006/relationships/printerSettings" Target="../printerSettings/printerSettings33.bin"/><Relationship Id="rId6" Type="http://schemas.openxmlformats.org/officeDocument/2006/relationships/ctrlProp" Target="../ctrlProps/ctrlProp323.xml"/><Relationship Id="rId5" Type="http://schemas.openxmlformats.org/officeDocument/2006/relationships/ctrlProp" Target="../ctrlProps/ctrlProp322.xml"/><Relationship Id="rId4" Type="http://schemas.openxmlformats.org/officeDocument/2006/relationships/ctrlProp" Target="../ctrlProps/ctrlProp321.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37.xml"/><Relationship Id="rId117" Type="http://schemas.openxmlformats.org/officeDocument/2006/relationships/ctrlProp" Target="../ctrlProps/ctrlProp128.xml"/><Relationship Id="rId21" Type="http://schemas.openxmlformats.org/officeDocument/2006/relationships/ctrlProp" Target="../ctrlProps/ctrlProp32.xml"/><Relationship Id="rId42" Type="http://schemas.openxmlformats.org/officeDocument/2006/relationships/ctrlProp" Target="../ctrlProps/ctrlProp53.xml"/><Relationship Id="rId47" Type="http://schemas.openxmlformats.org/officeDocument/2006/relationships/ctrlProp" Target="../ctrlProps/ctrlProp58.xml"/><Relationship Id="rId63" Type="http://schemas.openxmlformats.org/officeDocument/2006/relationships/ctrlProp" Target="../ctrlProps/ctrlProp74.xml"/><Relationship Id="rId68" Type="http://schemas.openxmlformats.org/officeDocument/2006/relationships/ctrlProp" Target="../ctrlProps/ctrlProp79.xml"/><Relationship Id="rId84" Type="http://schemas.openxmlformats.org/officeDocument/2006/relationships/ctrlProp" Target="../ctrlProps/ctrlProp95.xml"/><Relationship Id="rId89" Type="http://schemas.openxmlformats.org/officeDocument/2006/relationships/ctrlProp" Target="../ctrlProps/ctrlProp100.xml"/><Relationship Id="rId112" Type="http://schemas.openxmlformats.org/officeDocument/2006/relationships/ctrlProp" Target="../ctrlProps/ctrlProp123.xml"/><Relationship Id="rId16" Type="http://schemas.openxmlformats.org/officeDocument/2006/relationships/ctrlProp" Target="../ctrlProps/ctrlProp27.xml"/><Relationship Id="rId107" Type="http://schemas.openxmlformats.org/officeDocument/2006/relationships/ctrlProp" Target="../ctrlProps/ctrlProp118.xml"/><Relationship Id="rId11" Type="http://schemas.openxmlformats.org/officeDocument/2006/relationships/ctrlProp" Target="../ctrlProps/ctrlProp22.xml"/><Relationship Id="rId32" Type="http://schemas.openxmlformats.org/officeDocument/2006/relationships/ctrlProp" Target="../ctrlProps/ctrlProp43.xml"/><Relationship Id="rId37" Type="http://schemas.openxmlformats.org/officeDocument/2006/relationships/ctrlProp" Target="../ctrlProps/ctrlProp48.xml"/><Relationship Id="rId53" Type="http://schemas.openxmlformats.org/officeDocument/2006/relationships/ctrlProp" Target="../ctrlProps/ctrlProp64.xml"/><Relationship Id="rId58" Type="http://schemas.openxmlformats.org/officeDocument/2006/relationships/ctrlProp" Target="../ctrlProps/ctrlProp69.xml"/><Relationship Id="rId74" Type="http://schemas.openxmlformats.org/officeDocument/2006/relationships/ctrlProp" Target="../ctrlProps/ctrlProp85.xml"/><Relationship Id="rId79" Type="http://schemas.openxmlformats.org/officeDocument/2006/relationships/ctrlProp" Target="../ctrlProps/ctrlProp90.xml"/><Relationship Id="rId102" Type="http://schemas.openxmlformats.org/officeDocument/2006/relationships/ctrlProp" Target="../ctrlProps/ctrlProp113.xml"/><Relationship Id="rId123" Type="http://schemas.openxmlformats.org/officeDocument/2006/relationships/ctrlProp" Target="../ctrlProps/ctrlProp134.xml"/><Relationship Id="rId5" Type="http://schemas.openxmlformats.org/officeDocument/2006/relationships/ctrlProp" Target="../ctrlProps/ctrlProp16.xml"/><Relationship Id="rId90" Type="http://schemas.openxmlformats.org/officeDocument/2006/relationships/ctrlProp" Target="../ctrlProps/ctrlProp101.xml"/><Relationship Id="rId95" Type="http://schemas.openxmlformats.org/officeDocument/2006/relationships/ctrlProp" Target="../ctrlProps/ctrlProp106.xml"/><Relationship Id="rId22" Type="http://schemas.openxmlformats.org/officeDocument/2006/relationships/ctrlProp" Target="../ctrlProps/ctrlProp33.xml"/><Relationship Id="rId27" Type="http://schemas.openxmlformats.org/officeDocument/2006/relationships/ctrlProp" Target="../ctrlProps/ctrlProp38.xml"/><Relationship Id="rId43" Type="http://schemas.openxmlformats.org/officeDocument/2006/relationships/ctrlProp" Target="../ctrlProps/ctrlProp54.xml"/><Relationship Id="rId48" Type="http://schemas.openxmlformats.org/officeDocument/2006/relationships/ctrlProp" Target="../ctrlProps/ctrlProp59.xml"/><Relationship Id="rId64" Type="http://schemas.openxmlformats.org/officeDocument/2006/relationships/ctrlProp" Target="../ctrlProps/ctrlProp75.xml"/><Relationship Id="rId69" Type="http://schemas.openxmlformats.org/officeDocument/2006/relationships/ctrlProp" Target="../ctrlProps/ctrlProp80.xml"/><Relationship Id="rId113" Type="http://schemas.openxmlformats.org/officeDocument/2006/relationships/ctrlProp" Target="../ctrlProps/ctrlProp124.xml"/><Relationship Id="rId118" Type="http://schemas.openxmlformats.org/officeDocument/2006/relationships/ctrlProp" Target="../ctrlProps/ctrlProp129.xml"/><Relationship Id="rId80" Type="http://schemas.openxmlformats.org/officeDocument/2006/relationships/ctrlProp" Target="../ctrlProps/ctrlProp91.xml"/><Relationship Id="rId85" Type="http://schemas.openxmlformats.org/officeDocument/2006/relationships/ctrlProp" Target="../ctrlProps/ctrlProp96.xml"/><Relationship Id="rId12" Type="http://schemas.openxmlformats.org/officeDocument/2006/relationships/ctrlProp" Target="../ctrlProps/ctrlProp23.xml"/><Relationship Id="rId17" Type="http://schemas.openxmlformats.org/officeDocument/2006/relationships/ctrlProp" Target="../ctrlProps/ctrlProp28.xml"/><Relationship Id="rId33" Type="http://schemas.openxmlformats.org/officeDocument/2006/relationships/ctrlProp" Target="../ctrlProps/ctrlProp44.xml"/><Relationship Id="rId38" Type="http://schemas.openxmlformats.org/officeDocument/2006/relationships/ctrlProp" Target="../ctrlProps/ctrlProp49.xml"/><Relationship Id="rId59" Type="http://schemas.openxmlformats.org/officeDocument/2006/relationships/ctrlProp" Target="../ctrlProps/ctrlProp70.xml"/><Relationship Id="rId103" Type="http://schemas.openxmlformats.org/officeDocument/2006/relationships/ctrlProp" Target="../ctrlProps/ctrlProp114.xml"/><Relationship Id="rId108" Type="http://schemas.openxmlformats.org/officeDocument/2006/relationships/ctrlProp" Target="../ctrlProps/ctrlProp119.xml"/><Relationship Id="rId124" Type="http://schemas.openxmlformats.org/officeDocument/2006/relationships/ctrlProp" Target="../ctrlProps/ctrlProp135.xml"/><Relationship Id="rId54" Type="http://schemas.openxmlformats.org/officeDocument/2006/relationships/ctrlProp" Target="../ctrlProps/ctrlProp65.xml"/><Relationship Id="rId70" Type="http://schemas.openxmlformats.org/officeDocument/2006/relationships/ctrlProp" Target="../ctrlProps/ctrlProp81.xml"/><Relationship Id="rId75" Type="http://schemas.openxmlformats.org/officeDocument/2006/relationships/ctrlProp" Target="../ctrlProps/ctrlProp86.xml"/><Relationship Id="rId91" Type="http://schemas.openxmlformats.org/officeDocument/2006/relationships/ctrlProp" Target="../ctrlProps/ctrlProp102.xml"/><Relationship Id="rId96" Type="http://schemas.openxmlformats.org/officeDocument/2006/relationships/ctrlProp" Target="../ctrlProps/ctrlProp107.xml"/><Relationship Id="rId1" Type="http://schemas.openxmlformats.org/officeDocument/2006/relationships/hyperlink" Target="mailto:mkhumalo@kznworks.gov.za" TargetMode="External"/><Relationship Id="rId6" Type="http://schemas.openxmlformats.org/officeDocument/2006/relationships/ctrlProp" Target="../ctrlProps/ctrlProp17.xml"/><Relationship Id="rId23" Type="http://schemas.openxmlformats.org/officeDocument/2006/relationships/ctrlProp" Target="../ctrlProps/ctrlProp34.xml"/><Relationship Id="rId28" Type="http://schemas.openxmlformats.org/officeDocument/2006/relationships/ctrlProp" Target="../ctrlProps/ctrlProp39.xml"/><Relationship Id="rId49" Type="http://schemas.openxmlformats.org/officeDocument/2006/relationships/ctrlProp" Target="../ctrlProps/ctrlProp60.xml"/><Relationship Id="rId114" Type="http://schemas.openxmlformats.org/officeDocument/2006/relationships/ctrlProp" Target="../ctrlProps/ctrlProp125.xml"/><Relationship Id="rId119" Type="http://schemas.openxmlformats.org/officeDocument/2006/relationships/ctrlProp" Target="../ctrlProps/ctrlProp130.xml"/><Relationship Id="rId44" Type="http://schemas.openxmlformats.org/officeDocument/2006/relationships/ctrlProp" Target="../ctrlProps/ctrlProp55.xml"/><Relationship Id="rId60" Type="http://schemas.openxmlformats.org/officeDocument/2006/relationships/ctrlProp" Target="../ctrlProps/ctrlProp71.xml"/><Relationship Id="rId65" Type="http://schemas.openxmlformats.org/officeDocument/2006/relationships/ctrlProp" Target="../ctrlProps/ctrlProp76.xml"/><Relationship Id="rId81" Type="http://schemas.openxmlformats.org/officeDocument/2006/relationships/ctrlProp" Target="../ctrlProps/ctrlProp92.xml"/><Relationship Id="rId86" Type="http://schemas.openxmlformats.org/officeDocument/2006/relationships/ctrlProp" Target="../ctrlProps/ctrlProp97.xml"/><Relationship Id="rId13" Type="http://schemas.openxmlformats.org/officeDocument/2006/relationships/ctrlProp" Target="../ctrlProps/ctrlProp24.xml"/><Relationship Id="rId18" Type="http://schemas.openxmlformats.org/officeDocument/2006/relationships/ctrlProp" Target="../ctrlProps/ctrlProp29.xml"/><Relationship Id="rId39" Type="http://schemas.openxmlformats.org/officeDocument/2006/relationships/ctrlProp" Target="../ctrlProps/ctrlProp50.xml"/><Relationship Id="rId109" Type="http://schemas.openxmlformats.org/officeDocument/2006/relationships/ctrlProp" Target="../ctrlProps/ctrlProp120.xml"/><Relationship Id="rId34" Type="http://schemas.openxmlformats.org/officeDocument/2006/relationships/ctrlProp" Target="../ctrlProps/ctrlProp45.xml"/><Relationship Id="rId50" Type="http://schemas.openxmlformats.org/officeDocument/2006/relationships/ctrlProp" Target="../ctrlProps/ctrlProp61.xml"/><Relationship Id="rId55" Type="http://schemas.openxmlformats.org/officeDocument/2006/relationships/ctrlProp" Target="../ctrlProps/ctrlProp66.xml"/><Relationship Id="rId76" Type="http://schemas.openxmlformats.org/officeDocument/2006/relationships/ctrlProp" Target="../ctrlProps/ctrlProp87.xml"/><Relationship Id="rId97" Type="http://schemas.openxmlformats.org/officeDocument/2006/relationships/ctrlProp" Target="../ctrlProps/ctrlProp108.xml"/><Relationship Id="rId104" Type="http://schemas.openxmlformats.org/officeDocument/2006/relationships/ctrlProp" Target="../ctrlProps/ctrlProp115.xml"/><Relationship Id="rId120" Type="http://schemas.openxmlformats.org/officeDocument/2006/relationships/ctrlProp" Target="../ctrlProps/ctrlProp131.xml"/><Relationship Id="rId125" Type="http://schemas.openxmlformats.org/officeDocument/2006/relationships/ctrlProp" Target="../ctrlProps/ctrlProp136.xml"/><Relationship Id="rId7" Type="http://schemas.openxmlformats.org/officeDocument/2006/relationships/ctrlProp" Target="../ctrlProps/ctrlProp18.xml"/><Relationship Id="rId71" Type="http://schemas.openxmlformats.org/officeDocument/2006/relationships/ctrlProp" Target="../ctrlProps/ctrlProp82.xml"/><Relationship Id="rId92" Type="http://schemas.openxmlformats.org/officeDocument/2006/relationships/ctrlProp" Target="../ctrlProps/ctrlProp103.xml"/><Relationship Id="rId2" Type="http://schemas.openxmlformats.org/officeDocument/2006/relationships/printerSettings" Target="../printerSettings/printerSettings3.bin"/><Relationship Id="rId29" Type="http://schemas.openxmlformats.org/officeDocument/2006/relationships/ctrlProp" Target="../ctrlProps/ctrlProp40.xml"/><Relationship Id="rId24" Type="http://schemas.openxmlformats.org/officeDocument/2006/relationships/ctrlProp" Target="../ctrlProps/ctrlProp35.xml"/><Relationship Id="rId40" Type="http://schemas.openxmlformats.org/officeDocument/2006/relationships/ctrlProp" Target="../ctrlProps/ctrlProp51.xml"/><Relationship Id="rId45" Type="http://schemas.openxmlformats.org/officeDocument/2006/relationships/ctrlProp" Target="../ctrlProps/ctrlProp56.xml"/><Relationship Id="rId66" Type="http://schemas.openxmlformats.org/officeDocument/2006/relationships/ctrlProp" Target="../ctrlProps/ctrlProp77.xml"/><Relationship Id="rId87" Type="http://schemas.openxmlformats.org/officeDocument/2006/relationships/ctrlProp" Target="../ctrlProps/ctrlProp98.xml"/><Relationship Id="rId110" Type="http://schemas.openxmlformats.org/officeDocument/2006/relationships/ctrlProp" Target="../ctrlProps/ctrlProp121.xml"/><Relationship Id="rId115" Type="http://schemas.openxmlformats.org/officeDocument/2006/relationships/ctrlProp" Target="../ctrlProps/ctrlProp126.xml"/><Relationship Id="rId61" Type="http://schemas.openxmlformats.org/officeDocument/2006/relationships/ctrlProp" Target="../ctrlProps/ctrlProp72.xml"/><Relationship Id="rId82" Type="http://schemas.openxmlformats.org/officeDocument/2006/relationships/ctrlProp" Target="../ctrlProps/ctrlProp93.xml"/><Relationship Id="rId19" Type="http://schemas.openxmlformats.org/officeDocument/2006/relationships/ctrlProp" Target="../ctrlProps/ctrlProp30.xml"/><Relationship Id="rId14" Type="http://schemas.openxmlformats.org/officeDocument/2006/relationships/ctrlProp" Target="../ctrlProps/ctrlProp25.xml"/><Relationship Id="rId30" Type="http://schemas.openxmlformats.org/officeDocument/2006/relationships/ctrlProp" Target="../ctrlProps/ctrlProp41.xml"/><Relationship Id="rId35" Type="http://schemas.openxmlformats.org/officeDocument/2006/relationships/ctrlProp" Target="../ctrlProps/ctrlProp46.xml"/><Relationship Id="rId56" Type="http://schemas.openxmlformats.org/officeDocument/2006/relationships/ctrlProp" Target="../ctrlProps/ctrlProp67.xml"/><Relationship Id="rId77" Type="http://schemas.openxmlformats.org/officeDocument/2006/relationships/ctrlProp" Target="../ctrlProps/ctrlProp88.xml"/><Relationship Id="rId100" Type="http://schemas.openxmlformats.org/officeDocument/2006/relationships/ctrlProp" Target="../ctrlProps/ctrlProp111.xml"/><Relationship Id="rId105" Type="http://schemas.openxmlformats.org/officeDocument/2006/relationships/ctrlProp" Target="../ctrlProps/ctrlProp116.xml"/><Relationship Id="rId8" Type="http://schemas.openxmlformats.org/officeDocument/2006/relationships/ctrlProp" Target="../ctrlProps/ctrlProp19.xml"/><Relationship Id="rId51" Type="http://schemas.openxmlformats.org/officeDocument/2006/relationships/ctrlProp" Target="../ctrlProps/ctrlProp62.xml"/><Relationship Id="rId72" Type="http://schemas.openxmlformats.org/officeDocument/2006/relationships/ctrlProp" Target="../ctrlProps/ctrlProp83.xml"/><Relationship Id="rId93" Type="http://schemas.openxmlformats.org/officeDocument/2006/relationships/ctrlProp" Target="../ctrlProps/ctrlProp104.xml"/><Relationship Id="rId98" Type="http://schemas.openxmlformats.org/officeDocument/2006/relationships/ctrlProp" Target="../ctrlProps/ctrlProp109.xml"/><Relationship Id="rId121" Type="http://schemas.openxmlformats.org/officeDocument/2006/relationships/ctrlProp" Target="../ctrlProps/ctrlProp132.xml"/><Relationship Id="rId3" Type="http://schemas.openxmlformats.org/officeDocument/2006/relationships/drawing" Target="../drawings/drawing3.xml"/><Relationship Id="rId25" Type="http://schemas.openxmlformats.org/officeDocument/2006/relationships/ctrlProp" Target="../ctrlProps/ctrlProp36.xml"/><Relationship Id="rId46" Type="http://schemas.openxmlformats.org/officeDocument/2006/relationships/ctrlProp" Target="../ctrlProps/ctrlProp57.xml"/><Relationship Id="rId67" Type="http://schemas.openxmlformats.org/officeDocument/2006/relationships/ctrlProp" Target="../ctrlProps/ctrlProp78.xml"/><Relationship Id="rId116" Type="http://schemas.openxmlformats.org/officeDocument/2006/relationships/ctrlProp" Target="../ctrlProps/ctrlProp127.xml"/><Relationship Id="rId20" Type="http://schemas.openxmlformats.org/officeDocument/2006/relationships/ctrlProp" Target="../ctrlProps/ctrlProp31.xml"/><Relationship Id="rId41" Type="http://schemas.openxmlformats.org/officeDocument/2006/relationships/ctrlProp" Target="../ctrlProps/ctrlProp52.xml"/><Relationship Id="rId62" Type="http://schemas.openxmlformats.org/officeDocument/2006/relationships/ctrlProp" Target="../ctrlProps/ctrlProp73.xml"/><Relationship Id="rId83" Type="http://schemas.openxmlformats.org/officeDocument/2006/relationships/ctrlProp" Target="../ctrlProps/ctrlProp94.xml"/><Relationship Id="rId88" Type="http://schemas.openxmlformats.org/officeDocument/2006/relationships/ctrlProp" Target="../ctrlProps/ctrlProp99.xml"/><Relationship Id="rId111" Type="http://schemas.openxmlformats.org/officeDocument/2006/relationships/ctrlProp" Target="../ctrlProps/ctrlProp122.xml"/><Relationship Id="rId15" Type="http://schemas.openxmlformats.org/officeDocument/2006/relationships/ctrlProp" Target="../ctrlProps/ctrlProp26.xml"/><Relationship Id="rId36" Type="http://schemas.openxmlformats.org/officeDocument/2006/relationships/ctrlProp" Target="../ctrlProps/ctrlProp47.xml"/><Relationship Id="rId57" Type="http://schemas.openxmlformats.org/officeDocument/2006/relationships/ctrlProp" Target="../ctrlProps/ctrlProp68.xml"/><Relationship Id="rId106" Type="http://schemas.openxmlformats.org/officeDocument/2006/relationships/ctrlProp" Target="../ctrlProps/ctrlProp117.xml"/><Relationship Id="rId10" Type="http://schemas.openxmlformats.org/officeDocument/2006/relationships/ctrlProp" Target="../ctrlProps/ctrlProp21.xml"/><Relationship Id="rId31" Type="http://schemas.openxmlformats.org/officeDocument/2006/relationships/ctrlProp" Target="../ctrlProps/ctrlProp42.xml"/><Relationship Id="rId52" Type="http://schemas.openxmlformats.org/officeDocument/2006/relationships/ctrlProp" Target="../ctrlProps/ctrlProp63.xml"/><Relationship Id="rId73" Type="http://schemas.openxmlformats.org/officeDocument/2006/relationships/ctrlProp" Target="../ctrlProps/ctrlProp84.xml"/><Relationship Id="rId78" Type="http://schemas.openxmlformats.org/officeDocument/2006/relationships/ctrlProp" Target="../ctrlProps/ctrlProp89.xml"/><Relationship Id="rId94" Type="http://schemas.openxmlformats.org/officeDocument/2006/relationships/ctrlProp" Target="../ctrlProps/ctrlProp105.xml"/><Relationship Id="rId99" Type="http://schemas.openxmlformats.org/officeDocument/2006/relationships/ctrlProp" Target="../ctrlProps/ctrlProp110.xml"/><Relationship Id="rId101" Type="http://schemas.openxmlformats.org/officeDocument/2006/relationships/ctrlProp" Target="../ctrlProps/ctrlProp112.xml"/><Relationship Id="rId122" Type="http://schemas.openxmlformats.org/officeDocument/2006/relationships/ctrlProp" Target="../ctrlProps/ctrlProp133.xml"/><Relationship Id="rId4" Type="http://schemas.openxmlformats.org/officeDocument/2006/relationships/vmlDrawing" Target="../drawings/vmlDrawing2.vml"/><Relationship Id="rId9" Type="http://schemas.openxmlformats.org/officeDocument/2006/relationships/ctrlProp" Target="../ctrlProps/ctrlProp20.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0.vml"/><Relationship Id="rId7" Type="http://schemas.openxmlformats.org/officeDocument/2006/relationships/ctrlProp" Target="../ctrlProps/ctrlProp328.xml"/><Relationship Id="rId2" Type="http://schemas.openxmlformats.org/officeDocument/2006/relationships/drawing" Target="../drawings/drawing31.xml"/><Relationship Id="rId1" Type="http://schemas.openxmlformats.org/officeDocument/2006/relationships/printerSettings" Target="../printerSettings/printerSettings34.bin"/><Relationship Id="rId6" Type="http://schemas.openxmlformats.org/officeDocument/2006/relationships/ctrlProp" Target="../ctrlProps/ctrlProp327.xml"/><Relationship Id="rId5" Type="http://schemas.openxmlformats.org/officeDocument/2006/relationships/ctrlProp" Target="../ctrlProps/ctrlProp326.xml"/><Relationship Id="rId4" Type="http://schemas.openxmlformats.org/officeDocument/2006/relationships/ctrlProp" Target="../ctrlProps/ctrlProp325.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1.vml"/><Relationship Id="rId7" Type="http://schemas.openxmlformats.org/officeDocument/2006/relationships/ctrlProp" Target="../ctrlProps/ctrlProp332.xml"/><Relationship Id="rId2" Type="http://schemas.openxmlformats.org/officeDocument/2006/relationships/drawing" Target="../drawings/drawing32.xml"/><Relationship Id="rId1" Type="http://schemas.openxmlformats.org/officeDocument/2006/relationships/printerSettings" Target="../printerSettings/printerSettings35.bin"/><Relationship Id="rId6" Type="http://schemas.openxmlformats.org/officeDocument/2006/relationships/ctrlProp" Target="../ctrlProps/ctrlProp331.xml"/><Relationship Id="rId5" Type="http://schemas.openxmlformats.org/officeDocument/2006/relationships/ctrlProp" Target="../ctrlProps/ctrlProp330.xml"/><Relationship Id="rId4" Type="http://schemas.openxmlformats.org/officeDocument/2006/relationships/ctrlProp" Target="../ctrlProps/ctrlProp329.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2.vml"/><Relationship Id="rId7" Type="http://schemas.openxmlformats.org/officeDocument/2006/relationships/ctrlProp" Target="../ctrlProps/ctrlProp336.xml"/><Relationship Id="rId2" Type="http://schemas.openxmlformats.org/officeDocument/2006/relationships/drawing" Target="../drawings/drawing33.xml"/><Relationship Id="rId1" Type="http://schemas.openxmlformats.org/officeDocument/2006/relationships/printerSettings" Target="../printerSettings/printerSettings36.bin"/><Relationship Id="rId6" Type="http://schemas.openxmlformats.org/officeDocument/2006/relationships/ctrlProp" Target="../ctrlProps/ctrlProp335.xml"/><Relationship Id="rId5" Type="http://schemas.openxmlformats.org/officeDocument/2006/relationships/ctrlProp" Target="../ctrlProps/ctrlProp334.xml"/><Relationship Id="rId4" Type="http://schemas.openxmlformats.org/officeDocument/2006/relationships/ctrlProp" Target="../ctrlProps/ctrlProp333.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3.vml"/><Relationship Id="rId7" Type="http://schemas.openxmlformats.org/officeDocument/2006/relationships/ctrlProp" Target="../ctrlProps/ctrlProp340.xml"/><Relationship Id="rId2" Type="http://schemas.openxmlformats.org/officeDocument/2006/relationships/drawing" Target="../drawings/drawing34.xml"/><Relationship Id="rId1" Type="http://schemas.openxmlformats.org/officeDocument/2006/relationships/printerSettings" Target="../printerSettings/printerSettings37.bin"/><Relationship Id="rId6" Type="http://schemas.openxmlformats.org/officeDocument/2006/relationships/ctrlProp" Target="../ctrlProps/ctrlProp339.xml"/><Relationship Id="rId5" Type="http://schemas.openxmlformats.org/officeDocument/2006/relationships/ctrlProp" Target="../ctrlProps/ctrlProp338.xml"/><Relationship Id="rId4" Type="http://schemas.openxmlformats.org/officeDocument/2006/relationships/ctrlProp" Target="../ctrlProps/ctrlProp33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4.vml"/><Relationship Id="rId7" Type="http://schemas.openxmlformats.org/officeDocument/2006/relationships/ctrlProp" Target="../ctrlProps/ctrlProp344.xml"/><Relationship Id="rId2" Type="http://schemas.openxmlformats.org/officeDocument/2006/relationships/drawing" Target="../drawings/drawing35.xml"/><Relationship Id="rId1" Type="http://schemas.openxmlformats.org/officeDocument/2006/relationships/printerSettings" Target="../printerSettings/printerSettings38.bin"/><Relationship Id="rId6" Type="http://schemas.openxmlformats.org/officeDocument/2006/relationships/ctrlProp" Target="../ctrlProps/ctrlProp343.xml"/><Relationship Id="rId5" Type="http://schemas.openxmlformats.org/officeDocument/2006/relationships/ctrlProp" Target="../ctrlProps/ctrlProp342.xml"/><Relationship Id="rId4" Type="http://schemas.openxmlformats.org/officeDocument/2006/relationships/ctrlProp" Target="../ctrlProps/ctrlProp341.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5.vml"/><Relationship Id="rId7" Type="http://schemas.openxmlformats.org/officeDocument/2006/relationships/ctrlProp" Target="../ctrlProps/ctrlProp348.xml"/><Relationship Id="rId2" Type="http://schemas.openxmlformats.org/officeDocument/2006/relationships/drawing" Target="../drawings/drawing36.xml"/><Relationship Id="rId1" Type="http://schemas.openxmlformats.org/officeDocument/2006/relationships/printerSettings" Target="../printerSettings/printerSettings39.bin"/><Relationship Id="rId6" Type="http://schemas.openxmlformats.org/officeDocument/2006/relationships/ctrlProp" Target="../ctrlProps/ctrlProp347.xml"/><Relationship Id="rId5" Type="http://schemas.openxmlformats.org/officeDocument/2006/relationships/ctrlProp" Target="../ctrlProps/ctrlProp346.xml"/><Relationship Id="rId4" Type="http://schemas.openxmlformats.org/officeDocument/2006/relationships/ctrlProp" Target="../ctrlProps/ctrlProp34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6.vml"/><Relationship Id="rId7" Type="http://schemas.openxmlformats.org/officeDocument/2006/relationships/ctrlProp" Target="../ctrlProps/ctrlProp352.xml"/><Relationship Id="rId2" Type="http://schemas.openxmlformats.org/officeDocument/2006/relationships/drawing" Target="../drawings/drawing37.xml"/><Relationship Id="rId1" Type="http://schemas.openxmlformats.org/officeDocument/2006/relationships/printerSettings" Target="../printerSettings/printerSettings40.bin"/><Relationship Id="rId6" Type="http://schemas.openxmlformats.org/officeDocument/2006/relationships/ctrlProp" Target="../ctrlProps/ctrlProp351.xml"/><Relationship Id="rId5" Type="http://schemas.openxmlformats.org/officeDocument/2006/relationships/ctrlProp" Target="../ctrlProps/ctrlProp350.xml"/><Relationship Id="rId4" Type="http://schemas.openxmlformats.org/officeDocument/2006/relationships/ctrlProp" Target="../ctrlProps/ctrlProp34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7.vml"/><Relationship Id="rId7" Type="http://schemas.openxmlformats.org/officeDocument/2006/relationships/ctrlProp" Target="../ctrlProps/ctrlProp356.xml"/><Relationship Id="rId2" Type="http://schemas.openxmlformats.org/officeDocument/2006/relationships/drawing" Target="../drawings/drawing38.xml"/><Relationship Id="rId1" Type="http://schemas.openxmlformats.org/officeDocument/2006/relationships/printerSettings" Target="../printerSettings/printerSettings41.bin"/><Relationship Id="rId6" Type="http://schemas.openxmlformats.org/officeDocument/2006/relationships/ctrlProp" Target="../ctrlProps/ctrlProp355.xml"/><Relationship Id="rId5" Type="http://schemas.openxmlformats.org/officeDocument/2006/relationships/ctrlProp" Target="../ctrlProps/ctrlProp354.xml"/><Relationship Id="rId4" Type="http://schemas.openxmlformats.org/officeDocument/2006/relationships/ctrlProp" Target="../ctrlProps/ctrlProp353.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8.vml"/><Relationship Id="rId7" Type="http://schemas.openxmlformats.org/officeDocument/2006/relationships/ctrlProp" Target="../ctrlProps/ctrlProp360.xml"/><Relationship Id="rId2" Type="http://schemas.openxmlformats.org/officeDocument/2006/relationships/drawing" Target="../drawings/drawing39.xml"/><Relationship Id="rId1" Type="http://schemas.openxmlformats.org/officeDocument/2006/relationships/printerSettings" Target="../printerSettings/printerSettings42.bin"/><Relationship Id="rId6" Type="http://schemas.openxmlformats.org/officeDocument/2006/relationships/ctrlProp" Target="../ctrlProps/ctrlProp359.xml"/><Relationship Id="rId5" Type="http://schemas.openxmlformats.org/officeDocument/2006/relationships/ctrlProp" Target="../ctrlProps/ctrlProp358.xml"/><Relationship Id="rId4" Type="http://schemas.openxmlformats.org/officeDocument/2006/relationships/ctrlProp" Target="../ctrlProps/ctrlProp35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9.vml"/><Relationship Id="rId7" Type="http://schemas.openxmlformats.org/officeDocument/2006/relationships/ctrlProp" Target="../ctrlProps/ctrlProp364.xml"/><Relationship Id="rId2" Type="http://schemas.openxmlformats.org/officeDocument/2006/relationships/drawing" Target="../drawings/drawing40.xml"/><Relationship Id="rId1" Type="http://schemas.openxmlformats.org/officeDocument/2006/relationships/printerSettings" Target="../printerSettings/printerSettings43.bin"/><Relationship Id="rId6" Type="http://schemas.openxmlformats.org/officeDocument/2006/relationships/ctrlProp" Target="../ctrlProps/ctrlProp363.xml"/><Relationship Id="rId5" Type="http://schemas.openxmlformats.org/officeDocument/2006/relationships/ctrlProp" Target="../ctrlProps/ctrlProp362.xml"/><Relationship Id="rId4" Type="http://schemas.openxmlformats.org/officeDocument/2006/relationships/ctrlProp" Target="../ctrlProps/ctrlProp361.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159.xml"/><Relationship Id="rId21" Type="http://schemas.openxmlformats.org/officeDocument/2006/relationships/ctrlProp" Target="../ctrlProps/ctrlProp154.xml"/><Relationship Id="rId42" Type="http://schemas.openxmlformats.org/officeDocument/2006/relationships/ctrlProp" Target="../ctrlProps/ctrlProp175.xml"/><Relationship Id="rId47" Type="http://schemas.openxmlformats.org/officeDocument/2006/relationships/ctrlProp" Target="../ctrlProps/ctrlProp180.xml"/><Relationship Id="rId63" Type="http://schemas.openxmlformats.org/officeDocument/2006/relationships/ctrlProp" Target="../ctrlProps/ctrlProp196.xml"/><Relationship Id="rId68" Type="http://schemas.openxmlformats.org/officeDocument/2006/relationships/ctrlProp" Target="../ctrlProps/ctrlProp201.xml"/><Relationship Id="rId84" Type="http://schemas.openxmlformats.org/officeDocument/2006/relationships/ctrlProp" Target="../ctrlProps/ctrlProp217.xml"/><Relationship Id="rId16" Type="http://schemas.openxmlformats.org/officeDocument/2006/relationships/ctrlProp" Target="../ctrlProps/ctrlProp149.xml"/><Relationship Id="rId11" Type="http://schemas.openxmlformats.org/officeDocument/2006/relationships/ctrlProp" Target="../ctrlProps/ctrlProp144.xml"/><Relationship Id="rId32" Type="http://schemas.openxmlformats.org/officeDocument/2006/relationships/ctrlProp" Target="../ctrlProps/ctrlProp165.xml"/><Relationship Id="rId37" Type="http://schemas.openxmlformats.org/officeDocument/2006/relationships/ctrlProp" Target="../ctrlProps/ctrlProp170.xml"/><Relationship Id="rId53" Type="http://schemas.openxmlformats.org/officeDocument/2006/relationships/ctrlProp" Target="../ctrlProps/ctrlProp186.xml"/><Relationship Id="rId58" Type="http://schemas.openxmlformats.org/officeDocument/2006/relationships/ctrlProp" Target="../ctrlProps/ctrlProp191.xml"/><Relationship Id="rId74" Type="http://schemas.openxmlformats.org/officeDocument/2006/relationships/ctrlProp" Target="../ctrlProps/ctrlProp207.xml"/><Relationship Id="rId79" Type="http://schemas.openxmlformats.org/officeDocument/2006/relationships/ctrlProp" Target="../ctrlProps/ctrlProp212.xml"/><Relationship Id="rId5" Type="http://schemas.openxmlformats.org/officeDocument/2006/relationships/ctrlProp" Target="../ctrlProps/ctrlProp138.xml"/><Relationship Id="rId19" Type="http://schemas.openxmlformats.org/officeDocument/2006/relationships/ctrlProp" Target="../ctrlProps/ctrlProp152.xml"/><Relationship Id="rId14" Type="http://schemas.openxmlformats.org/officeDocument/2006/relationships/ctrlProp" Target="../ctrlProps/ctrlProp147.xml"/><Relationship Id="rId22" Type="http://schemas.openxmlformats.org/officeDocument/2006/relationships/ctrlProp" Target="../ctrlProps/ctrlProp155.xml"/><Relationship Id="rId27" Type="http://schemas.openxmlformats.org/officeDocument/2006/relationships/ctrlProp" Target="../ctrlProps/ctrlProp160.xml"/><Relationship Id="rId30" Type="http://schemas.openxmlformats.org/officeDocument/2006/relationships/ctrlProp" Target="../ctrlProps/ctrlProp163.xml"/><Relationship Id="rId35" Type="http://schemas.openxmlformats.org/officeDocument/2006/relationships/ctrlProp" Target="../ctrlProps/ctrlProp168.xml"/><Relationship Id="rId43" Type="http://schemas.openxmlformats.org/officeDocument/2006/relationships/ctrlProp" Target="../ctrlProps/ctrlProp176.xml"/><Relationship Id="rId48" Type="http://schemas.openxmlformats.org/officeDocument/2006/relationships/ctrlProp" Target="../ctrlProps/ctrlProp181.xml"/><Relationship Id="rId56" Type="http://schemas.openxmlformats.org/officeDocument/2006/relationships/ctrlProp" Target="../ctrlProps/ctrlProp189.xml"/><Relationship Id="rId64" Type="http://schemas.openxmlformats.org/officeDocument/2006/relationships/ctrlProp" Target="../ctrlProps/ctrlProp197.xml"/><Relationship Id="rId69" Type="http://schemas.openxmlformats.org/officeDocument/2006/relationships/ctrlProp" Target="../ctrlProps/ctrlProp202.xml"/><Relationship Id="rId77" Type="http://schemas.openxmlformats.org/officeDocument/2006/relationships/ctrlProp" Target="../ctrlProps/ctrlProp210.xml"/><Relationship Id="rId8" Type="http://schemas.openxmlformats.org/officeDocument/2006/relationships/ctrlProp" Target="../ctrlProps/ctrlProp141.xml"/><Relationship Id="rId51" Type="http://schemas.openxmlformats.org/officeDocument/2006/relationships/ctrlProp" Target="../ctrlProps/ctrlProp184.xml"/><Relationship Id="rId72" Type="http://schemas.openxmlformats.org/officeDocument/2006/relationships/ctrlProp" Target="../ctrlProps/ctrlProp205.xml"/><Relationship Id="rId80" Type="http://schemas.openxmlformats.org/officeDocument/2006/relationships/ctrlProp" Target="../ctrlProps/ctrlProp213.xml"/><Relationship Id="rId85" Type="http://schemas.openxmlformats.org/officeDocument/2006/relationships/ctrlProp" Target="../ctrlProps/ctrlProp218.xml"/><Relationship Id="rId3" Type="http://schemas.openxmlformats.org/officeDocument/2006/relationships/vmlDrawing" Target="../drawings/vmlDrawing3.vml"/><Relationship Id="rId12" Type="http://schemas.openxmlformats.org/officeDocument/2006/relationships/ctrlProp" Target="../ctrlProps/ctrlProp145.xml"/><Relationship Id="rId17" Type="http://schemas.openxmlformats.org/officeDocument/2006/relationships/ctrlProp" Target="../ctrlProps/ctrlProp150.xml"/><Relationship Id="rId25" Type="http://schemas.openxmlformats.org/officeDocument/2006/relationships/ctrlProp" Target="../ctrlProps/ctrlProp158.xml"/><Relationship Id="rId33" Type="http://schemas.openxmlformats.org/officeDocument/2006/relationships/ctrlProp" Target="../ctrlProps/ctrlProp166.xml"/><Relationship Id="rId38" Type="http://schemas.openxmlformats.org/officeDocument/2006/relationships/ctrlProp" Target="../ctrlProps/ctrlProp171.xml"/><Relationship Id="rId46" Type="http://schemas.openxmlformats.org/officeDocument/2006/relationships/ctrlProp" Target="../ctrlProps/ctrlProp179.xml"/><Relationship Id="rId59" Type="http://schemas.openxmlformats.org/officeDocument/2006/relationships/ctrlProp" Target="../ctrlProps/ctrlProp192.xml"/><Relationship Id="rId67" Type="http://schemas.openxmlformats.org/officeDocument/2006/relationships/ctrlProp" Target="../ctrlProps/ctrlProp200.xml"/><Relationship Id="rId20" Type="http://schemas.openxmlformats.org/officeDocument/2006/relationships/ctrlProp" Target="../ctrlProps/ctrlProp153.xml"/><Relationship Id="rId41" Type="http://schemas.openxmlformats.org/officeDocument/2006/relationships/ctrlProp" Target="../ctrlProps/ctrlProp174.xml"/><Relationship Id="rId54" Type="http://schemas.openxmlformats.org/officeDocument/2006/relationships/ctrlProp" Target="../ctrlProps/ctrlProp187.xml"/><Relationship Id="rId62" Type="http://schemas.openxmlformats.org/officeDocument/2006/relationships/ctrlProp" Target="../ctrlProps/ctrlProp195.xml"/><Relationship Id="rId70" Type="http://schemas.openxmlformats.org/officeDocument/2006/relationships/ctrlProp" Target="../ctrlProps/ctrlProp203.xml"/><Relationship Id="rId75" Type="http://schemas.openxmlformats.org/officeDocument/2006/relationships/ctrlProp" Target="../ctrlProps/ctrlProp208.xml"/><Relationship Id="rId83" Type="http://schemas.openxmlformats.org/officeDocument/2006/relationships/ctrlProp" Target="../ctrlProps/ctrlProp216.xml"/><Relationship Id="rId1" Type="http://schemas.openxmlformats.org/officeDocument/2006/relationships/printerSettings" Target="../printerSettings/printerSettings4.bin"/><Relationship Id="rId6" Type="http://schemas.openxmlformats.org/officeDocument/2006/relationships/ctrlProp" Target="../ctrlProps/ctrlProp139.xml"/><Relationship Id="rId15" Type="http://schemas.openxmlformats.org/officeDocument/2006/relationships/ctrlProp" Target="../ctrlProps/ctrlProp148.xml"/><Relationship Id="rId23" Type="http://schemas.openxmlformats.org/officeDocument/2006/relationships/ctrlProp" Target="../ctrlProps/ctrlProp156.xml"/><Relationship Id="rId28" Type="http://schemas.openxmlformats.org/officeDocument/2006/relationships/ctrlProp" Target="../ctrlProps/ctrlProp161.xml"/><Relationship Id="rId36" Type="http://schemas.openxmlformats.org/officeDocument/2006/relationships/ctrlProp" Target="../ctrlProps/ctrlProp169.xml"/><Relationship Id="rId49" Type="http://schemas.openxmlformats.org/officeDocument/2006/relationships/ctrlProp" Target="../ctrlProps/ctrlProp182.xml"/><Relationship Id="rId57" Type="http://schemas.openxmlformats.org/officeDocument/2006/relationships/ctrlProp" Target="../ctrlProps/ctrlProp190.xml"/><Relationship Id="rId10" Type="http://schemas.openxmlformats.org/officeDocument/2006/relationships/ctrlProp" Target="../ctrlProps/ctrlProp143.xml"/><Relationship Id="rId31" Type="http://schemas.openxmlformats.org/officeDocument/2006/relationships/ctrlProp" Target="../ctrlProps/ctrlProp164.xml"/><Relationship Id="rId44" Type="http://schemas.openxmlformats.org/officeDocument/2006/relationships/ctrlProp" Target="../ctrlProps/ctrlProp177.xml"/><Relationship Id="rId52" Type="http://schemas.openxmlformats.org/officeDocument/2006/relationships/ctrlProp" Target="../ctrlProps/ctrlProp185.xml"/><Relationship Id="rId60" Type="http://schemas.openxmlformats.org/officeDocument/2006/relationships/ctrlProp" Target="../ctrlProps/ctrlProp193.xml"/><Relationship Id="rId65" Type="http://schemas.openxmlformats.org/officeDocument/2006/relationships/ctrlProp" Target="../ctrlProps/ctrlProp198.xml"/><Relationship Id="rId73" Type="http://schemas.openxmlformats.org/officeDocument/2006/relationships/ctrlProp" Target="../ctrlProps/ctrlProp206.xml"/><Relationship Id="rId78" Type="http://schemas.openxmlformats.org/officeDocument/2006/relationships/ctrlProp" Target="../ctrlProps/ctrlProp211.xml"/><Relationship Id="rId81" Type="http://schemas.openxmlformats.org/officeDocument/2006/relationships/ctrlProp" Target="../ctrlProps/ctrlProp214.xml"/><Relationship Id="rId86" Type="http://schemas.openxmlformats.org/officeDocument/2006/relationships/ctrlProp" Target="../ctrlProps/ctrlProp219.xml"/><Relationship Id="rId4" Type="http://schemas.openxmlformats.org/officeDocument/2006/relationships/ctrlProp" Target="../ctrlProps/ctrlProp137.xml"/><Relationship Id="rId9" Type="http://schemas.openxmlformats.org/officeDocument/2006/relationships/ctrlProp" Target="../ctrlProps/ctrlProp142.xml"/><Relationship Id="rId13" Type="http://schemas.openxmlformats.org/officeDocument/2006/relationships/ctrlProp" Target="../ctrlProps/ctrlProp146.xml"/><Relationship Id="rId18" Type="http://schemas.openxmlformats.org/officeDocument/2006/relationships/ctrlProp" Target="../ctrlProps/ctrlProp151.xml"/><Relationship Id="rId39" Type="http://schemas.openxmlformats.org/officeDocument/2006/relationships/ctrlProp" Target="../ctrlProps/ctrlProp172.xml"/><Relationship Id="rId34" Type="http://schemas.openxmlformats.org/officeDocument/2006/relationships/ctrlProp" Target="../ctrlProps/ctrlProp167.xml"/><Relationship Id="rId50" Type="http://schemas.openxmlformats.org/officeDocument/2006/relationships/ctrlProp" Target="../ctrlProps/ctrlProp183.xml"/><Relationship Id="rId55" Type="http://schemas.openxmlformats.org/officeDocument/2006/relationships/ctrlProp" Target="../ctrlProps/ctrlProp188.xml"/><Relationship Id="rId76" Type="http://schemas.openxmlformats.org/officeDocument/2006/relationships/ctrlProp" Target="../ctrlProps/ctrlProp209.xml"/><Relationship Id="rId7" Type="http://schemas.openxmlformats.org/officeDocument/2006/relationships/ctrlProp" Target="../ctrlProps/ctrlProp140.xml"/><Relationship Id="rId71" Type="http://schemas.openxmlformats.org/officeDocument/2006/relationships/ctrlProp" Target="../ctrlProps/ctrlProp204.xml"/><Relationship Id="rId2" Type="http://schemas.openxmlformats.org/officeDocument/2006/relationships/drawing" Target="../drawings/drawing4.xml"/><Relationship Id="rId29" Type="http://schemas.openxmlformats.org/officeDocument/2006/relationships/ctrlProp" Target="../ctrlProps/ctrlProp162.xml"/><Relationship Id="rId24" Type="http://schemas.openxmlformats.org/officeDocument/2006/relationships/ctrlProp" Target="../ctrlProps/ctrlProp157.xml"/><Relationship Id="rId40" Type="http://schemas.openxmlformats.org/officeDocument/2006/relationships/ctrlProp" Target="../ctrlProps/ctrlProp173.xml"/><Relationship Id="rId45" Type="http://schemas.openxmlformats.org/officeDocument/2006/relationships/ctrlProp" Target="../ctrlProps/ctrlProp178.xml"/><Relationship Id="rId66" Type="http://schemas.openxmlformats.org/officeDocument/2006/relationships/ctrlProp" Target="../ctrlProps/ctrlProp199.xml"/><Relationship Id="rId87" Type="http://schemas.openxmlformats.org/officeDocument/2006/relationships/ctrlProp" Target="../ctrlProps/ctrlProp220.xml"/><Relationship Id="rId61" Type="http://schemas.openxmlformats.org/officeDocument/2006/relationships/ctrlProp" Target="../ctrlProps/ctrlProp194.xml"/><Relationship Id="rId82" Type="http://schemas.openxmlformats.org/officeDocument/2006/relationships/ctrlProp" Target="../ctrlProps/ctrlProp215.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0.vml"/><Relationship Id="rId7" Type="http://schemas.openxmlformats.org/officeDocument/2006/relationships/ctrlProp" Target="../ctrlProps/ctrlProp368.xml"/><Relationship Id="rId2" Type="http://schemas.openxmlformats.org/officeDocument/2006/relationships/drawing" Target="../drawings/drawing41.xml"/><Relationship Id="rId1" Type="http://schemas.openxmlformats.org/officeDocument/2006/relationships/printerSettings" Target="../printerSettings/printerSettings44.bin"/><Relationship Id="rId6" Type="http://schemas.openxmlformats.org/officeDocument/2006/relationships/ctrlProp" Target="../ctrlProps/ctrlProp367.xml"/><Relationship Id="rId5" Type="http://schemas.openxmlformats.org/officeDocument/2006/relationships/ctrlProp" Target="../ctrlProps/ctrlProp366.xml"/><Relationship Id="rId4" Type="http://schemas.openxmlformats.org/officeDocument/2006/relationships/ctrlProp" Target="../ctrlProps/ctrlProp365.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1.vml"/><Relationship Id="rId7" Type="http://schemas.openxmlformats.org/officeDocument/2006/relationships/ctrlProp" Target="../ctrlProps/ctrlProp372.xml"/><Relationship Id="rId2" Type="http://schemas.openxmlformats.org/officeDocument/2006/relationships/drawing" Target="../drawings/drawing42.xml"/><Relationship Id="rId1" Type="http://schemas.openxmlformats.org/officeDocument/2006/relationships/printerSettings" Target="../printerSettings/printerSettings45.bin"/><Relationship Id="rId6" Type="http://schemas.openxmlformats.org/officeDocument/2006/relationships/ctrlProp" Target="../ctrlProps/ctrlProp371.xml"/><Relationship Id="rId5" Type="http://schemas.openxmlformats.org/officeDocument/2006/relationships/ctrlProp" Target="../ctrlProps/ctrlProp370.xml"/><Relationship Id="rId4" Type="http://schemas.openxmlformats.org/officeDocument/2006/relationships/ctrlProp" Target="../ctrlProps/ctrlProp369.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2.vml"/><Relationship Id="rId7" Type="http://schemas.openxmlformats.org/officeDocument/2006/relationships/ctrlProp" Target="../ctrlProps/ctrlProp376.xml"/><Relationship Id="rId2" Type="http://schemas.openxmlformats.org/officeDocument/2006/relationships/drawing" Target="../drawings/drawing43.xml"/><Relationship Id="rId1" Type="http://schemas.openxmlformats.org/officeDocument/2006/relationships/printerSettings" Target="../printerSettings/printerSettings46.bin"/><Relationship Id="rId6" Type="http://schemas.openxmlformats.org/officeDocument/2006/relationships/ctrlProp" Target="../ctrlProps/ctrlProp375.xml"/><Relationship Id="rId5" Type="http://schemas.openxmlformats.org/officeDocument/2006/relationships/ctrlProp" Target="../ctrlProps/ctrlProp374.xml"/><Relationship Id="rId4" Type="http://schemas.openxmlformats.org/officeDocument/2006/relationships/ctrlProp" Target="../ctrlProps/ctrlProp373.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3.vml"/><Relationship Id="rId7" Type="http://schemas.openxmlformats.org/officeDocument/2006/relationships/ctrlProp" Target="../ctrlProps/ctrlProp380.xml"/><Relationship Id="rId2" Type="http://schemas.openxmlformats.org/officeDocument/2006/relationships/drawing" Target="../drawings/drawing44.xml"/><Relationship Id="rId1" Type="http://schemas.openxmlformats.org/officeDocument/2006/relationships/printerSettings" Target="../printerSettings/printerSettings47.bin"/><Relationship Id="rId6" Type="http://schemas.openxmlformats.org/officeDocument/2006/relationships/ctrlProp" Target="../ctrlProps/ctrlProp379.xml"/><Relationship Id="rId5" Type="http://schemas.openxmlformats.org/officeDocument/2006/relationships/ctrlProp" Target="../ctrlProps/ctrlProp378.xml"/><Relationship Id="rId4" Type="http://schemas.openxmlformats.org/officeDocument/2006/relationships/ctrlProp" Target="../ctrlProps/ctrlProp377.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4.vml"/><Relationship Id="rId7" Type="http://schemas.openxmlformats.org/officeDocument/2006/relationships/ctrlProp" Target="../ctrlProps/ctrlProp384.xml"/><Relationship Id="rId2" Type="http://schemas.openxmlformats.org/officeDocument/2006/relationships/drawing" Target="../drawings/drawing45.xml"/><Relationship Id="rId1" Type="http://schemas.openxmlformats.org/officeDocument/2006/relationships/printerSettings" Target="../printerSettings/printerSettings48.bin"/><Relationship Id="rId6" Type="http://schemas.openxmlformats.org/officeDocument/2006/relationships/ctrlProp" Target="../ctrlProps/ctrlProp383.xml"/><Relationship Id="rId5" Type="http://schemas.openxmlformats.org/officeDocument/2006/relationships/ctrlProp" Target="../ctrlProps/ctrlProp382.xml"/><Relationship Id="rId4" Type="http://schemas.openxmlformats.org/officeDocument/2006/relationships/ctrlProp" Target="../ctrlProps/ctrlProp381.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5.vml"/><Relationship Id="rId7" Type="http://schemas.openxmlformats.org/officeDocument/2006/relationships/ctrlProp" Target="../ctrlProps/ctrlProp388.xml"/><Relationship Id="rId2" Type="http://schemas.openxmlformats.org/officeDocument/2006/relationships/drawing" Target="../drawings/drawing46.xml"/><Relationship Id="rId1" Type="http://schemas.openxmlformats.org/officeDocument/2006/relationships/printerSettings" Target="../printerSettings/printerSettings49.bin"/><Relationship Id="rId6" Type="http://schemas.openxmlformats.org/officeDocument/2006/relationships/ctrlProp" Target="../ctrlProps/ctrlProp387.xml"/><Relationship Id="rId5" Type="http://schemas.openxmlformats.org/officeDocument/2006/relationships/ctrlProp" Target="../ctrlProps/ctrlProp386.xml"/><Relationship Id="rId4" Type="http://schemas.openxmlformats.org/officeDocument/2006/relationships/ctrlProp" Target="../ctrlProps/ctrlProp385.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6.vml"/><Relationship Id="rId7" Type="http://schemas.openxmlformats.org/officeDocument/2006/relationships/ctrlProp" Target="../ctrlProps/ctrlProp392.xml"/><Relationship Id="rId2" Type="http://schemas.openxmlformats.org/officeDocument/2006/relationships/drawing" Target="../drawings/drawing47.xml"/><Relationship Id="rId1" Type="http://schemas.openxmlformats.org/officeDocument/2006/relationships/printerSettings" Target="../printerSettings/printerSettings50.bin"/><Relationship Id="rId6" Type="http://schemas.openxmlformats.org/officeDocument/2006/relationships/ctrlProp" Target="../ctrlProps/ctrlProp391.xml"/><Relationship Id="rId5" Type="http://schemas.openxmlformats.org/officeDocument/2006/relationships/ctrlProp" Target="../ctrlProps/ctrlProp390.xml"/><Relationship Id="rId4" Type="http://schemas.openxmlformats.org/officeDocument/2006/relationships/ctrlProp" Target="../ctrlProps/ctrlProp389.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7.vml"/><Relationship Id="rId7" Type="http://schemas.openxmlformats.org/officeDocument/2006/relationships/ctrlProp" Target="../ctrlProps/ctrlProp396.xml"/><Relationship Id="rId2" Type="http://schemas.openxmlformats.org/officeDocument/2006/relationships/drawing" Target="../drawings/drawing48.xml"/><Relationship Id="rId1" Type="http://schemas.openxmlformats.org/officeDocument/2006/relationships/printerSettings" Target="../printerSettings/printerSettings51.bin"/><Relationship Id="rId6" Type="http://schemas.openxmlformats.org/officeDocument/2006/relationships/ctrlProp" Target="../ctrlProps/ctrlProp395.xml"/><Relationship Id="rId5" Type="http://schemas.openxmlformats.org/officeDocument/2006/relationships/ctrlProp" Target="../ctrlProps/ctrlProp394.xml"/><Relationship Id="rId4" Type="http://schemas.openxmlformats.org/officeDocument/2006/relationships/ctrlProp" Target="../ctrlProps/ctrlProp393.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8.vml"/><Relationship Id="rId7" Type="http://schemas.openxmlformats.org/officeDocument/2006/relationships/ctrlProp" Target="../ctrlProps/ctrlProp400.xml"/><Relationship Id="rId2" Type="http://schemas.openxmlformats.org/officeDocument/2006/relationships/drawing" Target="../drawings/drawing49.xml"/><Relationship Id="rId1" Type="http://schemas.openxmlformats.org/officeDocument/2006/relationships/printerSettings" Target="../printerSettings/printerSettings52.bin"/><Relationship Id="rId6" Type="http://schemas.openxmlformats.org/officeDocument/2006/relationships/ctrlProp" Target="../ctrlProps/ctrlProp399.xml"/><Relationship Id="rId5" Type="http://schemas.openxmlformats.org/officeDocument/2006/relationships/ctrlProp" Target="../ctrlProps/ctrlProp398.xml"/><Relationship Id="rId4" Type="http://schemas.openxmlformats.org/officeDocument/2006/relationships/ctrlProp" Target="../ctrlProps/ctrlProp397.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9.vml"/><Relationship Id="rId7" Type="http://schemas.openxmlformats.org/officeDocument/2006/relationships/ctrlProp" Target="../ctrlProps/ctrlProp404.xml"/><Relationship Id="rId2" Type="http://schemas.openxmlformats.org/officeDocument/2006/relationships/drawing" Target="../drawings/drawing50.xml"/><Relationship Id="rId1" Type="http://schemas.openxmlformats.org/officeDocument/2006/relationships/printerSettings" Target="../printerSettings/printerSettings53.bin"/><Relationship Id="rId6" Type="http://schemas.openxmlformats.org/officeDocument/2006/relationships/ctrlProp" Target="../ctrlProps/ctrlProp403.xml"/><Relationship Id="rId5" Type="http://schemas.openxmlformats.org/officeDocument/2006/relationships/ctrlProp" Target="../ctrlProps/ctrlProp402.xml"/><Relationship Id="rId4" Type="http://schemas.openxmlformats.org/officeDocument/2006/relationships/ctrlProp" Target="../ctrlProps/ctrlProp40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23.xml"/><Relationship Id="rId5" Type="http://schemas.openxmlformats.org/officeDocument/2006/relationships/ctrlProp" Target="../ctrlProps/ctrlProp222.xml"/><Relationship Id="rId4" Type="http://schemas.openxmlformats.org/officeDocument/2006/relationships/ctrlProp" Target="../ctrlProps/ctrlProp221.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0.vml"/><Relationship Id="rId7" Type="http://schemas.openxmlformats.org/officeDocument/2006/relationships/ctrlProp" Target="../ctrlProps/ctrlProp408.xml"/><Relationship Id="rId2" Type="http://schemas.openxmlformats.org/officeDocument/2006/relationships/drawing" Target="../drawings/drawing51.xml"/><Relationship Id="rId1" Type="http://schemas.openxmlformats.org/officeDocument/2006/relationships/printerSettings" Target="../printerSettings/printerSettings54.bin"/><Relationship Id="rId6" Type="http://schemas.openxmlformats.org/officeDocument/2006/relationships/ctrlProp" Target="../ctrlProps/ctrlProp407.xml"/><Relationship Id="rId5" Type="http://schemas.openxmlformats.org/officeDocument/2006/relationships/ctrlProp" Target="../ctrlProps/ctrlProp406.xml"/><Relationship Id="rId4" Type="http://schemas.openxmlformats.org/officeDocument/2006/relationships/ctrlProp" Target="../ctrlProps/ctrlProp405.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1.vml"/><Relationship Id="rId7" Type="http://schemas.openxmlformats.org/officeDocument/2006/relationships/ctrlProp" Target="../ctrlProps/ctrlProp412.xml"/><Relationship Id="rId2" Type="http://schemas.openxmlformats.org/officeDocument/2006/relationships/drawing" Target="../drawings/drawing52.xml"/><Relationship Id="rId1" Type="http://schemas.openxmlformats.org/officeDocument/2006/relationships/printerSettings" Target="../printerSettings/printerSettings55.bin"/><Relationship Id="rId6" Type="http://schemas.openxmlformats.org/officeDocument/2006/relationships/ctrlProp" Target="../ctrlProps/ctrlProp411.xml"/><Relationship Id="rId5" Type="http://schemas.openxmlformats.org/officeDocument/2006/relationships/ctrlProp" Target="../ctrlProps/ctrlProp410.xml"/><Relationship Id="rId4" Type="http://schemas.openxmlformats.org/officeDocument/2006/relationships/ctrlProp" Target="../ctrlProps/ctrlProp409.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2.vml"/><Relationship Id="rId7" Type="http://schemas.openxmlformats.org/officeDocument/2006/relationships/ctrlProp" Target="../ctrlProps/ctrlProp416.xml"/><Relationship Id="rId2" Type="http://schemas.openxmlformats.org/officeDocument/2006/relationships/drawing" Target="../drawings/drawing53.xml"/><Relationship Id="rId1" Type="http://schemas.openxmlformats.org/officeDocument/2006/relationships/printerSettings" Target="../printerSettings/printerSettings56.bin"/><Relationship Id="rId6" Type="http://schemas.openxmlformats.org/officeDocument/2006/relationships/ctrlProp" Target="../ctrlProps/ctrlProp415.xml"/><Relationship Id="rId5" Type="http://schemas.openxmlformats.org/officeDocument/2006/relationships/ctrlProp" Target="../ctrlProps/ctrlProp414.xml"/><Relationship Id="rId4" Type="http://schemas.openxmlformats.org/officeDocument/2006/relationships/ctrlProp" Target="../ctrlProps/ctrlProp413.xm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sars.gov.za/" TargetMode="Externa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3.vml"/><Relationship Id="rId7" Type="http://schemas.openxmlformats.org/officeDocument/2006/relationships/ctrlProp" Target="../ctrlProps/ctrlProp420.xml"/><Relationship Id="rId2" Type="http://schemas.openxmlformats.org/officeDocument/2006/relationships/drawing" Target="../drawings/drawing54.xml"/><Relationship Id="rId1" Type="http://schemas.openxmlformats.org/officeDocument/2006/relationships/printerSettings" Target="../printerSettings/printerSettings58.bin"/><Relationship Id="rId6" Type="http://schemas.openxmlformats.org/officeDocument/2006/relationships/ctrlProp" Target="../ctrlProps/ctrlProp419.xml"/><Relationship Id="rId5" Type="http://schemas.openxmlformats.org/officeDocument/2006/relationships/ctrlProp" Target="../ctrlProps/ctrlProp418.xml"/><Relationship Id="rId4" Type="http://schemas.openxmlformats.org/officeDocument/2006/relationships/ctrlProp" Target="../ctrlProps/ctrlProp417.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4.vml"/><Relationship Id="rId7" Type="http://schemas.openxmlformats.org/officeDocument/2006/relationships/ctrlProp" Target="../ctrlProps/ctrlProp424.xml"/><Relationship Id="rId2" Type="http://schemas.openxmlformats.org/officeDocument/2006/relationships/drawing" Target="../drawings/drawing55.xml"/><Relationship Id="rId1" Type="http://schemas.openxmlformats.org/officeDocument/2006/relationships/printerSettings" Target="../printerSettings/printerSettings59.bin"/><Relationship Id="rId6" Type="http://schemas.openxmlformats.org/officeDocument/2006/relationships/ctrlProp" Target="../ctrlProps/ctrlProp423.xml"/><Relationship Id="rId5" Type="http://schemas.openxmlformats.org/officeDocument/2006/relationships/ctrlProp" Target="../ctrlProps/ctrlProp422.xml"/><Relationship Id="rId4" Type="http://schemas.openxmlformats.org/officeDocument/2006/relationships/ctrlProp" Target="../ctrlProps/ctrlProp421.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5.vml"/><Relationship Id="rId7" Type="http://schemas.openxmlformats.org/officeDocument/2006/relationships/ctrlProp" Target="../ctrlProps/ctrlProp428.xml"/><Relationship Id="rId2" Type="http://schemas.openxmlformats.org/officeDocument/2006/relationships/drawing" Target="../drawings/drawing56.xml"/><Relationship Id="rId1" Type="http://schemas.openxmlformats.org/officeDocument/2006/relationships/printerSettings" Target="../printerSettings/printerSettings60.bin"/><Relationship Id="rId6" Type="http://schemas.openxmlformats.org/officeDocument/2006/relationships/ctrlProp" Target="../ctrlProps/ctrlProp427.xml"/><Relationship Id="rId5" Type="http://schemas.openxmlformats.org/officeDocument/2006/relationships/ctrlProp" Target="../ctrlProps/ctrlProp426.xml"/><Relationship Id="rId4" Type="http://schemas.openxmlformats.org/officeDocument/2006/relationships/ctrlProp" Target="../ctrlProps/ctrlProp425.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6.vml"/><Relationship Id="rId7" Type="http://schemas.openxmlformats.org/officeDocument/2006/relationships/ctrlProp" Target="../ctrlProps/ctrlProp432.xml"/><Relationship Id="rId2" Type="http://schemas.openxmlformats.org/officeDocument/2006/relationships/drawing" Target="../drawings/drawing57.xml"/><Relationship Id="rId1" Type="http://schemas.openxmlformats.org/officeDocument/2006/relationships/printerSettings" Target="../printerSettings/printerSettings61.bin"/><Relationship Id="rId6" Type="http://schemas.openxmlformats.org/officeDocument/2006/relationships/ctrlProp" Target="../ctrlProps/ctrlProp431.xml"/><Relationship Id="rId5" Type="http://schemas.openxmlformats.org/officeDocument/2006/relationships/ctrlProp" Target="../ctrlProps/ctrlProp430.xml"/><Relationship Id="rId4" Type="http://schemas.openxmlformats.org/officeDocument/2006/relationships/ctrlProp" Target="../ctrlProps/ctrlProp429.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7.vml"/><Relationship Id="rId7" Type="http://schemas.openxmlformats.org/officeDocument/2006/relationships/ctrlProp" Target="../ctrlProps/ctrlProp436.xml"/><Relationship Id="rId2" Type="http://schemas.openxmlformats.org/officeDocument/2006/relationships/drawing" Target="../drawings/drawing58.xml"/><Relationship Id="rId1" Type="http://schemas.openxmlformats.org/officeDocument/2006/relationships/printerSettings" Target="../printerSettings/printerSettings62.bin"/><Relationship Id="rId6" Type="http://schemas.openxmlformats.org/officeDocument/2006/relationships/ctrlProp" Target="../ctrlProps/ctrlProp435.xml"/><Relationship Id="rId5" Type="http://schemas.openxmlformats.org/officeDocument/2006/relationships/ctrlProp" Target="../ctrlProps/ctrlProp434.xml"/><Relationship Id="rId4" Type="http://schemas.openxmlformats.org/officeDocument/2006/relationships/ctrlProp" Target="../ctrlProps/ctrlProp433.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8.vml"/><Relationship Id="rId7" Type="http://schemas.openxmlformats.org/officeDocument/2006/relationships/ctrlProp" Target="../ctrlProps/ctrlProp440.xml"/><Relationship Id="rId2" Type="http://schemas.openxmlformats.org/officeDocument/2006/relationships/drawing" Target="../drawings/drawing59.xml"/><Relationship Id="rId1" Type="http://schemas.openxmlformats.org/officeDocument/2006/relationships/printerSettings" Target="../printerSettings/printerSettings63.bin"/><Relationship Id="rId6" Type="http://schemas.openxmlformats.org/officeDocument/2006/relationships/ctrlProp" Target="../ctrlProps/ctrlProp439.xml"/><Relationship Id="rId5" Type="http://schemas.openxmlformats.org/officeDocument/2006/relationships/ctrlProp" Target="../ctrlProps/ctrlProp438.xml"/><Relationship Id="rId4" Type="http://schemas.openxmlformats.org/officeDocument/2006/relationships/ctrlProp" Target="../ctrlProps/ctrlProp437.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kznworks.gov.za/ContactUs.aspx" TargetMode="Externa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9.vml"/><Relationship Id="rId7" Type="http://schemas.openxmlformats.org/officeDocument/2006/relationships/ctrlProp" Target="../ctrlProps/ctrlProp444.xml"/><Relationship Id="rId2" Type="http://schemas.openxmlformats.org/officeDocument/2006/relationships/drawing" Target="../drawings/drawing60.xml"/><Relationship Id="rId1" Type="http://schemas.openxmlformats.org/officeDocument/2006/relationships/printerSettings" Target="../printerSettings/printerSettings64.bin"/><Relationship Id="rId6" Type="http://schemas.openxmlformats.org/officeDocument/2006/relationships/ctrlProp" Target="../ctrlProps/ctrlProp443.xml"/><Relationship Id="rId5" Type="http://schemas.openxmlformats.org/officeDocument/2006/relationships/ctrlProp" Target="../ctrlProps/ctrlProp442.xml"/><Relationship Id="rId4" Type="http://schemas.openxmlformats.org/officeDocument/2006/relationships/ctrlProp" Target="../ctrlProps/ctrlProp441.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0.vml"/><Relationship Id="rId7" Type="http://schemas.openxmlformats.org/officeDocument/2006/relationships/ctrlProp" Target="../ctrlProps/ctrlProp448.xml"/><Relationship Id="rId2" Type="http://schemas.openxmlformats.org/officeDocument/2006/relationships/drawing" Target="../drawings/drawing61.xml"/><Relationship Id="rId1" Type="http://schemas.openxmlformats.org/officeDocument/2006/relationships/printerSettings" Target="../printerSettings/printerSettings65.bin"/><Relationship Id="rId6" Type="http://schemas.openxmlformats.org/officeDocument/2006/relationships/ctrlProp" Target="../ctrlProps/ctrlProp447.xml"/><Relationship Id="rId5" Type="http://schemas.openxmlformats.org/officeDocument/2006/relationships/ctrlProp" Target="../ctrlProps/ctrlProp446.xml"/><Relationship Id="rId4" Type="http://schemas.openxmlformats.org/officeDocument/2006/relationships/ctrlProp" Target="../ctrlProps/ctrlProp445.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61.vml"/><Relationship Id="rId7" Type="http://schemas.openxmlformats.org/officeDocument/2006/relationships/ctrlProp" Target="../ctrlProps/ctrlProp452.xml"/><Relationship Id="rId2" Type="http://schemas.openxmlformats.org/officeDocument/2006/relationships/drawing" Target="../drawings/drawing62.xml"/><Relationship Id="rId1" Type="http://schemas.openxmlformats.org/officeDocument/2006/relationships/printerSettings" Target="../printerSettings/printerSettings66.bin"/><Relationship Id="rId6" Type="http://schemas.openxmlformats.org/officeDocument/2006/relationships/ctrlProp" Target="../ctrlProps/ctrlProp451.xml"/><Relationship Id="rId5" Type="http://schemas.openxmlformats.org/officeDocument/2006/relationships/ctrlProp" Target="../ctrlProps/ctrlProp450.xml"/><Relationship Id="rId4" Type="http://schemas.openxmlformats.org/officeDocument/2006/relationships/ctrlProp" Target="../ctrlProps/ctrlProp449.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2.vml"/><Relationship Id="rId7" Type="http://schemas.openxmlformats.org/officeDocument/2006/relationships/ctrlProp" Target="../ctrlProps/ctrlProp456.xml"/><Relationship Id="rId2" Type="http://schemas.openxmlformats.org/officeDocument/2006/relationships/drawing" Target="../drawings/drawing63.xml"/><Relationship Id="rId1" Type="http://schemas.openxmlformats.org/officeDocument/2006/relationships/printerSettings" Target="../printerSettings/printerSettings67.bin"/><Relationship Id="rId6" Type="http://schemas.openxmlformats.org/officeDocument/2006/relationships/ctrlProp" Target="../ctrlProps/ctrlProp455.xml"/><Relationship Id="rId5" Type="http://schemas.openxmlformats.org/officeDocument/2006/relationships/ctrlProp" Target="../ctrlProps/ctrlProp454.xml"/><Relationship Id="rId4" Type="http://schemas.openxmlformats.org/officeDocument/2006/relationships/ctrlProp" Target="../ctrlProps/ctrlProp453.xml"/></Relationships>
</file>

<file path=xl/worksheets/_rels/sheet74.xml.rels><?xml version="1.0" encoding="UTF-8" standalone="yes"?>
<Relationships xmlns="http://schemas.openxmlformats.org/package/2006/relationships"><Relationship Id="rId8" Type="http://schemas.openxmlformats.org/officeDocument/2006/relationships/ctrlProp" Target="../ctrlProps/ctrlProp459.xml"/><Relationship Id="rId3" Type="http://schemas.openxmlformats.org/officeDocument/2006/relationships/printerSettings" Target="../printerSettings/printerSettings68.bin"/><Relationship Id="rId7" Type="http://schemas.openxmlformats.org/officeDocument/2006/relationships/ctrlProp" Target="../ctrlProps/ctrlProp458.xml"/><Relationship Id="rId2" Type="http://schemas.openxmlformats.org/officeDocument/2006/relationships/hyperlink" Target="http://kzntreasury.kzntl.gov.za,/" TargetMode="External"/><Relationship Id="rId1" Type="http://schemas.openxmlformats.org/officeDocument/2006/relationships/hyperlink" Target="http://kzntreasury.kzntl.gov.za,/" TargetMode="External"/><Relationship Id="rId6" Type="http://schemas.openxmlformats.org/officeDocument/2006/relationships/ctrlProp" Target="../ctrlProps/ctrlProp457.xml"/><Relationship Id="rId5" Type="http://schemas.openxmlformats.org/officeDocument/2006/relationships/vmlDrawing" Target="../drawings/vmlDrawing63.vml"/><Relationship Id="rId4" Type="http://schemas.openxmlformats.org/officeDocument/2006/relationships/drawing" Target="../drawings/drawing64.xml"/><Relationship Id="rId9" Type="http://schemas.openxmlformats.org/officeDocument/2006/relationships/ctrlProp" Target="../ctrlProps/ctrlProp460.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4.vml"/><Relationship Id="rId7" Type="http://schemas.openxmlformats.org/officeDocument/2006/relationships/ctrlProp" Target="../ctrlProps/ctrlProp464.xml"/><Relationship Id="rId2" Type="http://schemas.openxmlformats.org/officeDocument/2006/relationships/drawing" Target="../drawings/drawing65.xml"/><Relationship Id="rId1" Type="http://schemas.openxmlformats.org/officeDocument/2006/relationships/printerSettings" Target="../printerSettings/printerSettings69.bin"/><Relationship Id="rId6" Type="http://schemas.openxmlformats.org/officeDocument/2006/relationships/ctrlProp" Target="../ctrlProps/ctrlProp463.xml"/><Relationship Id="rId5" Type="http://schemas.openxmlformats.org/officeDocument/2006/relationships/ctrlProp" Target="../ctrlProps/ctrlProp462.xml"/><Relationship Id="rId4" Type="http://schemas.openxmlformats.org/officeDocument/2006/relationships/ctrlProp" Target="../ctrlProps/ctrlProp461.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65.vml"/><Relationship Id="rId7" Type="http://schemas.openxmlformats.org/officeDocument/2006/relationships/ctrlProp" Target="../ctrlProps/ctrlProp468.xml"/><Relationship Id="rId2" Type="http://schemas.openxmlformats.org/officeDocument/2006/relationships/drawing" Target="../drawings/drawing66.xml"/><Relationship Id="rId1" Type="http://schemas.openxmlformats.org/officeDocument/2006/relationships/printerSettings" Target="../printerSettings/printerSettings70.bin"/><Relationship Id="rId6" Type="http://schemas.openxmlformats.org/officeDocument/2006/relationships/ctrlProp" Target="../ctrlProps/ctrlProp467.xml"/><Relationship Id="rId5" Type="http://schemas.openxmlformats.org/officeDocument/2006/relationships/ctrlProp" Target="../ctrlProps/ctrlProp466.xml"/><Relationship Id="rId4" Type="http://schemas.openxmlformats.org/officeDocument/2006/relationships/ctrlProp" Target="../ctrlProps/ctrlProp465.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6.vml"/><Relationship Id="rId7" Type="http://schemas.openxmlformats.org/officeDocument/2006/relationships/ctrlProp" Target="../ctrlProps/ctrlProp472.xml"/><Relationship Id="rId2" Type="http://schemas.openxmlformats.org/officeDocument/2006/relationships/drawing" Target="../drawings/drawing67.xml"/><Relationship Id="rId1" Type="http://schemas.openxmlformats.org/officeDocument/2006/relationships/printerSettings" Target="../printerSettings/printerSettings71.bin"/><Relationship Id="rId6" Type="http://schemas.openxmlformats.org/officeDocument/2006/relationships/ctrlProp" Target="../ctrlProps/ctrlProp471.xml"/><Relationship Id="rId5" Type="http://schemas.openxmlformats.org/officeDocument/2006/relationships/ctrlProp" Target="../ctrlProps/ctrlProp470.xml"/><Relationship Id="rId4" Type="http://schemas.openxmlformats.org/officeDocument/2006/relationships/ctrlProp" Target="../ctrlProps/ctrlProp469.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67.vml"/><Relationship Id="rId7" Type="http://schemas.openxmlformats.org/officeDocument/2006/relationships/ctrlProp" Target="../ctrlProps/ctrlProp476.xml"/><Relationship Id="rId2" Type="http://schemas.openxmlformats.org/officeDocument/2006/relationships/drawing" Target="../drawings/drawing68.xml"/><Relationship Id="rId1" Type="http://schemas.openxmlformats.org/officeDocument/2006/relationships/printerSettings" Target="../printerSettings/printerSettings72.bin"/><Relationship Id="rId6" Type="http://schemas.openxmlformats.org/officeDocument/2006/relationships/ctrlProp" Target="../ctrlProps/ctrlProp475.xml"/><Relationship Id="rId5" Type="http://schemas.openxmlformats.org/officeDocument/2006/relationships/ctrlProp" Target="../ctrlProps/ctrlProp474.xml"/><Relationship Id="rId4" Type="http://schemas.openxmlformats.org/officeDocument/2006/relationships/ctrlProp" Target="../ctrlProps/ctrlProp473.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68.vml"/><Relationship Id="rId7" Type="http://schemas.openxmlformats.org/officeDocument/2006/relationships/ctrlProp" Target="../ctrlProps/ctrlProp480.xml"/><Relationship Id="rId2" Type="http://schemas.openxmlformats.org/officeDocument/2006/relationships/drawing" Target="../drawings/drawing69.xml"/><Relationship Id="rId1" Type="http://schemas.openxmlformats.org/officeDocument/2006/relationships/printerSettings" Target="../printerSettings/printerSettings73.bin"/><Relationship Id="rId6" Type="http://schemas.openxmlformats.org/officeDocument/2006/relationships/ctrlProp" Target="../ctrlProps/ctrlProp479.xml"/><Relationship Id="rId5" Type="http://schemas.openxmlformats.org/officeDocument/2006/relationships/ctrlProp" Target="../ctrlProps/ctrlProp478.xml"/><Relationship Id="rId4" Type="http://schemas.openxmlformats.org/officeDocument/2006/relationships/ctrlProp" Target="../ctrlProps/ctrlProp477.x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69.vml"/><Relationship Id="rId7" Type="http://schemas.openxmlformats.org/officeDocument/2006/relationships/ctrlProp" Target="../ctrlProps/ctrlProp484.xml"/><Relationship Id="rId2" Type="http://schemas.openxmlformats.org/officeDocument/2006/relationships/drawing" Target="../drawings/drawing70.xml"/><Relationship Id="rId1" Type="http://schemas.openxmlformats.org/officeDocument/2006/relationships/printerSettings" Target="../printerSettings/printerSettings74.bin"/><Relationship Id="rId6" Type="http://schemas.openxmlformats.org/officeDocument/2006/relationships/ctrlProp" Target="../ctrlProps/ctrlProp483.xml"/><Relationship Id="rId5" Type="http://schemas.openxmlformats.org/officeDocument/2006/relationships/ctrlProp" Target="../ctrlProps/ctrlProp482.xml"/><Relationship Id="rId4" Type="http://schemas.openxmlformats.org/officeDocument/2006/relationships/ctrlProp" Target="../ctrlProps/ctrlProp481.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70.vml"/><Relationship Id="rId7" Type="http://schemas.openxmlformats.org/officeDocument/2006/relationships/ctrlProp" Target="../ctrlProps/ctrlProp488.xml"/><Relationship Id="rId2" Type="http://schemas.openxmlformats.org/officeDocument/2006/relationships/drawing" Target="../drawings/drawing71.xml"/><Relationship Id="rId1" Type="http://schemas.openxmlformats.org/officeDocument/2006/relationships/printerSettings" Target="../printerSettings/printerSettings75.bin"/><Relationship Id="rId6" Type="http://schemas.openxmlformats.org/officeDocument/2006/relationships/ctrlProp" Target="../ctrlProps/ctrlProp487.xml"/><Relationship Id="rId5" Type="http://schemas.openxmlformats.org/officeDocument/2006/relationships/ctrlProp" Target="../ctrlProps/ctrlProp486.xml"/><Relationship Id="rId4" Type="http://schemas.openxmlformats.org/officeDocument/2006/relationships/ctrlProp" Target="../ctrlProps/ctrlProp485.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1.vml"/><Relationship Id="rId7" Type="http://schemas.openxmlformats.org/officeDocument/2006/relationships/ctrlProp" Target="../ctrlProps/ctrlProp492.xml"/><Relationship Id="rId2" Type="http://schemas.openxmlformats.org/officeDocument/2006/relationships/drawing" Target="../drawings/drawing72.xml"/><Relationship Id="rId1" Type="http://schemas.openxmlformats.org/officeDocument/2006/relationships/printerSettings" Target="../printerSettings/printerSettings76.bin"/><Relationship Id="rId6" Type="http://schemas.openxmlformats.org/officeDocument/2006/relationships/ctrlProp" Target="../ctrlProps/ctrlProp491.xml"/><Relationship Id="rId5" Type="http://schemas.openxmlformats.org/officeDocument/2006/relationships/ctrlProp" Target="../ctrlProps/ctrlProp490.xml"/><Relationship Id="rId4" Type="http://schemas.openxmlformats.org/officeDocument/2006/relationships/ctrlProp" Target="../ctrlProps/ctrlProp489.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2.vml"/><Relationship Id="rId7" Type="http://schemas.openxmlformats.org/officeDocument/2006/relationships/ctrlProp" Target="../ctrlProps/ctrlProp496.xml"/><Relationship Id="rId2" Type="http://schemas.openxmlformats.org/officeDocument/2006/relationships/drawing" Target="../drawings/drawing73.xml"/><Relationship Id="rId1" Type="http://schemas.openxmlformats.org/officeDocument/2006/relationships/printerSettings" Target="../printerSettings/printerSettings77.bin"/><Relationship Id="rId6" Type="http://schemas.openxmlformats.org/officeDocument/2006/relationships/ctrlProp" Target="../ctrlProps/ctrlProp495.xml"/><Relationship Id="rId5" Type="http://schemas.openxmlformats.org/officeDocument/2006/relationships/ctrlProp" Target="../ctrlProps/ctrlProp494.xml"/><Relationship Id="rId4" Type="http://schemas.openxmlformats.org/officeDocument/2006/relationships/ctrlProp" Target="../ctrlProps/ctrlProp493.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73.vml"/><Relationship Id="rId7" Type="http://schemas.openxmlformats.org/officeDocument/2006/relationships/ctrlProp" Target="../ctrlProps/ctrlProp500.xml"/><Relationship Id="rId2" Type="http://schemas.openxmlformats.org/officeDocument/2006/relationships/drawing" Target="../drawings/drawing74.xml"/><Relationship Id="rId1" Type="http://schemas.openxmlformats.org/officeDocument/2006/relationships/printerSettings" Target="../printerSettings/printerSettings78.bin"/><Relationship Id="rId6" Type="http://schemas.openxmlformats.org/officeDocument/2006/relationships/ctrlProp" Target="../ctrlProps/ctrlProp499.xml"/><Relationship Id="rId5" Type="http://schemas.openxmlformats.org/officeDocument/2006/relationships/ctrlProp" Target="../ctrlProps/ctrlProp498.xml"/><Relationship Id="rId4" Type="http://schemas.openxmlformats.org/officeDocument/2006/relationships/ctrlProp" Target="../ctrlProps/ctrlProp497.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4.vml"/><Relationship Id="rId7" Type="http://schemas.openxmlformats.org/officeDocument/2006/relationships/ctrlProp" Target="../ctrlProps/ctrlProp504.xml"/><Relationship Id="rId2" Type="http://schemas.openxmlformats.org/officeDocument/2006/relationships/drawing" Target="../drawings/drawing75.xml"/><Relationship Id="rId1" Type="http://schemas.openxmlformats.org/officeDocument/2006/relationships/printerSettings" Target="../printerSettings/printerSettings79.bin"/><Relationship Id="rId6" Type="http://schemas.openxmlformats.org/officeDocument/2006/relationships/ctrlProp" Target="../ctrlProps/ctrlProp503.xml"/><Relationship Id="rId5" Type="http://schemas.openxmlformats.org/officeDocument/2006/relationships/ctrlProp" Target="../ctrlProps/ctrlProp502.xml"/><Relationship Id="rId4" Type="http://schemas.openxmlformats.org/officeDocument/2006/relationships/ctrlProp" Target="../ctrlProps/ctrlProp501.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75.vml"/><Relationship Id="rId7" Type="http://schemas.openxmlformats.org/officeDocument/2006/relationships/ctrlProp" Target="../ctrlProps/ctrlProp508.xml"/><Relationship Id="rId2" Type="http://schemas.openxmlformats.org/officeDocument/2006/relationships/drawing" Target="../drawings/drawing76.xml"/><Relationship Id="rId1" Type="http://schemas.openxmlformats.org/officeDocument/2006/relationships/printerSettings" Target="../printerSettings/printerSettings80.bin"/><Relationship Id="rId6" Type="http://schemas.openxmlformats.org/officeDocument/2006/relationships/ctrlProp" Target="../ctrlProps/ctrlProp507.xml"/><Relationship Id="rId5" Type="http://schemas.openxmlformats.org/officeDocument/2006/relationships/ctrlProp" Target="../ctrlProps/ctrlProp506.xml"/><Relationship Id="rId4" Type="http://schemas.openxmlformats.org/officeDocument/2006/relationships/ctrlProp" Target="../ctrlProps/ctrlProp505.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77.xml"/><Relationship Id="rId1" Type="http://schemas.openxmlformats.org/officeDocument/2006/relationships/printerSettings" Target="../printerSettings/printerSettings81.bin"/><Relationship Id="rId5" Type="http://schemas.openxmlformats.org/officeDocument/2006/relationships/ctrlProp" Target="../ctrlProps/ctrlProp510.xml"/><Relationship Id="rId4" Type="http://schemas.openxmlformats.org/officeDocument/2006/relationships/ctrlProp" Target="../ctrlProps/ctrlProp509.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78.xml"/><Relationship Id="rId1" Type="http://schemas.openxmlformats.org/officeDocument/2006/relationships/printerSettings" Target="../printerSettings/printerSettings82.bin"/><Relationship Id="rId5" Type="http://schemas.openxmlformats.org/officeDocument/2006/relationships/ctrlProp" Target="../ctrlProps/ctrlProp512.xml"/><Relationship Id="rId4" Type="http://schemas.openxmlformats.org/officeDocument/2006/relationships/ctrlProp" Target="../ctrlProps/ctrlProp511.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79.xml"/><Relationship Id="rId1" Type="http://schemas.openxmlformats.org/officeDocument/2006/relationships/printerSettings" Target="../printerSettings/printerSettings83.bin"/><Relationship Id="rId5" Type="http://schemas.openxmlformats.org/officeDocument/2006/relationships/ctrlProp" Target="../ctrlProps/ctrlProp514.xml"/><Relationship Id="rId4" Type="http://schemas.openxmlformats.org/officeDocument/2006/relationships/ctrlProp" Target="../ctrlProps/ctrlProp513.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224.xml"/><Relationship Id="rId2" Type="http://schemas.openxmlformats.org/officeDocument/2006/relationships/vmlDrawing" Target="../drawings/vmlDrawing5.vml"/><Relationship Id="rId1" Type="http://schemas.openxmlformats.org/officeDocument/2006/relationships/drawing" Target="../drawings/drawing6.xml"/><Relationship Id="rId4" Type="http://schemas.openxmlformats.org/officeDocument/2006/relationships/ctrlProp" Target="../ctrlProps/ctrlProp225.x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80.xml"/><Relationship Id="rId1" Type="http://schemas.openxmlformats.org/officeDocument/2006/relationships/printerSettings" Target="../printerSettings/printerSettings84.bin"/><Relationship Id="rId5" Type="http://schemas.openxmlformats.org/officeDocument/2006/relationships/ctrlProp" Target="../ctrlProps/ctrlProp516.xml"/><Relationship Id="rId4" Type="http://schemas.openxmlformats.org/officeDocument/2006/relationships/ctrlProp" Target="../ctrlProps/ctrlProp515.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80.vml"/><Relationship Id="rId7" Type="http://schemas.openxmlformats.org/officeDocument/2006/relationships/ctrlProp" Target="../ctrlProps/ctrlProp520.xml"/><Relationship Id="rId2" Type="http://schemas.openxmlformats.org/officeDocument/2006/relationships/drawing" Target="../drawings/drawing81.xml"/><Relationship Id="rId1" Type="http://schemas.openxmlformats.org/officeDocument/2006/relationships/printerSettings" Target="../printerSettings/printerSettings85.bin"/><Relationship Id="rId6" Type="http://schemas.openxmlformats.org/officeDocument/2006/relationships/ctrlProp" Target="../ctrlProps/ctrlProp519.xml"/><Relationship Id="rId5" Type="http://schemas.openxmlformats.org/officeDocument/2006/relationships/ctrlProp" Target="../ctrlProps/ctrlProp518.xml"/><Relationship Id="rId4" Type="http://schemas.openxmlformats.org/officeDocument/2006/relationships/ctrlProp" Target="../ctrlProps/ctrlProp517.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81.vml"/><Relationship Id="rId7" Type="http://schemas.openxmlformats.org/officeDocument/2006/relationships/ctrlProp" Target="../ctrlProps/ctrlProp524.xml"/><Relationship Id="rId2" Type="http://schemas.openxmlformats.org/officeDocument/2006/relationships/drawing" Target="../drawings/drawing82.xml"/><Relationship Id="rId1" Type="http://schemas.openxmlformats.org/officeDocument/2006/relationships/printerSettings" Target="../printerSettings/printerSettings86.bin"/><Relationship Id="rId6" Type="http://schemas.openxmlformats.org/officeDocument/2006/relationships/ctrlProp" Target="../ctrlProps/ctrlProp523.xml"/><Relationship Id="rId5" Type="http://schemas.openxmlformats.org/officeDocument/2006/relationships/ctrlProp" Target="../ctrlProps/ctrlProp522.xml"/><Relationship Id="rId4" Type="http://schemas.openxmlformats.org/officeDocument/2006/relationships/ctrlProp" Target="../ctrlProps/ctrlProp521.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82.vml"/><Relationship Id="rId7" Type="http://schemas.openxmlformats.org/officeDocument/2006/relationships/ctrlProp" Target="../ctrlProps/ctrlProp528.xml"/><Relationship Id="rId2" Type="http://schemas.openxmlformats.org/officeDocument/2006/relationships/drawing" Target="../drawings/drawing83.xml"/><Relationship Id="rId1" Type="http://schemas.openxmlformats.org/officeDocument/2006/relationships/printerSettings" Target="../printerSettings/printerSettings87.bin"/><Relationship Id="rId6" Type="http://schemas.openxmlformats.org/officeDocument/2006/relationships/ctrlProp" Target="../ctrlProps/ctrlProp527.xml"/><Relationship Id="rId5" Type="http://schemas.openxmlformats.org/officeDocument/2006/relationships/ctrlProp" Target="../ctrlProps/ctrlProp526.xml"/><Relationship Id="rId4" Type="http://schemas.openxmlformats.org/officeDocument/2006/relationships/ctrlProp" Target="../ctrlProps/ctrlProp525.x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83.vml"/><Relationship Id="rId7" Type="http://schemas.openxmlformats.org/officeDocument/2006/relationships/ctrlProp" Target="../ctrlProps/ctrlProp532.xml"/><Relationship Id="rId2" Type="http://schemas.openxmlformats.org/officeDocument/2006/relationships/drawing" Target="../drawings/drawing84.xml"/><Relationship Id="rId1" Type="http://schemas.openxmlformats.org/officeDocument/2006/relationships/printerSettings" Target="../printerSettings/printerSettings88.bin"/><Relationship Id="rId6" Type="http://schemas.openxmlformats.org/officeDocument/2006/relationships/ctrlProp" Target="../ctrlProps/ctrlProp531.xml"/><Relationship Id="rId5" Type="http://schemas.openxmlformats.org/officeDocument/2006/relationships/ctrlProp" Target="../ctrlProps/ctrlProp530.xml"/><Relationship Id="rId4" Type="http://schemas.openxmlformats.org/officeDocument/2006/relationships/ctrlProp" Target="../ctrlProps/ctrlProp529.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84.vml"/><Relationship Id="rId7" Type="http://schemas.openxmlformats.org/officeDocument/2006/relationships/ctrlProp" Target="../ctrlProps/ctrlProp536.xml"/><Relationship Id="rId2" Type="http://schemas.openxmlformats.org/officeDocument/2006/relationships/drawing" Target="../drawings/drawing85.xml"/><Relationship Id="rId1" Type="http://schemas.openxmlformats.org/officeDocument/2006/relationships/printerSettings" Target="../printerSettings/printerSettings89.bin"/><Relationship Id="rId6" Type="http://schemas.openxmlformats.org/officeDocument/2006/relationships/ctrlProp" Target="../ctrlProps/ctrlProp535.xml"/><Relationship Id="rId5" Type="http://schemas.openxmlformats.org/officeDocument/2006/relationships/ctrlProp" Target="../ctrlProps/ctrlProp534.xml"/><Relationship Id="rId4" Type="http://schemas.openxmlformats.org/officeDocument/2006/relationships/ctrlProp" Target="../ctrlProps/ctrlProp533.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85.vml"/><Relationship Id="rId7" Type="http://schemas.openxmlformats.org/officeDocument/2006/relationships/ctrlProp" Target="../ctrlProps/ctrlProp540.xml"/><Relationship Id="rId2" Type="http://schemas.openxmlformats.org/officeDocument/2006/relationships/drawing" Target="../drawings/drawing86.xml"/><Relationship Id="rId1" Type="http://schemas.openxmlformats.org/officeDocument/2006/relationships/printerSettings" Target="../printerSettings/printerSettings90.bin"/><Relationship Id="rId6" Type="http://schemas.openxmlformats.org/officeDocument/2006/relationships/ctrlProp" Target="../ctrlProps/ctrlProp539.xml"/><Relationship Id="rId5" Type="http://schemas.openxmlformats.org/officeDocument/2006/relationships/ctrlProp" Target="../ctrlProps/ctrlProp538.xml"/><Relationship Id="rId4" Type="http://schemas.openxmlformats.org/officeDocument/2006/relationships/ctrlProp" Target="../ctrlProps/ctrlProp537.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86.vml"/><Relationship Id="rId7" Type="http://schemas.openxmlformats.org/officeDocument/2006/relationships/ctrlProp" Target="../ctrlProps/ctrlProp544.xml"/><Relationship Id="rId2" Type="http://schemas.openxmlformats.org/officeDocument/2006/relationships/drawing" Target="../drawings/drawing87.xml"/><Relationship Id="rId1" Type="http://schemas.openxmlformats.org/officeDocument/2006/relationships/printerSettings" Target="../printerSettings/printerSettings91.bin"/><Relationship Id="rId6" Type="http://schemas.openxmlformats.org/officeDocument/2006/relationships/ctrlProp" Target="../ctrlProps/ctrlProp543.xml"/><Relationship Id="rId5" Type="http://schemas.openxmlformats.org/officeDocument/2006/relationships/ctrlProp" Target="../ctrlProps/ctrlProp542.xml"/><Relationship Id="rId4" Type="http://schemas.openxmlformats.org/officeDocument/2006/relationships/ctrlProp" Target="../ctrlProps/ctrlProp541.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87.vml"/><Relationship Id="rId7" Type="http://schemas.openxmlformats.org/officeDocument/2006/relationships/ctrlProp" Target="../ctrlProps/ctrlProp548.xml"/><Relationship Id="rId2" Type="http://schemas.openxmlformats.org/officeDocument/2006/relationships/drawing" Target="../drawings/drawing88.xml"/><Relationship Id="rId1" Type="http://schemas.openxmlformats.org/officeDocument/2006/relationships/printerSettings" Target="../printerSettings/printerSettings92.bin"/><Relationship Id="rId6" Type="http://schemas.openxmlformats.org/officeDocument/2006/relationships/ctrlProp" Target="../ctrlProps/ctrlProp547.xml"/><Relationship Id="rId5" Type="http://schemas.openxmlformats.org/officeDocument/2006/relationships/ctrlProp" Target="../ctrlProps/ctrlProp546.xml"/><Relationship Id="rId4" Type="http://schemas.openxmlformats.org/officeDocument/2006/relationships/ctrlProp" Target="../ctrlProps/ctrlProp545.xml"/></Relationships>
</file>

<file path=xl/worksheets/_rels/sheet99.xml.rels><?xml version="1.0" encoding="UTF-8" standalone="yes"?>
<Relationships xmlns="http://schemas.openxmlformats.org/package/2006/relationships"><Relationship Id="rId8" Type="http://schemas.openxmlformats.org/officeDocument/2006/relationships/ctrlProp" Target="../ctrlProps/ctrlProp551.xml"/><Relationship Id="rId3" Type="http://schemas.openxmlformats.org/officeDocument/2006/relationships/vmlDrawing" Target="../drawings/vmlDrawing88.vml"/><Relationship Id="rId7" Type="http://schemas.openxmlformats.org/officeDocument/2006/relationships/ctrlProp" Target="../ctrlProps/ctrlProp550.xml"/><Relationship Id="rId2" Type="http://schemas.openxmlformats.org/officeDocument/2006/relationships/drawing" Target="../drawings/drawing89.xml"/><Relationship Id="rId1" Type="http://schemas.openxmlformats.org/officeDocument/2006/relationships/printerSettings" Target="../printerSettings/printerSettings93.bin"/><Relationship Id="rId6" Type="http://schemas.openxmlformats.org/officeDocument/2006/relationships/ctrlProp" Target="../ctrlProps/ctrlProp549.xml"/><Relationship Id="rId5" Type="http://schemas.openxmlformats.org/officeDocument/2006/relationships/image" Target="../media/image26.png"/><Relationship Id="rId4" Type="http://schemas.openxmlformats.org/officeDocument/2006/relationships/oleObject" Target="../embeddings/oleObject1.bin"/><Relationship Id="rId9" Type="http://schemas.openxmlformats.org/officeDocument/2006/relationships/ctrlProp" Target="../ctrlProps/ctrlProp55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4"/>
  <dimension ref="B4:B5"/>
  <sheetViews>
    <sheetView workbookViewId="0">
      <selection activeCell="D27" sqref="D27"/>
    </sheetView>
  </sheetViews>
  <sheetFormatPr defaultRowHeight="13.2"/>
  <sheetData>
    <row r="4" spans="2:2">
      <c r="B4" s="6" t="s">
        <v>1506</v>
      </c>
    </row>
    <row r="5" spans="2:2">
      <c r="B5" s="6" t="s">
        <v>1507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7"/>
  <dimension ref="A1:P36"/>
  <sheetViews>
    <sheetView showGridLines="0" showRowColHeaders="0" zoomScaleNormal="100" workbookViewId="0">
      <selection activeCell="B17" sqref="B17:F17"/>
    </sheetView>
  </sheetViews>
  <sheetFormatPr defaultRowHeight="13.2"/>
  <cols>
    <col min="7" max="7" width="9.44140625" customWidth="1"/>
    <col min="9" max="9" width="10.88671875" customWidth="1"/>
    <col min="13" max="13" width="13.6640625" customWidth="1"/>
  </cols>
  <sheetData>
    <row r="1" spans="1:16" s="333" customFormat="1" ht="15.6">
      <c r="A1" s="332" t="s">
        <v>1196</v>
      </c>
    </row>
    <row r="2" spans="1:16" s="333" customFormat="1"/>
    <row r="3" spans="1:16">
      <c r="A3" s="334"/>
      <c r="B3" s="334"/>
      <c r="C3" s="334"/>
      <c r="D3" s="334"/>
      <c r="E3" s="334"/>
      <c r="F3" s="334"/>
      <c r="G3" s="334"/>
      <c r="H3" s="335"/>
      <c r="I3" s="335"/>
      <c r="J3" s="335"/>
      <c r="K3" s="335"/>
      <c r="L3" s="335"/>
      <c r="M3" s="335"/>
      <c r="N3" s="333"/>
      <c r="O3" s="333"/>
      <c r="P3" s="333"/>
    </row>
    <row r="4" spans="1:16">
      <c r="A4" s="334"/>
      <c r="B4" s="334"/>
      <c r="C4" s="334"/>
      <c r="D4" s="334"/>
      <c r="E4" s="334"/>
      <c r="F4" s="334"/>
      <c r="G4" s="334"/>
      <c r="H4" s="335"/>
      <c r="I4" s="335"/>
      <c r="J4" s="335"/>
      <c r="K4" s="335"/>
      <c r="L4" s="335"/>
      <c r="M4" s="335"/>
      <c r="N4" s="333"/>
      <c r="O4" s="333"/>
      <c r="P4" s="333"/>
    </row>
    <row r="5" spans="1:16">
      <c r="A5" s="334"/>
      <c r="B5" s="334"/>
      <c r="C5" s="334"/>
      <c r="D5" s="334"/>
      <c r="E5" s="334"/>
      <c r="F5" s="334"/>
      <c r="G5" s="334"/>
      <c r="H5" s="335"/>
      <c r="I5" s="335"/>
      <c r="J5" s="335"/>
      <c r="K5" s="335"/>
      <c r="L5" s="335"/>
      <c r="M5" s="335"/>
      <c r="N5" s="333"/>
      <c r="O5" s="333"/>
      <c r="P5" s="333"/>
    </row>
    <row r="6" spans="1:16">
      <c r="A6" s="334"/>
      <c r="B6" s="2984" t="s">
        <v>848</v>
      </c>
      <c r="C6" s="2984"/>
      <c r="D6" s="2984"/>
      <c r="E6" s="2984"/>
      <c r="F6" s="2984"/>
      <c r="G6" s="2984"/>
      <c r="H6" s="2986" t="s">
        <v>1197</v>
      </c>
      <c r="I6" s="2986"/>
      <c r="J6" s="2986"/>
      <c r="K6" s="2986"/>
      <c r="L6" s="2986"/>
      <c r="M6" s="2986"/>
      <c r="N6" s="333"/>
      <c r="O6" s="333"/>
      <c r="P6" s="333"/>
    </row>
    <row r="7" spans="1:16">
      <c r="A7" s="334"/>
      <c r="B7" s="2984" t="s">
        <v>101</v>
      </c>
      <c r="C7" s="2984"/>
      <c r="D7" s="2984"/>
      <c r="E7" s="2984"/>
      <c r="F7" s="2984"/>
      <c r="G7" s="2984"/>
      <c r="H7" s="2986" t="s">
        <v>872</v>
      </c>
      <c r="I7" s="2986"/>
      <c r="J7" s="2986"/>
      <c r="K7" s="2986"/>
      <c r="L7" s="2986"/>
      <c r="M7" s="2986"/>
      <c r="N7" s="333"/>
      <c r="O7" s="333"/>
      <c r="P7" s="333"/>
    </row>
    <row r="8" spans="1:16">
      <c r="A8" s="334"/>
      <c r="B8" s="2987" t="s">
        <v>602</v>
      </c>
      <c r="C8" s="2987"/>
      <c r="D8" s="2987"/>
      <c r="E8" s="2987"/>
      <c r="F8" s="2987"/>
      <c r="G8" s="2987"/>
      <c r="H8" s="2986" t="s">
        <v>1198</v>
      </c>
      <c r="I8" s="2986"/>
      <c r="J8" s="2986"/>
      <c r="K8" s="2986"/>
      <c r="L8" s="2986"/>
      <c r="M8" s="2986"/>
      <c r="N8" s="333"/>
      <c r="O8" s="333"/>
      <c r="P8" s="333"/>
    </row>
    <row r="9" spans="1:16">
      <c r="A9" s="334"/>
      <c r="B9" s="336"/>
      <c r="C9" s="334"/>
      <c r="D9" s="334"/>
      <c r="E9" s="334"/>
      <c r="F9" s="334"/>
      <c r="G9" s="334"/>
      <c r="H9" s="335"/>
      <c r="I9" s="335"/>
      <c r="J9" s="335"/>
      <c r="K9" s="335"/>
      <c r="L9" s="335"/>
      <c r="M9" s="335"/>
      <c r="N9" s="333"/>
      <c r="O9" s="333"/>
      <c r="P9" s="333"/>
    </row>
    <row r="10" spans="1:16">
      <c r="A10" s="334"/>
      <c r="B10" s="334"/>
      <c r="C10" s="334"/>
      <c r="D10" s="334"/>
      <c r="E10" s="334"/>
      <c r="F10" s="334"/>
      <c r="G10" s="334"/>
      <c r="H10" s="335"/>
      <c r="I10" s="335"/>
      <c r="J10" s="335"/>
      <c r="K10" s="335"/>
      <c r="L10" s="335"/>
      <c r="M10" s="335"/>
      <c r="N10" s="333"/>
      <c r="O10" s="333"/>
      <c r="P10" s="333"/>
    </row>
    <row r="11" spans="1:16">
      <c r="A11" s="334"/>
      <c r="B11" s="334"/>
      <c r="C11" s="334"/>
      <c r="D11" s="334"/>
      <c r="E11" s="334"/>
      <c r="F11" s="334"/>
      <c r="G11" s="334"/>
      <c r="H11" s="335"/>
      <c r="I11" s="335"/>
      <c r="J11" s="335"/>
      <c r="K11" s="335"/>
      <c r="L11" s="335"/>
      <c r="M11" s="335"/>
      <c r="N11" s="333"/>
      <c r="O11" s="333"/>
      <c r="P11" s="333"/>
    </row>
    <row r="12" spans="1:16">
      <c r="A12" s="334"/>
      <c r="B12" s="334"/>
      <c r="C12" s="334"/>
      <c r="D12" s="334"/>
      <c r="E12" s="334"/>
      <c r="F12" s="334"/>
      <c r="G12" s="334"/>
      <c r="H12" s="2986" t="s">
        <v>1129</v>
      </c>
      <c r="I12" s="2986"/>
      <c r="J12" s="2986"/>
      <c r="K12" s="2986"/>
      <c r="L12" s="2986"/>
      <c r="M12" s="2986"/>
      <c r="N12" s="333"/>
      <c r="O12" s="333"/>
      <c r="P12" s="333"/>
    </row>
    <row r="13" spans="1:16">
      <c r="A13" s="334"/>
      <c r="B13" s="2984" t="s">
        <v>1199</v>
      </c>
      <c r="C13" s="2984"/>
      <c r="D13" s="2984"/>
      <c r="E13" s="2984"/>
      <c r="F13" s="2984"/>
      <c r="G13" s="334"/>
      <c r="H13" s="2985" t="s">
        <v>1200</v>
      </c>
      <c r="I13" s="2985"/>
      <c r="J13" s="2985"/>
      <c r="K13" s="2985"/>
      <c r="L13" s="2985"/>
      <c r="M13" s="2985"/>
      <c r="N13" s="333"/>
      <c r="O13" s="333"/>
      <c r="P13" s="333"/>
    </row>
    <row r="14" spans="1:16">
      <c r="A14" s="334"/>
      <c r="B14" s="2984" t="s">
        <v>1201</v>
      </c>
      <c r="C14" s="2984"/>
      <c r="D14" s="2984"/>
      <c r="E14" s="2984"/>
      <c r="F14" s="2984"/>
      <c r="G14" s="334"/>
      <c r="H14" s="2986" t="s">
        <v>1130</v>
      </c>
      <c r="I14" s="2986"/>
      <c r="J14" s="2986"/>
      <c r="K14" s="2986"/>
      <c r="L14" s="2986"/>
      <c r="M14" s="2986"/>
      <c r="N14" s="333"/>
      <c r="O14" s="333"/>
      <c r="P14" s="333"/>
    </row>
    <row r="15" spans="1:16">
      <c r="A15" s="334"/>
      <c r="B15" s="2984" t="s">
        <v>1202</v>
      </c>
      <c r="C15" s="2984"/>
      <c r="D15" s="2984"/>
      <c r="E15" s="2984"/>
      <c r="F15" s="2984"/>
      <c r="G15" s="334"/>
      <c r="H15" s="2985"/>
      <c r="I15" s="2985"/>
      <c r="J15" s="2985"/>
      <c r="K15" s="2985"/>
      <c r="L15" s="2985"/>
      <c r="M15" s="2985"/>
      <c r="N15" s="333"/>
      <c r="O15" s="333"/>
      <c r="P15" s="333"/>
    </row>
    <row r="16" spans="1:16">
      <c r="A16" s="334"/>
      <c r="B16" s="2984" t="s">
        <v>1203</v>
      </c>
      <c r="C16" s="2984"/>
      <c r="D16" s="2984"/>
      <c r="E16" s="2984"/>
      <c r="F16" s="2984"/>
      <c r="G16" s="334"/>
      <c r="H16" s="335"/>
      <c r="I16" s="335"/>
      <c r="J16" s="335"/>
      <c r="K16" s="335"/>
      <c r="L16" s="335"/>
      <c r="M16" s="335"/>
      <c r="N16" s="333"/>
      <c r="O16" s="333"/>
      <c r="P16" s="333"/>
    </row>
    <row r="17" spans="1:16">
      <c r="A17" s="334"/>
      <c r="B17" s="2984" t="s">
        <v>1204</v>
      </c>
      <c r="C17" s="2984"/>
      <c r="D17" s="2984"/>
      <c r="E17" s="2984"/>
      <c r="F17" s="2984"/>
      <c r="G17" s="334"/>
      <c r="H17" s="335"/>
      <c r="I17" s="335"/>
      <c r="J17" s="335"/>
      <c r="K17" s="335"/>
      <c r="L17" s="335"/>
      <c r="M17" s="335"/>
      <c r="N17" s="333"/>
      <c r="O17" s="333"/>
      <c r="P17" s="333"/>
    </row>
    <row r="18" spans="1:16">
      <c r="A18" s="334"/>
      <c r="B18" s="2984" t="s">
        <v>1205</v>
      </c>
      <c r="C18" s="2984"/>
      <c r="D18" s="2984"/>
      <c r="E18" s="2984"/>
      <c r="F18" s="2984"/>
      <c r="G18" s="334"/>
      <c r="H18" s="2986" t="s">
        <v>877</v>
      </c>
      <c r="I18" s="2986"/>
      <c r="J18" s="2986"/>
      <c r="K18" s="2986"/>
      <c r="L18" s="2986"/>
      <c r="M18" s="2986"/>
      <c r="N18" s="333"/>
      <c r="O18" s="333"/>
      <c r="P18" s="333"/>
    </row>
    <row r="19" spans="1:16">
      <c r="A19" s="334"/>
      <c r="B19" s="2984" t="s">
        <v>1206</v>
      </c>
      <c r="C19" s="2984"/>
      <c r="D19" s="2984"/>
      <c r="E19" s="2984"/>
      <c r="F19" s="2984"/>
      <c r="G19" s="334"/>
      <c r="H19" s="2986" t="s">
        <v>603</v>
      </c>
      <c r="I19" s="2986"/>
      <c r="J19" s="2986"/>
      <c r="K19" s="2986"/>
      <c r="L19" s="2986"/>
      <c r="M19" s="2986"/>
      <c r="N19" s="333"/>
      <c r="O19" s="333"/>
      <c r="P19" s="333"/>
    </row>
    <row r="20" spans="1:16">
      <c r="A20" s="334"/>
      <c r="B20" s="2984" t="s">
        <v>1207</v>
      </c>
      <c r="C20" s="2984"/>
      <c r="D20" s="2984"/>
      <c r="E20" s="2984"/>
      <c r="F20" s="2984"/>
      <c r="G20" s="2984"/>
      <c r="H20" s="2986" t="s">
        <v>604</v>
      </c>
      <c r="I20" s="2986"/>
      <c r="J20" s="2986"/>
      <c r="K20" s="2986"/>
      <c r="L20" s="2986"/>
      <c r="M20" s="2986"/>
      <c r="N20" s="333"/>
      <c r="O20" s="333"/>
      <c r="P20" s="333"/>
    </row>
    <row r="21" spans="1:16">
      <c r="A21" s="334"/>
      <c r="B21" s="2984" t="s">
        <v>849</v>
      </c>
      <c r="C21" s="2984"/>
      <c r="D21" s="2984"/>
      <c r="E21" s="2984"/>
      <c r="F21" s="2984"/>
      <c r="G21" s="2984"/>
      <c r="H21" s="338"/>
      <c r="I21" s="335"/>
      <c r="J21" s="335"/>
      <c r="K21" s="335"/>
      <c r="L21" s="335"/>
      <c r="M21" s="335"/>
      <c r="N21" s="333"/>
      <c r="O21" s="333"/>
      <c r="P21" s="333"/>
    </row>
    <row r="22" spans="1:16">
      <c r="A22" s="334"/>
      <c r="B22" s="2984" t="s">
        <v>1208</v>
      </c>
      <c r="C22" s="2984"/>
      <c r="D22" s="2984"/>
      <c r="E22" s="2984"/>
      <c r="F22" s="2984"/>
      <c r="G22" s="2984"/>
      <c r="H22" s="335"/>
      <c r="I22" s="335"/>
      <c r="J22" s="335"/>
      <c r="K22" s="335"/>
      <c r="L22" s="335"/>
      <c r="M22" s="335"/>
      <c r="N22" s="333"/>
      <c r="O22" s="333"/>
      <c r="P22" s="333"/>
    </row>
    <row r="23" spans="1:16">
      <c r="A23" s="334"/>
      <c r="B23" s="2984" t="s">
        <v>1209</v>
      </c>
      <c r="C23" s="2984"/>
      <c r="D23" s="2984"/>
      <c r="E23" s="2984"/>
      <c r="F23" s="2984"/>
      <c r="G23" s="2984"/>
      <c r="H23" s="335"/>
      <c r="I23" s="335"/>
      <c r="J23" s="335"/>
      <c r="K23" s="335"/>
      <c r="L23" s="335"/>
      <c r="M23" s="335"/>
      <c r="N23" s="333"/>
      <c r="O23" s="333"/>
      <c r="P23" s="333"/>
    </row>
    <row r="24" spans="1:16">
      <c r="A24" s="334"/>
      <c r="B24" s="2984" t="s">
        <v>1210</v>
      </c>
      <c r="C24" s="2984"/>
      <c r="D24" s="2984"/>
      <c r="E24" s="2984"/>
      <c r="F24" s="2984"/>
      <c r="G24" s="2984"/>
      <c r="H24" s="2986" t="s">
        <v>881</v>
      </c>
      <c r="I24" s="2986"/>
      <c r="J24" s="2986"/>
      <c r="K24" s="2986"/>
      <c r="L24" s="2986"/>
      <c r="M24" s="2986"/>
      <c r="N24" s="333"/>
      <c r="O24" s="333"/>
      <c r="P24" s="333"/>
    </row>
    <row r="25" spans="1:16">
      <c r="A25" s="334"/>
      <c r="B25" s="2984" t="s">
        <v>1211</v>
      </c>
      <c r="C25" s="2984"/>
      <c r="D25" s="2984"/>
      <c r="E25" s="2984"/>
      <c r="F25" s="2984"/>
      <c r="G25" s="2984"/>
      <c r="H25" s="337"/>
      <c r="I25" s="338"/>
      <c r="J25" s="335"/>
      <c r="K25" s="335"/>
      <c r="L25" s="335"/>
      <c r="M25" s="335"/>
      <c r="N25" s="333"/>
      <c r="O25" s="333"/>
      <c r="P25" s="333"/>
    </row>
    <row r="26" spans="1:16">
      <c r="A26" s="334"/>
      <c r="B26" s="2984" t="s">
        <v>1212</v>
      </c>
      <c r="C26" s="2984"/>
      <c r="D26" s="2984"/>
      <c r="E26" s="2984"/>
      <c r="F26" s="2984"/>
      <c r="G26" s="2984"/>
      <c r="H26" s="335"/>
      <c r="I26" s="335"/>
      <c r="J26" s="335"/>
      <c r="K26" s="335"/>
      <c r="L26" s="335"/>
      <c r="M26" s="335"/>
      <c r="N26" s="333"/>
      <c r="O26" s="333"/>
      <c r="P26" s="333"/>
    </row>
    <row r="27" spans="1:16">
      <c r="A27" s="334"/>
      <c r="B27" s="2984" t="s">
        <v>1213</v>
      </c>
      <c r="C27" s="2984"/>
      <c r="D27" s="2984"/>
      <c r="E27" s="2984"/>
      <c r="F27" s="2984"/>
      <c r="G27" s="2984"/>
      <c r="H27" s="335"/>
      <c r="I27" s="335"/>
      <c r="J27" s="335"/>
      <c r="K27" s="335"/>
      <c r="L27" s="335"/>
      <c r="M27" s="335"/>
      <c r="N27" s="333"/>
      <c r="O27" s="333"/>
      <c r="P27" s="333"/>
    </row>
    <row r="28" spans="1:16">
      <c r="A28" s="334"/>
      <c r="B28" s="2984" t="s">
        <v>1214</v>
      </c>
      <c r="C28" s="2984"/>
      <c r="D28" s="2984"/>
      <c r="E28" s="2984"/>
      <c r="F28" s="2984"/>
      <c r="G28" s="2984"/>
      <c r="H28" s="335"/>
      <c r="I28" s="335"/>
      <c r="J28" s="335"/>
      <c r="K28" s="335"/>
      <c r="L28" s="335"/>
      <c r="M28" s="335"/>
      <c r="N28" s="333"/>
      <c r="O28" s="333"/>
      <c r="P28" s="333"/>
    </row>
    <row r="29" spans="1:16">
      <c r="A29" s="334"/>
      <c r="B29" s="2984" t="s">
        <v>1215</v>
      </c>
      <c r="C29" s="2984"/>
      <c r="D29" s="2984"/>
      <c r="E29" s="2984"/>
      <c r="F29" s="2984"/>
      <c r="G29" s="2984"/>
      <c r="H29" s="2986" t="s">
        <v>474</v>
      </c>
      <c r="I29" s="2986"/>
      <c r="J29" s="2986"/>
      <c r="K29" s="2986"/>
      <c r="L29" s="2986"/>
      <c r="M29" s="2986"/>
      <c r="N29" s="333"/>
      <c r="O29" s="333"/>
      <c r="P29" s="333"/>
    </row>
    <row r="30" spans="1:16">
      <c r="A30" s="334"/>
      <c r="B30" s="2984" t="s">
        <v>26</v>
      </c>
      <c r="C30" s="2984"/>
      <c r="D30" s="2984"/>
      <c r="E30" s="2984"/>
      <c r="F30" s="2984"/>
      <c r="G30" s="2984"/>
      <c r="H30" s="335"/>
      <c r="I30" s="335"/>
      <c r="J30" s="335"/>
      <c r="K30" s="335"/>
      <c r="L30" s="335"/>
      <c r="M30" s="335"/>
      <c r="N30" s="333"/>
      <c r="O30" s="333"/>
      <c r="P30" s="333"/>
    </row>
    <row r="31" spans="1:16">
      <c r="A31" s="334"/>
      <c r="B31" s="2984" t="s">
        <v>719</v>
      </c>
      <c r="C31" s="2984"/>
      <c r="D31" s="2984"/>
      <c r="E31" s="2984"/>
      <c r="F31" s="2984"/>
      <c r="G31" s="2984"/>
      <c r="H31" s="335"/>
      <c r="I31" s="335"/>
      <c r="J31" s="335"/>
      <c r="K31" s="335"/>
      <c r="L31" s="335"/>
      <c r="M31" s="335"/>
      <c r="N31" s="333"/>
      <c r="O31" s="333"/>
      <c r="P31" s="333"/>
    </row>
    <row r="32" spans="1:16" ht="24.75" customHeight="1">
      <c r="A32" s="334"/>
      <c r="B32" s="2988" t="s">
        <v>1216</v>
      </c>
      <c r="C32" s="2988"/>
      <c r="D32" s="2988"/>
      <c r="E32" s="2988"/>
      <c r="F32" s="2988"/>
      <c r="G32" s="2988"/>
      <c r="H32" s="335"/>
      <c r="I32" s="335"/>
      <c r="J32" s="335"/>
      <c r="K32" s="335"/>
      <c r="L32" s="335"/>
      <c r="M32" s="335"/>
      <c r="N32" s="333"/>
      <c r="O32" s="333"/>
      <c r="P32" s="333"/>
    </row>
    <row r="33" spans="1:16">
      <c r="A33" s="334"/>
      <c r="B33" s="2984" t="s">
        <v>1197</v>
      </c>
      <c r="C33" s="2984"/>
      <c r="D33" s="2984"/>
      <c r="E33" s="2984"/>
      <c r="F33" s="2984"/>
      <c r="G33" s="2984"/>
      <c r="H33" s="335"/>
      <c r="I33" s="335"/>
      <c r="J33" s="335"/>
      <c r="K33" s="335"/>
      <c r="L33" s="335"/>
      <c r="M33" s="335"/>
      <c r="N33" s="333"/>
      <c r="O33" s="333"/>
      <c r="P33" s="333"/>
    </row>
    <row r="34" spans="1:16">
      <c r="A34" s="334"/>
      <c r="B34" s="2989" t="s">
        <v>608</v>
      </c>
      <c r="C34" s="2989"/>
      <c r="D34" s="2989"/>
      <c r="E34" s="2989"/>
      <c r="F34" s="2989"/>
      <c r="G34" s="2989"/>
      <c r="H34" s="335"/>
      <c r="I34" s="335"/>
      <c r="J34" s="335"/>
      <c r="K34" s="335"/>
      <c r="L34" s="335"/>
      <c r="M34" s="335"/>
      <c r="N34" s="333"/>
      <c r="O34" s="333"/>
      <c r="P34" s="333"/>
    </row>
    <row r="35" spans="1:16">
      <c r="A35" s="334"/>
      <c r="B35" s="334"/>
      <c r="C35" s="334"/>
      <c r="D35" s="334"/>
      <c r="E35" s="334"/>
      <c r="F35" s="334"/>
      <c r="G35" s="334"/>
      <c r="H35" s="335"/>
      <c r="I35" s="335"/>
      <c r="J35" s="335"/>
      <c r="K35" s="335"/>
      <c r="L35" s="335"/>
      <c r="M35" s="335"/>
      <c r="N35" s="333"/>
      <c r="O35" s="333"/>
      <c r="P35" s="333"/>
    </row>
    <row r="36" spans="1:16">
      <c r="A36" s="333"/>
      <c r="B36" s="333"/>
      <c r="C36" s="333"/>
      <c r="D36" s="333"/>
      <c r="E36" s="333"/>
      <c r="F36" s="333"/>
      <c r="G36" s="333"/>
      <c r="H36" s="333"/>
      <c r="I36" s="333"/>
      <c r="J36" s="333"/>
      <c r="K36" s="333"/>
      <c r="L36" s="333"/>
      <c r="M36" s="333"/>
      <c r="N36" s="333"/>
      <c r="O36" s="333"/>
      <c r="P36" s="333"/>
    </row>
  </sheetData>
  <mergeCells count="37">
    <mergeCell ref="B30:G30"/>
    <mergeCell ref="B31:G31"/>
    <mergeCell ref="B32:G32"/>
    <mergeCell ref="B33:G33"/>
    <mergeCell ref="B34:G34"/>
    <mergeCell ref="H29:M29"/>
    <mergeCell ref="B20:G20"/>
    <mergeCell ref="H20:M20"/>
    <mergeCell ref="B21:G21"/>
    <mergeCell ref="B22:G22"/>
    <mergeCell ref="B23:G23"/>
    <mergeCell ref="B24:G24"/>
    <mergeCell ref="H24:M24"/>
    <mergeCell ref="B25:G25"/>
    <mergeCell ref="B26:G26"/>
    <mergeCell ref="B27:G27"/>
    <mergeCell ref="B28:G28"/>
    <mergeCell ref="B29:G29"/>
    <mergeCell ref="B16:F16"/>
    <mergeCell ref="B17:F17"/>
    <mergeCell ref="B18:F18"/>
    <mergeCell ref="H18:M18"/>
    <mergeCell ref="B19:F19"/>
    <mergeCell ref="H19:M19"/>
    <mergeCell ref="B15:F15"/>
    <mergeCell ref="H15:M15"/>
    <mergeCell ref="B6:G6"/>
    <mergeCell ref="H6:M6"/>
    <mergeCell ref="B7:G7"/>
    <mergeCell ref="H7:M7"/>
    <mergeCell ref="B8:G8"/>
    <mergeCell ref="H8:M8"/>
    <mergeCell ref="H12:M12"/>
    <mergeCell ref="B13:F13"/>
    <mergeCell ref="H13:M13"/>
    <mergeCell ref="B14:F14"/>
    <mergeCell ref="H14:M14"/>
  </mergeCells>
  <hyperlinks>
    <hyperlink ref="B6" location="'1_The Notice &amp; Inv to tender'!Print_Area" display="Notice and Invitation to Tender" xr:uid="{00000000-0004-0000-0900-000000000000}"/>
    <hyperlink ref="B7" location="'1_TheTender dATA'!Print_Area" display="Tender Data" xr:uid="{00000000-0004-0000-0900-000001000000}"/>
    <hyperlink ref="B8" location="'Conditions of tender'!A1" display="Annexure F - Standard Conditions of Tender" xr:uid="{00000000-0004-0000-0900-000002000000}"/>
    <hyperlink ref="B13:F13" location="'T2.1_PA-09'!A1" display="List of Returnable Documents" xr:uid="{00000000-0004-0000-0900-000003000000}"/>
    <hyperlink ref="B14:F14" location="'T2.2_01-PA15-1'!A1" display="Authority to Sign Tender" xr:uid="{00000000-0004-0000-0900-000004000000}"/>
    <hyperlink ref="B15:F15" location="'T2.2_02_PA15-2'!A1" display="Authority for Consortia or JV’s to Sign Tender" xr:uid="{00000000-0004-0000-0900-000005000000}"/>
    <hyperlink ref="B16:F16" location="'T2.2_03_PA15-3'!A1" display="Special Resolution of Consortia or JV’s" xr:uid="{00000000-0004-0000-0900-000006000000}"/>
    <hyperlink ref="B17:F17" location="'PA15-4 JOINT VENT'!A1" display="Joint Venture Involvement Declaration" xr:uid="{00000000-0004-0000-0900-000007000000}"/>
    <hyperlink ref="B18:F18" location="T2.2_03_DOW15!A1" display="Schedule of Proposed Sub-Contractors" xr:uid="{00000000-0004-0000-0900-000008000000}"/>
    <hyperlink ref="B19:F19" location="T2.2_04_DOW09!A1" display="Capacity of Tenderer" xr:uid="{00000000-0004-0000-0900-000009000000}"/>
    <hyperlink ref="B20:G20" location="T2.2_10_PA04.2!A1" display="Financial Standing &amp; Other Resources of Business Declaration" xr:uid="{00000000-0004-0000-0900-00000A000000}"/>
    <hyperlink ref="B21:G21" location="T2.2_05_PA16!A1" display="Preference Certificate" xr:uid="{00000000-0004-0000-0900-00000B000000}"/>
    <hyperlink ref="B22:G22" location="T2.2_07_DOW16!A1" display="Site Inspection Meeting Certificate - (if applicable)" xr:uid="{00000000-0004-0000-0900-00000C000000}"/>
    <hyperlink ref="B23:G23" location="T2.2_08_PA11!A1" display="Declaration of Interest" xr:uid="{00000000-0004-0000-0900-00000D000000}"/>
    <hyperlink ref="B24:G24" location="T2.2_10_PA14!A1" display="Medical Certificate: Confirmation of Permanent Disabled Status" xr:uid="{00000000-0004-0000-0900-00000E000000}"/>
    <hyperlink ref="B25:G25" location="T2.2_11_DOW21!A1" display="Record of Addenda to Tender Documents" xr:uid="{00000000-0004-0000-0900-00000F000000}"/>
    <hyperlink ref="B26:G26" location="T2.2_12_dow22!A1" display="Particulars of Electrical Contractor" xr:uid="{00000000-0004-0000-0900-000010000000}"/>
    <hyperlink ref="B27:G27" location="T2.2_13_dow23!A1" display="Schedule of Imported Materials and Equipment" xr:uid="{00000000-0004-0000-0900-000011000000}"/>
    <hyperlink ref="B28:G28" location="T2.2_09_PA27!A1" display="Declaration of Bidder’s Past SCM Practices" xr:uid="{00000000-0004-0000-0900-000012000000}"/>
    <hyperlink ref="B29:G29" location="'Equipment schedules'!A1" display="Equipment Schedules-Mechanical / Electrical / Security Material" xr:uid="{00000000-0004-0000-0900-000013000000}"/>
    <hyperlink ref="B30:G30" location="T2.3_10_PA04.3!A1" display="Contractor's Safety, Health and Environmental Declaration" xr:uid="{00000000-0004-0000-0900-000014000000}"/>
    <hyperlink ref="B31:G31" location="QUESTIONAIRE!A1" display="Compulsory Enterprise Questionaire" xr:uid="{00000000-0004-0000-0900-000015000000}"/>
    <hyperlink ref="B32:G32" location="'APP FOR Comp Com'!A1" display="Certified Proof of Enterprise's Registration &amp; Good Standing with the Compensation Commisioner (Attach)" xr:uid="{00000000-0004-0000-0900-000016000000}"/>
    <hyperlink ref="B33:G33" location="C1.1DOW07!A1" display="Form of Offer and Acceptance - (Bound into Volume 1 of 2)" xr:uid="{00000000-0004-0000-0900-000017000000}"/>
    <hyperlink ref="H6:M6" location="'Offer &amp; Acceptance sub page'!A1" display="Form of Offer and Acceptance - (Bound into Volume 1 of 2)" xr:uid="{00000000-0004-0000-0900-000018000000}"/>
    <hyperlink ref="H7:M7" location="C1.2_DOW04!A1" display="Contract Data " xr:uid="{00000000-0004-0000-0900-000019000000}"/>
    <hyperlink ref="H8:M8" location="C1.3_DOW10.1!A1" display="Form of Guarantee" xr:uid="{00000000-0004-0000-0900-00001A000000}"/>
    <hyperlink ref="H12:M12" location="C2.1_PG02.2!A1" display="Pricing Instructions" xr:uid="{00000000-0004-0000-0900-00001B000000}"/>
    <hyperlink ref="H14:M14" location="'NotestoQS Prelims'!A1" display="Bills of Quantities " xr:uid="{00000000-0004-0000-0900-00001C000000}"/>
    <hyperlink ref="H18:M18" location="C3.1_PG01.2!A1" display="Scope of Works" xr:uid="{00000000-0004-0000-0900-00001D000000}"/>
    <hyperlink ref="H19:M19" location="HIV!A1" display="Specification for HIV/AIDS awareness" xr:uid="{00000000-0004-0000-0900-00001E000000}"/>
    <hyperlink ref="H20:M20" location="HIVCOMPL!A1" display="HIV/STI Compliance report" xr:uid="{00000000-0004-0000-0900-00001F000000}"/>
    <hyperlink ref="H24:M24" location="C4.1_PG03_2!A1" display="Site Information" xr:uid="{00000000-0004-0000-0900-000020000000}"/>
    <hyperlink ref="H29:M29" location="C4.2_ListofDrawings!A1" display="List of Drawings/Annexures" xr:uid="{00000000-0004-0000-0900-000021000000}"/>
  </hyperlinks>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6657" r:id="rId4" name="Button 1">
              <controlPr defaultSize="0" print="0" autoFill="0" autoPict="0">
                <anchor moveWithCells="1" sizeWithCells="1">
                  <from>
                    <xdr:col>0</xdr:col>
                    <xdr:colOff>350520</xdr:colOff>
                    <xdr:row>2</xdr:row>
                    <xdr:rowOff>83820</xdr:rowOff>
                  </from>
                  <to>
                    <xdr:col>6</xdr:col>
                    <xdr:colOff>236220</xdr:colOff>
                    <xdr:row>4</xdr:row>
                    <xdr:rowOff>45720</xdr:rowOff>
                  </to>
                </anchor>
              </controlPr>
            </control>
          </mc:Choice>
        </mc:AlternateContent>
        <mc:AlternateContent xmlns:mc="http://schemas.openxmlformats.org/markup-compatibility/2006">
          <mc:Choice Requires="x14">
            <control shapeId="966658" r:id="rId5" name="Button 2">
              <controlPr defaultSize="0" print="0" autoFill="0" autoPict="0">
                <anchor moveWithCells="1" sizeWithCells="1">
                  <from>
                    <xdr:col>0</xdr:col>
                    <xdr:colOff>350520</xdr:colOff>
                    <xdr:row>9</xdr:row>
                    <xdr:rowOff>30480</xdr:rowOff>
                  </from>
                  <to>
                    <xdr:col>6</xdr:col>
                    <xdr:colOff>251460</xdr:colOff>
                    <xdr:row>10</xdr:row>
                    <xdr:rowOff>144780</xdr:rowOff>
                  </to>
                </anchor>
              </controlPr>
            </control>
          </mc:Choice>
        </mc:AlternateContent>
        <mc:AlternateContent xmlns:mc="http://schemas.openxmlformats.org/markup-compatibility/2006">
          <mc:Choice Requires="x14">
            <control shapeId="966659" r:id="rId6" name="Button 3">
              <controlPr defaultSize="0" print="0" autoFill="0" autoPict="0">
                <anchor moveWithCells="1" sizeWithCells="1">
                  <from>
                    <xdr:col>7</xdr:col>
                    <xdr:colOff>0</xdr:colOff>
                    <xdr:row>2</xdr:row>
                    <xdr:rowOff>83820</xdr:rowOff>
                  </from>
                  <to>
                    <xdr:col>12</xdr:col>
                    <xdr:colOff>502920</xdr:colOff>
                    <xdr:row>4</xdr:row>
                    <xdr:rowOff>38100</xdr:rowOff>
                  </to>
                </anchor>
              </controlPr>
            </control>
          </mc:Choice>
        </mc:AlternateContent>
        <mc:AlternateContent xmlns:mc="http://schemas.openxmlformats.org/markup-compatibility/2006">
          <mc:Choice Requires="x14">
            <control shapeId="966660" r:id="rId7" name="Button 4">
              <controlPr defaultSize="0" print="0" autoFill="0" autoPict="0">
                <anchor moveWithCells="1" sizeWithCells="1">
                  <from>
                    <xdr:col>7</xdr:col>
                    <xdr:colOff>0</xdr:colOff>
                    <xdr:row>8</xdr:row>
                    <xdr:rowOff>152400</xdr:rowOff>
                  </from>
                  <to>
                    <xdr:col>12</xdr:col>
                    <xdr:colOff>502920</xdr:colOff>
                    <xdr:row>10</xdr:row>
                    <xdr:rowOff>106680</xdr:rowOff>
                  </to>
                </anchor>
              </controlPr>
            </control>
          </mc:Choice>
        </mc:AlternateContent>
        <mc:AlternateContent xmlns:mc="http://schemas.openxmlformats.org/markup-compatibility/2006">
          <mc:Choice Requires="x14">
            <control shapeId="966661" r:id="rId8" name="Button 5">
              <controlPr defaultSize="0" print="0" autoFill="0" autoPict="0">
                <anchor moveWithCells="1" sizeWithCells="1">
                  <from>
                    <xdr:col>7</xdr:col>
                    <xdr:colOff>0</xdr:colOff>
                    <xdr:row>14</xdr:row>
                    <xdr:rowOff>68580</xdr:rowOff>
                  </from>
                  <to>
                    <xdr:col>12</xdr:col>
                    <xdr:colOff>502920</xdr:colOff>
                    <xdr:row>16</xdr:row>
                    <xdr:rowOff>22860</xdr:rowOff>
                  </to>
                </anchor>
              </controlPr>
            </control>
          </mc:Choice>
        </mc:AlternateContent>
        <mc:AlternateContent xmlns:mc="http://schemas.openxmlformats.org/markup-compatibility/2006">
          <mc:Choice Requires="x14">
            <control shapeId="966662" r:id="rId9" name="Button 6">
              <controlPr defaultSize="0" print="0" autoFill="0" autoPict="0">
                <anchor moveWithCells="1" sizeWithCells="1">
                  <from>
                    <xdr:col>7</xdr:col>
                    <xdr:colOff>0</xdr:colOff>
                    <xdr:row>20</xdr:row>
                    <xdr:rowOff>45720</xdr:rowOff>
                  </from>
                  <to>
                    <xdr:col>12</xdr:col>
                    <xdr:colOff>502920</xdr:colOff>
                    <xdr:row>22</xdr:row>
                    <xdr:rowOff>0</xdr:rowOff>
                  </to>
                </anchor>
              </controlPr>
            </control>
          </mc:Choice>
        </mc:AlternateContent>
        <mc:AlternateContent xmlns:mc="http://schemas.openxmlformats.org/markup-compatibility/2006">
          <mc:Choice Requires="x14">
            <control shapeId="966663" r:id="rId10" name="Button 7">
              <controlPr defaultSize="0" print="0" autoFill="0" autoPict="0">
                <anchor moveWithCells="1" sizeWithCells="1">
                  <from>
                    <xdr:col>7</xdr:col>
                    <xdr:colOff>0</xdr:colOff>
                    <xdr:row>25</xdr:row>
                    <xdr:rowOff>60960</xdr:rowOff>
                  </from>
                  <to>
                    <xdr:col>12</xdr:col>
                    <xdr:colOff>502920</xdr:colOff>
                    <xdr:row>27</xdr:row>
                    <xdr:rowOff>7620</xdr:rowOff>
                  </to>
                </anchor>
              </controlPr>
            </control>
          </mc:Choice>
        </mc:AlternateContent>
        <mc:AlternateContent xmlns:mc="http://schemas.openxmlformats.org/markup-compatibility/2006">
          <mc:Choice Requires="x14">
            <control shapeId="966664" r:id="rId11" name="Button 8">
              <controlPr defaultSize="0" print="0" autoFill="0" autoPict="0" macro="[0]!ToMainMenu">
                <anchor moveWithCells="1">
                  <from>
                    <xdr:col>10</xdr:col>
                    <xdr:colOff>601980</xdr:colOff>
                    <xdr:row>0</xdr:row>
                    <xdr:rowOff>7620</xdr:rowOff>
                  </from>
                  <to>
                    <xdr:col>12</xdr:col>
                    <xdr:colOff>899160</xdr:colOff>
                    <xdr:row>2</xdr:row>
                    <xdr:rowOff>7620</xdr:rowOff>
                  </to>
                </anchor>
              </controlPr>
            </control>
          </mc:Choice>
        </mc:AlternateContent>
        <mc:AlternateContent xmlns:mc="http://schemas.openxmlformats.org/markup-compatibility/2006">
          <mc:Choice Requires="x14">
            <control shapeId="966665" r:id="rId12" name="Button 9">
              <controlPr defaultSize="0" print="0" autoFill="0" autoPict="0" macro="[0]!ToDataEntry">
                <anchor moveWithCells="1" sizeWithCells="1">
                  <from>
                    <xdr:col>8</xdr:col>
                    <xdr:colOff>411480</xdr:colOff>
                    <xdr:row>0</xdr:row>
                    <xdr:rowOff>7620</xdr:rowOff>
                  </from>
                  <to>
                    <xdr:col>10</xdr:col>
                    <xdr:colOff>594360</xdr:colOff>
                    <xdr:row>2</xdr:row>
                    <xdr:rowOff>7620</xdr:rowOff>
                  </to>
                </anchor>
              </controlPr>
            </control>
          </mc:Choice>
        </mc:AlternateContent>
      </controls>
    </mc:Choice>
  </mc:AlternateConten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9">
    <tabColor theme="2" tint="-0.749992370372631"/>
  </sheetPr>
  <dimension ref="A1:C63"/>
  <sheetViews>
    <sheetView showGridLines="0" zoomScaleNormal="100" workbookViewId="0">
      <selection activeCell="E28" sqref="E28"/>
    </sheetView>
  </sheetViews>
  <sheetFormatPr defaultRowHeight="13.2"/>
  <cols>
    <col min="1" max="1" width="72" style="1855" customWidth="1"/>
    <col min="2" max="2" width="89.33203125" style="1855" customWidth="1"/>
    <col min="3" max="3" width="12.109375" style="1855" customWidth="1"/>
    <col min="4" max="251" width="8.88671875" style="1855"/>
    <col min="252" max="252" width="80.33203125" style="1855" customWidth="1"/>
    <col min="253" max="253" width="80.44140625" style="1855" customWidth="1"/>
    <col min="254" max="256" width="50.6640625" style="1855" customWidth="1"/>
    <col min="257" max="257" width="14.5546875" style="1855" customWidth="1"/>
    <col min="258" max="258" width="24" style="1855" customWidth="1"/>
    <col min="259" max="259" width="12.109375" style="1855" customWidth="1"/>
    <col min="260" max="507" width="8.88671875" style="1855"/>
    <col min="508" max="508" width="80.33203125" style="1855" customWidth="1"/>
    <col min="509" max="509" width="80.44140625" style="1855" customWidth="1"/>
    <col min="510" max="512" width="50.6640625" style="1855" customWidth="1"/>
    <col min="513" max="513" width="14.5546875" style="1855" customWidth="1"/>
    <col min="514" max="514" width="24" style="1855" customWidth="1"/>
    <col min="515" max="515" width="12.109375" style="1855" customWidth="1"/>
    <col min="516" max="763" width="8.88671875" style="1855"/>
    <col min="764" max="764" width="80.33203125" style="1855" customWidth="1"/>
    <col min="765" max="765" width="80.44140625" style="1855" customWidth="1"/>
    <col min="766" max="768" width="50.6640625" style="1855" customWidth="1"/>
    <col min="769" max="769" width="14.5546875" style="1855" customWidth="1"/>
    <col min="770" max="770" width="24" style="1855" customWidth="1"/>
    <col min="771" max="771" width="12.109375" style="1855" customWidth="1"/>
    <col min="772" max="1019" width="8.88671875" style="1855"/>
    <col min="1020" max="1020" width="80.33203125" style="1855" customWidth="1"/>
    <col min="1021" max="1021" width="80.44140625" style="1855" customWidth="1"/>
    <col min="1022" max="1024" width="50.6640625" style="1855" customWidth="1"/>
    <col min="1025" max="1025" width="14.5546875" style="1855" customWidth="1"/>
    <col min="1026" max="1026" width="24" style="1855" customWidth="1"/>
    <col min="1027" max="1027" width="12.109375" style="1855" customWidth="1"/>
    <col min="1028" max="1275" width="8.88671875" style="1855"/>
    <col min="1276" max="1276" width="80.33203125" style="1855" customWidth="1"/>
    <col min="1277" max="1277" width="80.44140625" style="1855" customWidth="1"/>
    <col min="1278" max="1280" width="50.6640625" style="1855" customWidth="1"/>
    <col min="1281" max="1281" width="14.5546875" style="1855" customWidth="1"/>
    <col min="1282" max="1282" width="24" style="1855" customWidth="1"/>
    <col min="1283" max="1283" width="12.109375" style="1855" customWidth="1"/>
    <col min="1284" max="1531" width="8.88671875" style="1855"/>
    <col min="1532" max="1532" width="80.33203125" style="1855" customWidth="1"/>
    <col min="1533" max="1533" width="80.44140625" style="1855" customWidth="1"/>
    <col min="1534" max="1536" width="50.6640625" style="1855" customWidth="1"/>
    <col min="1537" max="1537" width="14.5546875" style="1855" customWidth="1"/>
    <col min="1538" max="1538" width="24" style="1855" customWidth="1"/>
    <col min="1539" max="1539" width="12.109375" style="1855" customWidth="1"/>
    <col min="1540" max="1787" width="8.88671875" style="1855"/>
    <col min="1788" max="1788" width="80.33203125" style="1855" customWidth="1"/>
    <col min="1789" max="1789" width="80.44140625" style="1855" customWidth="1"/>
    <col min="1790" max="1792" width="50.6640625" style="1855" customWidth="1"/>
    <col min="1793" max="1793" width="14.5546875" style="1855" customWidth="1"/>
    <col min="1794" max="1794" width="24" style="1855" customWidth="1"/>
    <col min="1795" max="1795" width="12.109375" style="1855" customWidth="1"/>
    <col min="1796" max="2043" width="8.88671875" style="1855"/>
    <col min="2044" max="2044" width="80.33203125" style="1855" customWidth="1"/>
    <col min="2045" max="2045" width="80.44140625" style="1855" customWidth="1"/>
    <col min="2046" max="2048" width="50.6640625" style="1855" customWidth="1"/>
    <col min="2049" max="2049" width="14.5546875" style="1855" customWidth="1"/>
    <col min="2050" max="2050" width="24" style="1855" customWidth="1"/>
    <col min="2051" max="2051" width="12.109375" style="1855" customWidth="1"/>
    <col min="2052" max="2299" width="8.88671875" style="1855"/>
    <col min="2300" max="2300" width="80.33203125" style="1855" customWidth="1"/>
    <col min="2301" max="2301" width="80.44140625" style="1855" customWidth="1"/>
    <col min="2302" max="2304" width="50.6640625" style="1855" customWidth="1"/>
    <col min="2305" max="2305" width="14.5546875" style="1855" customWidth="1"/>
    <col min="2306" max="2306" width="24" style="1855" customWidth="1"/>
    <col min="2307" max="2307" width="12.109375" style="1855" customWidth="1"/>
    <col min="2308" max="2555" width="8.88671875" style="1855"/>
    <col min="2556" max="2556" width="80.33203125" style="1855" customWidth="1"/>
    <col min="2557" max="2557" width="80.44140625" style="1855" customWidth="1"/>
    <col min="2558" max="2560" width="50.6640625" style="1855" customWidth="1"/>
    <col min="2561" max="2561" width="14.5546875" style="1855" customWidth="1"/>
    <col min="2562" max="2562" width="24" style="1855" customWidth="1"/>
    <col min="2563" max="2563" width="12.109375" style="1855" customWidth="1"/>
    <col min="2564" max="2811" width="8.88671875" style="1855"/>
    <col min="2812" max="2812" width="80.33203125" style="1855" customWidth="1"/>
    <col min="2813" max="2813" width="80.44140625" style="1855" customWidth="1"/>
    <col min="2814" max="2816" width="50.6640625" style="1855" customWidth="1"/>
    <col min="2817" max="2817" width="14.5546875" style="1855" customWidth="1"/>
    <col min="2818" max="2818" width="24" style="1855" customWidth="1"/>
    <col min="2819" max="2819" width="12.109375" style="1855" customWidth="1"/>
    <col min="2820" max="3067" width="8.88671875" style="1855"/>
    <col min="3068" max="3068" width="80.33203125" style="1855" customWidth="1"/>
    <col min="3069" max="3069" width="80.44140625" style="1855" customWidth="1"/>
    <col min="3070" max="3072" width="50.6640625" style="1855" customWidth="1"/>
    <col min="3073" max="3073" width="14.5546875" style="1855" customWidth="1"/>
    <col min="3074" max="3074" width="24" style="1855" customWidth="1"/>
    <col min="3075" max="3075" width="12.109375" style="1855" customWidth="1"/>
    <col min="3076" max="3323" width="8.88671875" style="1855"/>
    <col min="3324" max="3324" width="80.33203125" style="1855" customWidth="1"/>
    <col min="3325" max="3325" width="80.44140625" style="1855" customWidth="1"/>
    <col min="3326" max="3328" width="50.6640625" style="1855" customWidth="1"/>
    <col min="3329" max="3329" width="14.5546875" style="1855" customWidth="1"/>
    <col min="3330" max="3330" width="24" style="1855" customWidth="1"/>
    <col min="3331" max="3331" width="12.109375" style="1855" customWidth="1"/>
    <col min="3332" max="3579" width="8.88671875" style="1855"/>
    <col min="3580" max="3580" width="80.33203125" style="1855" customWidth="1"/>
    <col min="3581" max="3581" width="80.44140625" style="1855" customWidth="1"/>
    <col min="3582" max="3584" width="50.6640625" style="1855" customWidth="1"/>
    <col min="3585" max="3585" width="14.5546875" style="1855" customWidth="1"/>
    <col min="3586" max="3586" width="24" style="1855" customWidth="1"/>
    <col min="3587" max="3587" width="12.109375" style="1855" customWidth="1"/>
    <col min="3588" max="3835" width="8.88671875" style="1855"/>
    <col min="3836" max="3836" width="80.33203125" style="1855" customWidth="1"/>
    <col min="3837" max="3837" width="80.44140625" style="1855" customWidth="1"/>
    <col min="3838" max="3840" width="50.6640625" style="1855" customWidth="1"/>
    <col min="3841" max="3841" width="14.5546875" style="1855" customWidth="1"/>
    <col min="3842" max="3842" width="24" style="1855" customWidth="1"/>
    <col min="3843" max="3843" width="12.109375" style="1855" customWidth="1"/>
    <col min="3844" max="4091" width="8.88671875" style="1855"/>
    <col min="4092" max="4092" width="80.33203125" style="1855" customWidth="1"/>
    <col min="4093" max="4093" width="80.44140625" style="1855" customWidth="1"/>
    <col min="4094" max="4096" width="50.6640625" style="1855" customWidth="1"/>
    <col min="4097" max="4097" width="14.5546875" style="1855" customWidth="1"/>
    <col min="4098" max="4098" width="24" style="1855" customWidth="1"/>
    <col min="4099" max="4099" width="12.109375" style="1855" customWidth="1"/>
    <col min="4100" max="4347" width="8.88671875" style="1855"/>
    <col min="4348" max="4348" width="80.33203125" style="1855" customWidth="1"/>
    <col min="4349" max="4349" width="80.44140625" style="1855" customWidth="1"/>
    <col min="4350" max="4352" width="50.6640625" style="1855" customWidth="1"/>
    <col min="4353" max="4353" width="14.5546875" style="1855" customWidth="1"/>
    <col min="4354" max="4354" width="24" style="1855" customWidth="1"/>
    <col min="4355" max="4355" width="12.109375" style="1855" customWidth="1"/>
    <col min="4356" max="4603" width="8.88671875" style="1855"/>
    <col min="4604" max="4604" width="80.33203125" style="1855" customWidth="1"/>
    <col min="4605" max="4605" width="80.44140625" style="1855" customWidth="1"/>
    <col min="4606" max="4608" width="50.6640625" style="1855" customWidth="1"/>
    <col min="4609" max="4609" width="14.5546875" style="1855" customWidth="1"/>
    <col min="4610" max="4610" width="24" style="1855" customWidth="1"/>
    <col min="4611" max="4611" width="12.109375" style="1855" customWidth="1"/>
    <col min="4612" max="4859" width="8.88671875" style="1855"/>
    <col min="4860" max="4860" width="80.33203125" style="1855" customWidth="1"/>
    <col min="4861" max="4861" width="80.44140625" style="1855" customWidth="1"/>
    <col min="4862" max="4864" width="50.6640625" style="1855" customWidth="1"/>
    <col min="4865" max="4865" width="14.5546875" style="1855" customWidth="1"/>
    <col min="4866" max="4866" width="24" style="1855" customWidth="1"/>
    <col min="4867" max="4867" width="12.109375" style="1855" customWidth="1"/>
    <col min="4868" max="5115" width="8.88671875" style="1855"/>
    <col min="5116" max="5116" width="80.33203125" style="1855" customWidth="1"/>
    <col min="5117" max="5117" width="80.44140625" style="1855" customWidth="1"/>
    <col min="5118" max="5120" width="50.6640625" style="1855" customWidth="1"/>
    <col min="5121" max="5121" width="14.5546875" style="1855" customWidth="1"/>
    <col min="5122" max="5122" width="24" style="1855" customWidth="1"/>
    <col min="5123" max="5123" width="12.109375" style="1855" customWidth="1"/>
    <col min="5124" max="5371" width="8.88671875" style="1855"/>
    <col min="5372" max="5372" width="80.33203125" style="1855" customWidth="1"/>
    <col min="5373" max="5373" width="80.44140625" style="1855" customWidth="1"/>
    <col min="5374" max="5376" width="50.6640625" style="1855" customWidth="1"/>
    <col min="5377" max="5377" width="14.5546875" style="1855" customWidth="1"/>
    <col min="5378" max="5378" width="24" style="1855" customWidth="1"/>
    <col min="5379" max="5379" width="12.109375" style="1855" customWidth="1"/>
    <col min="5380" max="5627" width="8.88671875" style="1855"/>
    <col min="5628" max="5628" width="80.33203125" style="1855" customWidth="1"/>
    <col min="5629" max="5629" width="80.44140625" style="1855" customWidth="1"/>
    <col min="5630" max="5632" width="50.6640625" style="1855" customWidth="1"/>
    <col min="5633" max="5633" width="14.5546875" style="1855" customWidth="1"/>
    <col min="5634" max="5634" width="24" style="1855" customWidth="1"/>
    <col min="5635" max="5635" width="12.109375" style="1855" customWidth="1"/>
    <col min="5636" max="5883" width="8.88671875" style="1855"/>
    <col min="5884" max="5884" width="80.33203125" style="1855" customWidth="1"/>
    <col min="5885" max="5885" width="80.44140625" style="1855" customWidth="1"/>
    <col min="5886" max="5888" width="50.6640625" style="1855" customWidth="1"/>
    <col min="5889" max="5889" width="14.5546875" style="1855" customWidth="1"/>
    <col min="5890" max="5890" width="24" style="1855" customWidth="1"/>
    <col min="5891" max="5891" width="12.109375" style="1855" customWidth="1"/>
    <col min="5892" max="6139" width="8.88671875" style="1855"/>
    <col min="6140" max="6140" width="80.33203125" style="1855" customWidth="1"/>
    <col min="6141" max="6141" width="80.44140625" style="1855" customWidth="1"/>
    <col min="6142" max="6144" width="50.6640625" style="1855" customWidth="1"/>
    <col min="6145" max="6145" width="14.5546875" style="1855" customWidth="1"/>
    <col min="6146" max="6146" width="24" style="1855" customWidth="1"/>
    <col min="6147" max="6147" width="12.109375" style="1855" customWidth="1"/>
    <col min="6148" max="6395" width="8.88671875" style="1855"/>
    <col min="6396" max="6396" width="80.33203125" style="1855" customWidth="1"/>
    <col min="6397" max="6397" width="80.44140625" style="1855" customWidth="1"/>
    <col min="6398" max="6400" width="50.6640625" style="1855" customWidth="1"/>
    <col min="6401" max="6401" width="14.5546875" style="1855" customWidth="1"/>
    <col min="6402" max="6402" width="24" style="1855" customWidth="1"/>
    <col min="6403" max="6403" width="12.109375" style="1855" customWidth="1"/>
    <col min="6404" max="6651" width="8.88671875" style="1855"/>
    <col min="6652" max="6652" width="80.33203125" style="1855" customWidth="1"/>
    <col min="6653" max="6653" width="80.44140625" style="1855" customWidth="1"/>
    <col min="6654" max="6656" width="50.6640625" style="1855" customWidth="1"/>
    <col min="6657" max="6657" width="14.5546875" style="1855" customWidth="1"/>
    <col min="6658" max="6658" width="24" style="1855" customWidth="1"/>
    <col min="6659" max="6659" width="12.109375" style="1855" customWidth="1"/>
    <col min="6660" max="6907" width="8.88671875" style="1855"/>
    <col min="6908" max="6908" width="80.33203125" style="1855" customWidth="1"/>
    <col min="6909" max="6909" width="80.44140625" style="1855" customWidth="1"/>
    <col min="6910" max="6912" width="50.6640625" style="1855" customWidth="1"/>
    <col min="6913" max="6913" width="14.5546875" style="1855" customWidth="1"/>
    <col min="6914" max="6914" width="24" style="1855" customWidth="1"/>
    <col min="6915" max="6915" width="12.109375" style="1855" customWidth="1"/>
    <col min="6916" max="7163" width="8.88671875" style="1855"/>
    <col min="7164" max="7164" width="80.33203125" style="1855" customWidth="1"/>
    <col min="7165" max="7165" width="80.44140625" style="1855" customWidth="1"/>
    <col min="7166" max="7168" width="50.6640625" style="1855" customWidth="1"/>
    <col min="7169" max="7169" width="14.5546875" style="1855" customWidth="1"/>
    <col min="7170" max="7170" width="24" style="1855" customWidth="1"/>
    <col min="7171" max="7171" width="12.109375" style="1855" customWidth="1"/>
    <col min="7172" max="7419" width="8.88671875" style="1855"/>
    <col min="7420" max="7420" width="80.33203125" style="1855" customWidth="1"/>
    <col min="7421" max="7421" width="80.44140625" style="1855" customWidth="1"/>
    <col min="7422" max="7424" width="50.6640625" style="1855" customWidth="1"/>
    <col min="7425" max="7425" width="14.5546875" style="1855" customWidth="1"/>
    <col min="7426" max="7426" width="24" style="1855" customWidth="1"/>
    <col min="7427" max="7427" width="12.109375" style="1855" customWidth="1"/>
    <col min="7428" max="7675" width="8.88671875" style="1855"/>
    <col min="7676" max="7676" width="80.33203125" style="1855" customWidth="1"/>
    <col min="7677" max="7677" width="80.44140625" style="1855" customWidth="1"/>
    <col min="7678" max="7680" width="50.6640625" style="1855" customWidth="1"/>
    <col min="7681" max="7681" width="14.5546875" style="1855" customWidth="1"/>
    <col min="7682" max="7682" width="24" style="1855" customWidth="1"/>
    <col min="7683" max="7683" width="12.109375" style="1855" customWidth="1"/>
    <col min="7684" max="7931" width="8.88671875" style="1855"/>
    <col min="7932" max="7932" width="80.33203125" style="1855" customWidth="1"/>
    <col min="7933" max="7933" width="80.44140625" style="1855" customWidth="1"/>
    <col min="7934" max="7936" width="50.6640625" style="1855" customWidth="1"/>
    <col min="7937" max="7937" width="14.5546875" style="1855" customWidth="1"/>
    <col min="7938" max="7938" width="24" style="1855" customWidth="1"/>
    <col min="7939" max="7939" width="12.109375" style="1855" customWidth="1"/>
    <col min="7940" max="8187" width="8.88671875" style="1855"/>
    <col min="8188" max="8188" width="80.33203125" style="1855" customWidth="1"/>
    <col min="8189" max="8189" width="80.44140625" style="1855" customWidth="1"/>
    <col min="8190" max="8192" width="50.6640625" style="1855" customWidth="1"/>
    <col min="8193" max="8193" width="14.5546875" style="1855" customWidth="1"/>
    <col min="8194" max="8194" width="24" style="1855" customWidth="1"/>
    <col min="8195" max="8195" width="12.109375" style="1855" customWidth="1"/>
    <col min="8196" max="8443" width="8.88671875" style="1855"/>
    <col min="8444" max="8444" width="80.33203125" style="1855" customWidth="1"/>
    <col min="8445" max="8445" width="80.44140625" style="1855" customWidth="1"/>
    <col min="8446" max="8448" width="50.6640625" style="1855" customWidth="1"/>
    <col min="8449" max="8449" width="14.5546875" style="1855" customWidth="1"/>
    <col min="8450" max="8450" width="24" style="1855" customWidth="1"/>
    <col min="8451" max="8451" width="12.109375" style="1855" customWidth="1"/>
    <col min="8452" max="8699" width="8.88671875" style="1855"/>
    <col min="8700" max="8700" width="80.33203125" style="1855" customWidth="1"/>
    <col min="8701" max="8701" width="80.44140625" style="1855" customWidth="1"/>
    <col min="8702" max="8704" width="50.6640625" style="1855" customWidth="1"/>
    <col min="8705" max="8705" width="14.5546875" style="1855" customWidth="1"/>
    <col min="8706" max="8706" width="24" style="1855" customWidth="1"/>
    <col min="8707" max="8707" width="12.109375" style="1855" customWidth="1"/>
    <col min="8708" max="8955" width="8.88671875" style="1855"/>
    <col min="8956" max="8956" width="80.33203125" style="1855" customWidth="1"/>
    <col min="8957" max="8957" width="80.44140625" style="1855" customWidth="1"/>
    <col min="8958" max="8960" width="50.6640625" style="1855" customWidth="1"/>
    <col min="8961" max="8961" width="14.5546875" style="1855" customWidth="1"/>
    <col min="8962" max="8962" width="24" style="1855" customWidth="1"/>
    <col min="8963" max="8963" width="12.109375" style="1855" customWidth="1"/>
    <col min="8964" max="9211" width="8.88671875" style="1855"/>
    <col min="9212" max="9212" width="80.33203125" style="1855" customWidth="1"/>
    <col min="9213" max="9213" width="80.44140625" style="1855" customWidth="1"/>
    <col min="9214" max="9216" width="50.6640625" style="1855" customWidth="1"/>
    <col min="9217" max="9217" width="14.5546875" style="1855" customWidth="1"/>
    <col min="9218" max="9218" width="24" style="1855" customWidth="1"/>
    <col min="9219" max="9219" width="12.109375" style="1855" customWidth="1"/>
    <col min="9220" max="9467" width="8.88671875" style="1855"/>
    <col min="9468" max="9468" width="80.33203125" style="1855" customWidth="1"/>
    <col min="9469" max="9469" width="80.44140625" style="1855" customWidth="1"/>
    <col min="9470" max="9472" width="50.6640625" style="1855" customWidth="1"/>
    <col min="9473" max="9473" width="14.5546875" style="1855" customWidth="1"/>
    <col min="9474" max="9474" width="24" style="1855" customWidth="1"/>
    <col min="9475" max="9475" width="12.109375" style="1855" customWidth="1"/>
    <col min="9476" max="9723" width="8.88671875" style="1855"/>
    <col min="9724" max="9724" width="80.33203125" style="1855" customWidth="1"/>
    <col min="9725" max="9725" width="80.44140625" style="1855" customWidth="1"/>
    <col min="9726" max="9728" width="50.6640625" style="1855" customWidth="1"/>
    <col min="9729" max="9729" width="14.5546875" style="1855" customWidth="1"/>
    <col min="9730" max="9730" width="24" style="1855" customWidth="1"/>
    <col min="9731" max="9731" width="12.109375" style="1855" customWidth="1"/>
    <col min="9732" max="9979" width="8.88671875" style="1855"/>
    <col min="9980" max="9980" width="80.33203125" style="1855" customWidth="1"/>
    <col min="9981" max="9981" width="80.44140625" style="1855" customWidth="1"/>
    <col min="9982" max="9984" width="50.6640625" style="1855" customWidth="1"/>
    <col min="9985" max="9985" width="14.5546875" style="1855" customWidth="1"/>
    <col min="9986" max="9986" width="24" style="1855" customWidth="1"/>
    <col min="9987" max="9987" width="12.109375" style="1855" customWidth="1"/>
    <col min="9988" max="10235" width="8.88671875" style="1855"/>
    <col min="10236" max="10236" width="80.33203125" style="1855" customWidth="1"/>
    <col min="10237" max="10237" width="80.44140625" style="1855" customWidth="1"/>
    <col min="10238" max="10240" width="50.6640625" style="1855" customWidth="1"/>
    <col min="10241" max="10241" width="14.5546875" style="1855" customWidth="1"/>
    <col min="10242" max="10242" width="24" style="1855" customWidth="1"/>
    <col min="10243" max="10243" width="12.109375" style="1855" customWidth="1"/>
    <col min="10244" max="10491" width="8.88671875" style="1855"/>
    <col min="10492" max="10492" width="80.33203125" style="1855" customWidth="1"/>
    <col min="10493" max="10493" width="80.44140625" style="1855" customWidth="1"/>
    <col min="10494" max="10496" width="50.6640625" style="1855" customWidth="1"/>
    <col min="10497" max="10497" width="14.5546875" style="1855" customWidth="1"/>
    <col min="10498" max="10498" width="24" style="1855" customWidth="1"/>
    <col min="10499" max="10499" width="12.109375" style="1855" customWidth="1"/>
    <col min="10500" max="10747" width="8.88671875" style="1855"/>
    <col min="10748" max="10748" width="80.33203125" style="1855" customWidth="1"/>
    <col min="10749" max="10749" width="80.44140625" style="1855" customWidth="1"/>
    <col min="10750" max="10752" width="50.6640625" style="1855" customWidth="1"/>
    <col min="10753" max="10753" width="14.5546875" style="1855" customWidth="1"/>
    <col min="10754" max="10754" width="24" style="1855" customWidth="1"/>
    <col min="10755" max="10755" width="12.109375" style="1855" customWidth="1"/>
    <col min="10756" max="11003" width="8.88671875" style="1855"/>
    <col min="11004" max="11004" width="80.33203125" style="1855" customWidth="1"/>
    <col min="11005" max="11005" width="80.44140625" style="1855" customWidth="1"/>
    <col min="11006" max="11008" width="50.6640625" style="1855" customWidth="1"/>
    <col min="11009" max="11009" width="14.5546875" style="1855" customWidth="1"/>
    <col min="11010" max="11010" width="24" style="1855" customWidth="1"/>
    <col min="11011" max="11011" width="12.109375" style="1855" customWidth="1"/>
    <col min="11012" max="11259" width="8.88671875" style="1855"/>
    <col min="11260" max="11260" width="80.33203125" style="1855" customWidth="1"/>
    <col min="11261" max="11261" width="80.44140625" style="1855" customWidth="1"/>
    <col min="11262" max="11264" width="50.6640625" style="1855" customWidth="1"/>
    <col min="11265" max="11265" width="14.5546875" style="1855" customWidth="1"/>
    <col min="11266" max="11266" width="24" style="1855" customWidth="1"/>
    <col min="11267" max="11267" width="12.109375" style="1855" customWidth="1"/>
    <col min="11268" max="11515" width="8.88671875" style="1855"/>
    <col min="11516" max="11516" width="80.33203125" style="1855" customWidth="1"/>
    <col min="11517" max="11517" width="80.44140625" style="1855" customWidth="1"/>
    <col min="11518" max="11520" width="50.6640625" style="1855" customWidth="1"/>
    <col min="11521" max="11521" width="14.5546875" style="1855" customWidth="1"/>
    <col min="11522" max="11522" width="24" style="1855" customWidth="1"/>
    <col min="11523" max="11523" width="12.109375" style="1855" customWidth="1"/>
    <col min="11524" max="11771" width="8.88671875" style="1855"/>
    <col min="11772" max="11772" width="80.33203125" style="1855" customWidth="1"/>
    <col min="11773" max="11773" width="80.44140625" style="1855" customWidth="1"/>
    <col min="11774" max="11776" width="50.6640625" style="1855" customWidth="1"/>
    <col min="11777" max="11777" width="14.5546875" style="1855" customWidth="1"/>
    <col min="11778" max="11778" width="24" style="1855" customWidth="1"/>
    <col min="11779" max="11779" width="12.109375" style="1855" customWidth="1"/>
    <col min="11780" max="12027" width="8.88671875" style="1855"/>
    <col min="12028" max="12028" width="80.33203125" style="1855" customWidth="1"/>
    <col min="12029" max="12029" width="80.44140625" style="1855" customWidth="1"/>
    <col min="12030" max="12032" width="50.6640625" style="1855" customWidth="1"/>
    <col min="12033" max="12033" width="14.5546875" style="1855" customWidth="1"/>
    <col min="12034" max="12034" width="24" style="1855" customWidth="1"/>
    <col min="12035" max="12035" width="12.109375" style="1855" customWidth="1"/>
    <col min="12036" max="12283" width="8.88671875" style="1855"/>
    <col min="12284" max="12284" width="80.33203125" style="1855" customWidth="1"/>
    <col min="12285" max="12285" width="80.44140625" style="1855" customWidth="1"/>
    <col min="12286" max="12288" width="50.6640625" style="1855" customWidth="1"/>
    <col min="12289" max="12289" width="14.5546875" style="1855" customWidth="1"/>
    <col min="12290" max="12290" width="24" style="1855" customWidth="1"/>
    <col min="12291" max="12291" width="12.109375" style="1855" customWidth="1"/>
    <col min="12292" max="12539" width="8.88671875" style="1855"/>
    <col min="12540" max="12540" width="80.33203125" style="1855" customWidth="1"/>
    <col min="12541" max="12541" width="80.44140625" style="1855" customWidth="1"/>
    <col min="12542" max="12544" width="50.6640625" style="1855" customWidth="1"/>
    <col min="12545" max="12545" width="14.5546875" style="1855" customWidth="1"/>
    <col min="12546" max="12546" width="24" style="1855" customWidth="1"/>
    <col min="12547" max="12547" width="12.109375" style="1855" customWidth="1"/>
    <col min="12548" max="12795" width="8.88671875" style="1855"/>
    <col min="12796" max="12796" width="80.33203125" style="1855" customWidth="1"/>
    <col min="12797" max="12797" width="80.44140625" style="1855" customWidth="1"/>
    <col min="12798" max="12800" width="50.6640625" style="1855" customWidth="1"/>
    <col min="12801" max="12801" width="14.5546875" style="1855" customWidth="1"/>
    <col min="12802" max="12802" width="24" style="1855" customWidth="1"/>
    <col min="12803" max="12803" width="12.109375" style="1855" customWidth="1"/>
    <col min="12804" max="13051" width="8.88671875" style="1855"/>
    <col min="13052" max="13052" width="80.33203125" style="1855" customWidth="1"/>
    <col min="13053" max="13053" width="80.44140625" style="1855" customWidth="1"/>
    <col min="13054" max="13056" width="50.6640625" style="1855" customWidth="1"/>
    <col min="13057" max="13057" width="14.5546875" style="1855" customWidth="1"/>
    <col min="13058" max="13058" width="24" style="1855" customWidth="1"/>
    <col min="13059" max="13059" width="12.109375" style="1855" customWidth="1"/>
    <col min="13060" max="13307" width="8.88671875" style="1855"/>
    <col min="13308" max="13308" width="80.33203125" style="1855" customWidth="1"/>
    <col min="13309" max="13309" width="80.44140625" style="1855" customWidth="1"/>
    <col min="13310" max="13312" width="50.6640625" style="1855" customWidth="1"/>
    <col min="13313" max="13313" width="14.5546875" style="1855" customWidth="1"/>
    <col min="13314" max="13314" width="24" style="1855" customWidth="1"/>
    <col min="13315" max="13315" width="12.109375" style="1855" customWidth="1"/>
    <col min="13316" max="13563" width="8.88671875" style="1855"/>
    <col min="13564" max="13564" width="80.33203125" style="1855" customWidth="1"/>
    <col min="13565" max="13565" width="80.44140625" style="1855" customWidth="1"/>
    <col min="13566" max="13568" width="50.6640625" style="1855" customWidth="1"/>
    <col min="13569" max="13569" width="14.5546875" style="1855" customWidth="1"/>
    <col min="13570" max="13570" width="24" style="1855" customWidth="1"/>
    <col min="13571" max="13571" width="12.109375" style="1855" customWidth="1"/>
    <col min="13572" max="13819" width="8.88671875" style="1855"/>
    <col min="13820" max="13820" width="80.33203125" style="1855" customWidth="1"/>
    <col min="13821" max="13821" width="80.44140625" style="1855" customWidth="1"/>
    <col min="13822" max="13824" width="50.6640625" style="1855" customWidth="1"/>
    <col min="13825" max="13825" width="14.5546875" style="1855" customWidth="1"/>
    <col min="13826" max="13826" width="24" style="1855" customWidth="1"/>
    <col min="13827" max="13827" width="12.109375" style="1855" customWidth="1"/>
    <col min="13828" max="14075" width="8.88671875" style="1855"/>
    <col min="14076" max="14076" width="80.33203125" style="1855" customWidth="1"/>
    <col min="14077" max="14077" width="80.44140625" style="1855" customWidth="1"/>
    <col min="14078" max="14080" width="50.6640625" style="1855" customWidth="1"/>
    <col min="14081" max="14081" width="14.5546875" style="1855" customWidth="1"/>
    <col min="14082" max="14082" width="24" style="1855" customWidth="1"/>
    <col min="14083" max="14083" width="12.109375" style="1855" customWidth="1"/>
    <col min="14084" max="14331" width="8.88671875" style="1855"/>
    <col min="14332" max="14332" width="80.33203125" style="1855" customWidth="1"/>
    <col min="14333" max="14333" width="80.44140625" style="1855" customWidth="1"/>
    <col min="14334" max="14336" width="50.6640625" style="1855" customWidth="1"/>
    <col min="14337" max="14337" width="14.5546875" style="1855" customWidth="1"/>
    <col min="14338" max="14338" width="24" style="1855" customWidth="1"/>
    <col min="14339" max="14339" width="12.109375" style="1855" customWidth="1"/>
    <col min="14340" max="14587" width="8.88671875" style="1855"/>
    <col min="14588" max="14588" width="80.33203125" style="1855" customWidth="1"/>
    <col min="14589" max="14589" width="80.44140625" style="1855" customWidth="1"/>
    <col min="14590" max="14592" width="50.6640625" style="1855" customWidth="1"/>
    <col min="14593" max="14593" width="14.5546875" style="1855" customWidth="1"/>
    <col min="14594" max="14594" width="24" style="1855" customWidth="1"/>
    <col min="14595" max="14595" width="12.109375" style="1855" customWidth="1"/>
    <col min="14596" max="14843" width="8.88671875" style="1855"/>
    <col min="14844" max="14844" width="80.33203125" style="1855" customWidth="1"/>
    <col min="14845" max="14845" width="80.44140625" style="1855" customWidth="1"/>
    <col min="14846" max="14848" width="50.6640625" style="1855" customWidth="1"/>
    <col min="14849" max="14849" width="14.5546875" style="1855" customWidth="1"/>
    <col min="14850" max="14850" width="24" style="1855" customWidth="1"/>
    <col min="14851" max="14851" width="12.109375" style="1855" customWidth="1"/>
    <col min="14852" max="15099" width="8.88671875" style="1855"/>
    <col min="15100" max="15100" width="80.33203125" style="1855" customWidth="1"/>
    <col min="15101" max="15101" width="80.44140625" style="1855" customWidth="1"/>
    <col min="15102" max="15104" width="50.6640625" style="1855" customWidth="1"/>
    <col min="15105" max="15105" width="14.5546875" style="1855" customWidth="1"/>
    <col min="15106" max="15106" width="24" style="1855" customWidth="1"/>
    <col min="15107" max="15107" width="12.109375" style="1855" customWidth="1"/>
    <col min="15108" max="15355" width="8.88671875" style="1855"/>
    <col min="15356" max="15356" width="80.33203125" style="1855" customWidth="1"/>
    <col min="15357" max="15357" width="80.44140625" style="1855" customWidth="1"/>
    <col min="15358" max="15360" width="50.6640625" style="1855" customWidth="1"/>
    <col min="15361" max="15361" width="14.5546875" style="1855" customWidth="1"/>
    <col min="15362" max="15362" width="24" style="1855" customWidth="1"/>
    <col min="15363" max="15363" width="12.109375" style="1855" customWidth="1"/>
    <col min="15364" max="15611" width="8.88671875" style="1855"/>
    <col min="15612" max="15612" width="80.33203125" style="1855" customWidth="1"/>
    <col min="15613" max="15613" width="80.44140625" style="1855" customWidth="1"/>
    <col min="15614" max="15616" width="50.6640625" style="1855" customWidth="1"/>
    <col min="15617" max="15617" width="14.5546875" style="1855" customWidth="1"/>
    <col min="15618" max="15618" width="24" style="1855" customWidth="1"/>
    <col min="15619" max="15619" width="12.109375" style="1855" customWidth="1"/>
    <col min="15620" max="15867" width="8.88671875" style="1855"/>
    <col min="15868" max="15868" width="80.33203125" style="1855" customWidth="1"/>
    <col min="15869" max="15869" width="80.44140625" style="1855" customWidth="1"/>
    <col min="15870" max="15872" width="50.6640625" style="1855" customWidth="1"/>
    <col min="15873" max="15873" width="14.5546875" style="1855" customWidth="1"/>
    <col min="15874" max="15874" width="24" style="1855" customWidth="1"/>
    <col min="15875" max="15875" width="12.109375" style="1855" customWidth="1"/>
    <col min="15876" max="16123" width="8.88671875" style="1855"/>
    <col min="16124" max="16124" width="80.33203125" style="1855" customWidth="1"/>
    <col min="16125" max="16125" width="80.44140625" style="1855" customWidth="1"/>
    <col min="16126" max="16128" width="50.6640625" style="1855" customWidth="1"/>
    <col min="16129" max="16129" width="14.5546875" style="1855" customWidth="1"/>
    <col min="16130" max="16130" width="24" style="1855" customWidth="1"/>
    <col min="16131" max="16131" width="12.109375" style="1855" customWidth="1"/>
    <col min="16132" max="16379" width="8.88671875" style="1855"/>
    <col min="16380" max="16384" width="8.88671875" style="1855" customWidth="1"/>
  </cols>
  <sheetData>
    <row r="1" spans="1:3" ht="15.6">
      <c r="A1" s="2278" t="s">
        <v>4126</v>
      </c>
    </row>
    <row r="2" spans="1:3" ht="20.100000000000001" customHeight="1">
      <c r="A2" s="1853" t="s">
        <v>3618</v>
      </c>
      <c r="B2" s="1853"/>
      <c r="C2" s="1854"/>
    </row>
    <row r="3" spans="1:3" ht="20.100000000000001" customHeight="1">
      <c r="A3" s="1853" t="s">
        <v>3619</v>
      </c>
      <c r="B3" s="1853"/>
    </row>
    <row r="4" spans="1:3" ht="20.100000000000001" customHeight="1">
      <c r="A4" s="1853" t="s">
        <v>409</v>
      </c>
      <c r="B4" s="1853"/>
    </row>
    <row r="5" spans="1:3" ht="20.100000000000001" customHeight="1">
      <c r="A5" s="1851" t="s">
        <v>3620</v>
      </c>
      <c r="B5" s="1851"/>
    </row>
    <row r="6" spans="1:3" ht="0.9" customHeight="1">
      <c r="A6" s="1527"/>
      <c r="B6" s="1527"/>
    </row>
    <row r="7" spans="1:3" ht="19.5" customHeight="1">
      <c r="A7" s="1853" t="s">
        <v>409</v>
      </c>
      <c r="B7" s="1853"/>
    </row>
    <row r="8" spans="1:3" ht="20.100000000000001" customHeight="1">
      <c r="A8" s="1853" t="s">
        <v>3621</v>
      </c>
      <c r="B8" s="1853"/>
    </row>
    <row r="9" spans="1:3" ht="20.100000000000001" customHeight="1">
      <c r="A9" s="1853" t="s">
        <v>3622</v>
      </c>
      <c r="B9" s="1853"/>
    </row>
    <row r="10" spans="1:3" ht="20.100000000000001" customHeight="1">
      <c r="A10" s="1853" t="s">
        <v>3623</v>
      </c>
      <c r="B10" s="1853"/>
    </row>
    <row r="11" spans="1:3" ht="20.100000000000001" customHeight="1">
      <c r="A11" s="1853" t="s">
        <v>3624</v>
      </c>
      <c r="B11" s="1853"/>
    </row>
    <row r="12" spans="1:3" ht="20.100000000000001" customHeight="1">
      <c r="A12" s="1853" t="s">
        <v>3625</v>
      </c>
      <c r="B12" s="1853"/>
    </row>
    <row r="13" spans="1:3" ht="21" customHeight="1">
      <c r="A13" s="1851" t="s">
        <v>3626</v>
      </c>
      <c r="B13" s="1851"/>
    </row>
    <row r="14" spans="1:3" ht="12.9" customHeight="1">
      <c r="A14" s="1853" t="s">
        <v>3627</v>
      </c>
      <c r="B14" s="1853"/>
    </row>
    <row r="15" spans="1:3" ht="20.100000000000001" customHeight="1">
      <c r="A15" s="1853" t="s">
        <v>3628</v>
      </c>
      <c r="B15" s="1853"/>
    </row>
    <row r="16" spans="1:3" ht="20.100000000000001" customHeight="1">
      <c r="A16" s="1853" t="s">
        <v>3629</v>
      </c>
      <c r="B16" s="1853"/>
    </row>
    <row r="17" spans="1:3" ht="20.100000000000001" customHeight="1">
      <c r="A17" s="1853" t="s">
        <v>3630</v>
      </c>
      <c r="B17" s="1853"/>
      <c r="C17" s="1854"/>
    </row>
    <row r="18" spans="1:3" ht="20.100000000000001" customHeight="1">
      <c r="A18" s="1853" t="s">
        <v>3631</v>
      </c>
      <c r="B18" s="1853"/>
    </row>
    <row r="19" spans="1:3" ht="21" customHeight="1">
      <c r="A19" s="1851" t="s">
        <v>3632</v>
      </c>
      <c r="B19" s="1851"/>
    </row>
    <row r="20" spans="1:3" ht="20.100000000000001" customHeight="1">
      <c r="A20" s="1853" t="s">
        <v>3633</v>
      </c>
      <c r="B20" s="1527"/>
      <c r="C20" s="1854"/>
    </row>
    <row r="21" spans="1:3" ht="20.100000000000001" customHeight="1">
      <c r="A21" s="1853" t="s">
        <v>3634</v>
      </c>
      <c r="B21" s="1853"/>
      <c r="C21" s="1854"/>
    </row>
    <row r="22" spans="1:3" ht="20.100000000000001" customHeight="1">
      <c r="A22" s="1853" t="s">
        <v>3635</v>
      </c>
      <c r="B22" s="1853"/>
      <c r="C22" s="1854"/>
    </row>
    <row r="23" spans="1:3" ht="20.100000000000001" customHeight="1">
      <c r="A23" s="1853" t="s">
        <v>3636</v>
      </c>
      <c r="B23" s="1853"/>
      <c r="C23" s="1854"/>
    </row>
    <row r="24" spans="1:3" ht="20.100000000000001" customHeight="1">
      <c r="A24" s="1853" t="s">
        <v>3637</v>
      </c>
      <c r="B24" s="1853"/>
    </row>
    <row r="25" spans="1:3" ht="21" customHeight="1">
      <c r="A25" s="1851" t="s">
        <v>3638</v>
      </c>
      <c r="B25" s="1851"/>
    </row>
    <row r="26" spans="1:3" ht="5.4" customHeight="1">
      <c r="A26" s="1527"/>
      <c r="B26" s="1527"/>
    </row>
    <row r="27" spans="1:3" ht="20.100000000000001" customHeight="1">
      <c r="A27" s="1853" t="s">
        <v>3639</v>
      </c>
      <c r="B27" s="1853"/>
    </row>
    <row r="28" spans="1:3" ht="20.100000000000001" customHeight="1">
      <c r="A28" s="1853" t="s">
        <v>3640</v>
      </c>
      <c r="B28" s="1853"/>
    </row>
    <row r="29" spans="1:3" ht="20.100000000000001" customHeight="1">
      <c r="A29" s="1853" t="s">
        <v>3641</v>
      </c>
      <c r="B29" s="1853"/>
      <c r="C29" s="1856"/>
    </row>
    <row r="30" spans="1:3" ht="21" customHeight="1">
      <c r="A30" s="1852" t="s">
        <v>3642</v>
      </c>
      <c r="B30" s="1852"/>
    </row>
    <row r="31" spans="1:3" ht="20.100000000000001" customHeight="1">
      <c r="A31" s="1853" t="s">
        <v>3643</v>
      </c>
      <c r="B31" s="1853"/>
    </row>
    <row r="32" spans="1:3" ht="20.100000000000001" customHeight="1">
      <c r="A32" s="1853" t="s">
        <v>3644</v>
      </c>
      <c r="B32" s="1853"/>
    </row>
    <row r="33" spans="1:3" ht="20.100000000000001" customHeight="1">
      <c r="A33" s="1853" t="s">
        <v>3645</v>
      </c>
      <c r="B33" s="1853"/>
    </row>
    <row r="34" spans="1:3" ht="20.100000000000001" customHeight="1">
      <c r="A34" s="1857" t="s">
        <v>3646</v>
      </c>
      <c r="B34" s="1527"/>
    </row>
    <row r="35" spans="1:3" ht="20.100000000000001" customHeight="1">
      <c r="A35" s="1857" t="s">
        <v>3647</v>
      </c>
      <c r="B35" s="1527"/>
    </row>
    <row r="36" spans="1:3" ht="20.100000000000001" customHeight="1">
      <c r="A36" s="1857" t="s">
        <v>3648</v>
      </c>
      <c r="B36" s="1527"/>
    </row>
    <row r="37" spans="1:3" ht="20.100000000000001" customHeight="1">
      <c r="A37" s="1857" t="s">
        <v>2187</v>
      </c>
      <c r="B37" s="1527"/>
    </row>
    <row r="38" spans="1:3" ht="20.100000000000001" customHeight="1">
      <c r="A38" s="1857" t="s">
        <v>3649</v>
      </c>
      <c r="B38" s="1527"/>
    </row>
    <row r="39" spans="1:3" ht="20.100000000000001" customHeight="1">
      <c r="A39" s="1857" t="s">
        <v>3650</v>
      </c>
      <c r="B39" s="1527"/>
    </row>
    <row r="40" spans="1:3" ht="20.100000000000001" customHeight="1">
      <c r="A40" s="1857" t="s">
        <v>2163</v>
      </c>
      <c r="B40" s="1527"/>
    </row>
    <row r="41" spans="1:3" ht="20.100000000000001" customHeight="1">
      <c r="A41" s="1857" t="s">
        <v>3651</v>
      </c>
      <c r="B41" s="1527"/>
    </row>
    <row r="42" spans="1:3" ht="21" customHeight="1">
      <c r="A42" s="1851" t="s">
        <v>3652</v>
      </c>
      <c r="B42" s="1851"/>
    </row>
    <row r="43" spans="1:3" ht="24.75" customHeight="1">
      <c r="A43" s="1853" t="s">
        <v>3653</v>
      </c>
      <c r="B43" s="1853"/>
    </row>
    <row r="44" spans="1:3" ht="25.5" customHeight="1">
      <c r="A44" s="1853" t="s">
        <v>3654</v>
      </c>
      <c r="B44" s="1853"/>
      <c r="C44" s="1854"/>
    </row>
    <row r="45" spans="1:3" ht="25.5" customHeight="1">
      <c r="A45" s="1857" t="s">
        <v>3655</v>
      </c>
      <c r="B45" s="1527"/>
      <c r="C45" s="1854"/>
    </row>
    <row r="46" spans="1:3" ht="21.75" customHeight="1">
      <c r="A46" s="1857" t="s">
        <v>3656</v>
      </c>
      <c r="B46" s="1527"/>
      <c r="C46" s="1854"/>
    </row>
    <row r="47" spans="1:3" ht="21" customHeight="1">
      <c r="A47" s="1851" t="s">
        <v>3657</v>
      </c>
      <c r="B47" s="1851"/>
    </row>
    <row r="48" spans="1:3" ht="19.5" customHeight="1">
      <c r="A48" s="1858" t="s">
        <v>3658</v>
      </c>
      <c r="B48" s="1527"/>
    </row>
    <row r="49" spans="1:2" ht="19.5" customHeight="1">
      <c r="A49" s="1858" t="s">
        <v>3659</v>
      </c>
      <c r="B49" s="1527"/>
    </row>
    <row r="50" spans="1:2" ht="19.5" customHeight="1">
      <c r="A50" s="1858" t="s">
        <v>3660</v>
      </c>
      <c r="B50" s="1527"/>
    </row>
    <row r="51" spans="1:2" ht="19.5" customHeight="1">
      <c r="A51" s="1858" t="s">
        <v>3661</v>
      </c>
      <c r="B51" s="1527"/>
    </row>
    <row r="52" spans="1:2" ht="19.5" customHeight="1">
      <c r="A52" s="1858" t="s">
        <v>3662</v>
      </c>
      <c r="B52" s="1527"/>
    </row>
    <row r="53" spans="1:2" ht="19.5" customHeight="1">
      <c r="A53" s="1858" t="s">
        <v>3663</v>
      </c>
      <c r="B53" s="1527"/>
    </row>
    <row r="54" spans="1:2" ht="19.5" customHeight="1">
      <c r="A54" s="1858" t="s">
        <v>3664</v>
      </c>
      <c r="B54" s="1527"/>
    </row>
    <row r="55" spans="1:2" ht="19.5" customHeight="1">
      <c r="A55" s="1858" t="s">
        <v>3665</v>
      </c>
      <c r="B55" s="1527"/>
    </row>
    <row r="56" spans="1:2" ht="19.5" customHeight="1">
      <c r="A56" s="1858" t="s">
        <v>3666</v>
      </c>
      <c r="B56" s="1527"/>
    </row>
    <row r="57" spans="1:2" ht="19.5" customHeight="1">
      <c r="A57" s="1858" t="s">
        <v>3667</v>
      </c>
      <c r="B57" s="1527"/>
    </row>
    <row r="58" spans="1:2" ht="19.5" customHeight="1">
      <c r="A58" s="1858" t="s">
        <v>3668</v>
      </c>
      <c r="B58" s="1527"/>
    </row>
    <row r="59" spans="1:2" ht="19.5" customHeight="1">
      <c r="A59" s="1858" t="s">
        <v>3669</v>
      </c>
      <c r="B59" s="1527"/>
    </row>
    <row r="60" spans="1:2" ht="19.5" customHeight="1">
      <c r="A60" s="1858" t="s">
        <v>3670</v>
      </c>
      <c r="B60" s="1527"/>
    </row>
    <row r="61" spans="1:2" ht="19.5" customHeight="1">
      <c r="A61" s="1858" t="s">
        <v>3671</v>
      </c>
      <c r="B61" s="1527"/>
    </row>
    <row r="62" spans="1:2" ht="19.5" customHeight="1">
      <c r="A62" s="1858" t="s">
        <v>3672</v>
      </c>
      <c r="B62" s="1527"/>
    </row>
    <row r="63" spans="1:2" ht="19.5" customHeight="1">
      <c r="A63" s="1858" t="s">
        <v>3673</v>
      </c>
      <c r="B63" s="1527"/>
    </row>
  </sheetData>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67393" r:id="rId4" name="Button 1">
              <controlPr defaultSize="0" print="0" autoFill="0" autoPict="0" macro="[0]!ToMainMenu">
                <anchor>
                  <from>
                    <xdr:col>3</xdr:col>
                    <xdr:colOff>0</xdr:colOff>
                    <xdr:row>1</xdr:row>
                    <xdr:rowOff>99060</xdr:rowOff>
                  </from>
                  <to>
                    <xdr:col>5</xdr:col>
                    <xdr:colOff>152400</xdr:colOff>
                    <xdr:row>2</xdr:row>
                    <xdr:rowOff>144780</xdr:rowOff>
                  </to>
                </anchor>
              </controlPr>
            </control>
          </mc:Choice>
        </mc:AlternateContent>
        <mc:AlternateContent xmlns:mc="http://schemas.openxmlformats.org/markup-compatibility/2006">
          <mc:Choice Requires="x14">
            <control shapeId="1467394" r:id="rId5" name="Button 2">
              <controlPr defaultSize="0" print="0" autoFill="0" autoPict="0" macro="[0]!Printsheet">
                <anchor>
                  <from>
                    <xdr:col>3</xdr:col>
                    <xdr:colOff>0</xdr:colOff>
                    <xdr:row>6</xdr:row>
                    <xdr:rowOff>152400</xdr:rowOff>
                  </from>
                  <to>
                    <xdr:col>5</xdr:col>
                    <xdr:colOff>152400</xdr:colOff>
                    <xdr:row>7</xdr:row>
                    <xdr:rowOff>198120</xdr:rowOff>
                  </to>
                </anchor>
              </controlPr>
            </control>
          </mc:Choice>
        </mc:AlternateContent>
        <mc:AlternateContent xmlns:mc="http://schemas.openxmlformats.org/markup-compatibility/2006">
          <mc:Choice Requires="x14">
            <control shapeId="1467395" r:id="rId6" name="Button 3">
              <controlPr defaultSize="0" print="0" autoFill="0" autoPict="0" macro="[0]!PrintPreview">
                <anchor>
                  <from>
                    <xdr:col>3</xdr:col>
                    <xdr:colOff>0</xdr:colOff>
                    <xdr:row>2</xdr:row>
                    <xdr:rowOff>175260</xdr:rowOff>
                  </from>
                  <to>
                    <xdr:col>5</xdr:col>
                    <xdr:colOff>152400</xdr:colOff>
                    <xdr:row>3</xdr:row>
                    <xdr:rowOff>220980</xdr:rowOff>
                  </to>
                </anchor>
              </controlPr>
            </control>
          </mc:Choice>
        </mc:AlternateContent>
        <mc:AlternateContent xmlns:mc="http://schemas.openxmlformats.org/markup-compatibility/2006">
          <mc:Choice Requires="x14">
            <control shapeId="1467396" r:id="rId7" name="Button 4">
              <controlPr defaultSize="0" print="0" autoFill="0" autoPict="0" macro="[0]!ToDataEntry">
                <anchor>
                  <from>
                    <xdr:col>3</xdr:col>
                    <xdr:colOff>0</xdr:colOff>
                    <xdr:row>7</xdr:row>
                    <xdr:rowOff>236220</xdr:rowOff>
                  </from>
                  <to>
                    <xdr:col>5</xdr:col>
                    <xdr:colOff>152400</xdr:colOff>
                    <xdr:row>9</xdr:row>
                    <xdr:rowOff>83820</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0">
    <tabColor theme="2" tint="-0.749992370372631"/>
  </sheetPr>
  <dimension ref="A1:IU31"/>
  <sheetViews>
    <sheetView showGridLines="0" topLeftCell="D1" zoomScale="71" zoomScaleNormal="71" zoomScaleSheetLayoutView="80" workbookViewId="0">
      <selection activeCell="E28" sqref="E28"/>
    </sheetView>
  </sheetViews>
  <sheetFormatPr defaultColWidth="9.109375" defaultRowHeight="13.8"/>
  <cols>
    <col min="1" max="1" width="4.33203125" style="1704" customWidth="1"/>
    <col min="2" max="2" width="11" style="1704" customWidth="1"/>
    <col min="3" max="3" width="5" style="1704" customWidth="1"/>
    <col min="4" max="4" width="11.33203125" style="1704" customWidth="1"/>
    <col min="5" max="17" width="3.109375" style="1704" customWidth="1"/>
    <col min="18" max="18" width="10.33203125" style="1705" customWidth="1"/>
    <col min="19" max="20" width="5.109375" style="1706" customWidth="1"/>
    <col min="21" max="21" width="8.6640625" style="1706" customWidth="1"/>
    <col min="22" max="22" width="9" style="1706" customWidth="1"/>
    <col min="23" max="23" width="8.33203125" style="1706" customWidth="1"/>
    <col min="24" max="24" width="12.44140625" style="1706" customWidth="1"/>
    <col min="25" max="27" width="7.109375" style="1706" customWidth="1"/>
    <col min="28" max="29" width="9.33203125" style="1706" customWidth="1"/>
    <col min="30" max="30" width="9.109375" style="1706" customWidth="1"/>
    <col min="31" max="31" width="7.44140625" style="1706" customWidth="1"/>
    <col min="32" max="32" width="10" style="1706" customWidth="1"/>
    <col min="33" max="33" width="9.33203125" style="1706" customWidth="1"/>
    <col min="34" max="34" width="6.44140625" style="1706" customWidth="1"/>
    <col min="35" max="35" width="9.109375" style="1706"/>
    <col min="36" max="36" width="11.109375" style="1706" customWidth="1"/>
    <col min="37" max="37" width="9.6640625" style="1708" customWidth="1"/>
    <col min="38" max="39" width="9.6640625" style="1706" customWidth="1"/>
    <col min="40" max="40" width="8.109375" style="1706" customWidth="1"/>
    <col min="41" max="42" width="8.44140625" style="1706" customWidth="1"/>
    <col min="43" max="43" width="7.5546875" style="1706" customWidth="1"/>
    <col min="44" max="44" width="9.109375" style="1706"/>
    <col min="45" max="256" width="9.109375" style="1704"/>
    <col min="257" max="257" width="4.33203125" style="1704" customWidth="1"/>
    <col min="258" max="258" width="11" style="1704" customWidth="1"/>
    <col min="259" max="259" width="5" style="1704" customWidth="1"/>
    <col min="260" max="260" width="11.33203125" style="1704" customWidth="1"/>
    <col min="261" max="273" width="3.109375" style="1704" customWidth="1"/>
    <col min="274" max="274" width="10.33203125" style="1704" customWidth="1"/>
    <col min="275" max="276" width="5.109375" style="1704" customWidth="1"/>
    <col min="277" max="277" width="8.6640625" style="1704" customWidth="1"/>
    <col min="278" max="278" width="9" style="1704" customWidth="1"/>
    <col min="279" max="279" width="8.33203125" style="1704" customWidth="1"/>
    <col min="280" max="280" width="12.44140625" style="1704" customWidth="1"/>
    <col min="281" max="283" width="7.109375" style="1704" customWidth="1"/>
    <col min="284" max="285" width="9.33203125" style="1704" customWidth="1"/>
    <col min="286" max="286" width="9.109375" style="1704" customWidth="1"/>
    <col min="287" max="287" width="7.44140625" style="1704" customWidth="1"/>
    <col min="288" max="289" width="9.33203125" style="1704" customWidth="1"/>
    <col min="290" max="290" width="6.44140625" style="1704" customWidth="1"/>
    <col min="291" max="291" width="9.109375" style="1704"/>
    <col min="292" max="292" width="10.44140625" style="1704" customWidth="1"/>
    <col min="293" max="295" width="9.6640625" style="1704" customWidth="1"/>
    <col min="296" max="296" width="8.109375" style="1704" customWidth="1"/>
    <col min="297" max="298" width="8.44140625" style="1704" customWidth="1"/>
    <col min="299" max="299" width="7.5546875" style="1704" customWidth="1"/>
    <col min="300" max="512" width="9.109375" style="1704"/>
    <col min="513" max="513" width="4.33203125" style="1704" customWidth="1"/>
    <col min="514" max="514" width="11" style="1704" customWidth="1"/>
    <col min="515" max="515" width="5" style="1704" customWidth="1"/>
    <col min="516" max="516" width="11.33203125" style="1704" customWidth="1"/>
    <col min="517" max="529" width="3.109375" style="1704" customWidth="1"/>
    <col min="530" max="530" width="10.33203125" style="1704" customWidth="1"/>
    <col min="531" max="532" width="5.109375" style="1704" customWidth="1"/>
    <col min="533" max="533" width="8.6640625" style="1704" customWidth="1"/>
    <col min="534" max="534" width="9" style="1704" customWidth="1"/>
    <col min="535" max="535" width="8.33203125" style="1704" customWidth="1"/>
    <col min="536" max="536" width="12.44140625" style="1704" customWidth="1"/>
    <col min="537" max="539" width="7.109375" style="1704" customWidth="1"/>
    <col min="540" max="541" width="9.33203125" style="1704" customWidth="1"/>
    <col min="542" max="542" width="9.109375" style="1704" customWidth="1"/>
    <col min="543" max="543" width="7.44140625" style="1704" customWidth="1"/>
    <col min="544" max="545" width="9.33203125" style="1704" customWidth="1"/>
    <col min="546" max="546" width="6.44140625" style="1704" customWidth="1"/>
    <col min="547" max="547" width="9.109375" style="1704"/>
    <col min="548" max="548" width="10.44140625" style="1704" customWidth="1"/>
    <col min="549" max="551" width="9.6640625" style="1704" customWidth="1"/>
    <col min="552" max="552" width="8.109375" style="1704" customWidth="1"/>
    <col min="553" max="554" width="8.44140625" style="1704" customWidth="1"/>
    <col min="555" max="555" width="7.5546875" style="1704" customWidth="1"/>
    <col min="556" max="768" width="9.109375" style="1704"/>
    <col min="769" max="769" width="4.33203125" style="1704" customWidth="1"/>
    <col min="770" max="770" width="11" style="1704" customWidth="1"/>
    <col min="771" max="771" width="5" style="1704" customWidth="1"/>
    <col min="772" max="772" width="11.33203125" style="1704" customWidth="1"/>
    <col min="773" max="785" width="3.109375" style="1704" customWidth="1"/>
    <col min="786" max="786" width="10.33203125" style="1704" customWidth="1"/>
    <col min="787" max="788" width="5.109375" style="1704" customWidth="1"/>
    <col min="789" max="789" width="8.6640625" style="1704" customWidth="1"/>
    <col min="790" max="790" width="9" style="1704" customWidth="1"/>
    <col min="791" max="791" width="8.33203125" style="1704" customWidth="1"/>
    <col min="792" max="792" width="12.44140625" style="1704" customWidth="1"/>
    <col min="793" max="795" width="7.109375" style="1704" customWidth="1"/>
    <col min="796" max="797" width="9.33203125" style="1704" customWidth="1"/>
    <col min="798" max="798" width="9.109375" style="1704" customWidth="1"/>
    <col min="799" max="799" width="7.44140625" style="1704" customWidth="1"/>
    <col min="800" max="801" width="9.33203125" style="1704" customWidth="1"/>
    <col min="802" max="802" width="6.44140625" style="1704" customWidth="1"/>
    <col min="803" max="803" width="9.109375" style="1704"/>
    <col min="804" max="804" width="10.44140625" style="1704" customWidth="1"/>
    <col min="805" max="807" width="9.6640625" style="1704" customWidth="1"/>
    <col min="808" max="808" width="8.109375" style="1704" customWidth="1"/>
    <col min="809" max="810" width="8.44140625" style="1704" customWidth="1"/>
    <col min="811" max="811" width="7.5546875" style="1704" customWidth="1"/>
    <col min="812" max="1024" width="9.109375" style="1704"/>
    <col min="1025" max="1025" width="4.33203125" style="1704" customWidth="1"/>
    <col min="1026" max="1026" width="11" style="1704" customWidth="1"/>
    <col min="1027" max="1027" width="5" style="1704" customWidth="1"/>
    <col min="1028" max="1028" width="11.33203125" style="1704" customWidth="1"/>
    <col min="1029" max="1041" width="3.109375" style="1704" customWidth="1"/>
    <col min="1042" max="1042" width="10.33203125" style="1704" customWidth="1"/>
    <col min="1043" max="1044" width="5.109375" style="1704" customWidth="1"/>
    <col min="1045" max="1045" width="8.6640625" style="1704" customWidth="1"/>
    <col min="1046" max="1046" width="9" style="1704" customWidth="1"/>
    <col min="1047" max="1047" width="8.33203125" style="1704" customWidth="1"/>
    <col min="1048" max="1048" width="12.44140625" style="1704" customWidth="1"/>
    <col min="1049" max="1051" width="7.109375" style="1704" customWidth="1"/>
    <col min="1052" max="1053" width="9.33203125" style="1704" customWidth="1"/>
    <col min="1054" max="1054" width="9.109375" style="1704" customWidth="1"/>
    <col min="1055" max="1055" width="7.44140625" style="1704" customWidth="1"/>
    <col min="1056" max="1057" width="9.33203125" style="1704" customWidth="1"/>
    <col min="1058" max="1058" width="6.44140625" style="1704" customWidth="1"/>
    <col min="1059" max="1059" width="9.109375" style="1704"/>
    <col min="1060" max="1060" width="10.44140625" style="1704" customWidth="1"/>
    <col min="1061" max="1063" width="9.6640625" style="1704" customWidth="1"/>
    <col min="1064" max="1064" width="8.109375" style="1704" customWidth="1"/>
    <col min="1065" max="1066" width="8.44140625" style="1704" customWidth="1"/>
    <col min="1067" max="1067" width="7.5546875" style="1704" customWidth="1"/>
    <col min="1068" max="1280" width="9.109375" style="1704"/>
    <col min="1281" max="1281" width="4.33203125" style="1704" customWidth="1"/>
    <col min="1282" max="1282" width="11" style="1704" customWidth="1"/>
    <col min="1283" max="1283" width="5" style="1704" customWidth="1"/>
    <col min="1284" max="1284" width="11.33203125" style="1704" customWidth="1"/>
    <col min="1285" max="1297" width="3.109375" style="1704" customWidth="1"/>
    <col min="1298" max="1298" width="10.33203125" style="1704" customWidth="1"/>
    <col min="1299" max="1300" width="5.109375" style="1704" customWidth="1"/>
    <col min="1301" max="1301" width="8.6640625" style="1704" customWidth="1"/>
    <col min="1302" max="1302" width="9" style="1704" customWidth="1"/>
    <col min="1303" max="1303" width="8.33203125" style="1704" customWidth="1"/>
    <col min="1304" max="1304" width="12.44140625" style="1704" customWidth="1"/>
    <col min="1305" max="1307" width="7.109375" style="1704" customWidth="1"/>
    <col min="1308" max="1309" width="9.33203125" style="1704" customWidth="1"/>
    <col min="1310" max="1310" width="9.109375" style="1704" customWidth="1"/>
    <col min="1311" max="1311" width="7.44140625" style="1704" customWidth="1"/>
    <col min="1312" max="1313" width="9.33203125" style="1704" customWidth="1"/>
    <col min="1314" max="1314" width="6.44140625" style="1704" customWidth="1"/>
    <col min="1315" max="1315" width="9.109375" style="1704"/>
    <col min="1316" max="1316" width="10.44140625" style="1704" customWidth="1"/>
    <col min="1317" max="1319" width="9.6640625" style="1704" customWidth="1"/>
    <col min="1320" max="1320" width="8.109375" style="1704" customWidth="1"/>
    <col min="1321" max="1322" width="8.44140625" style="1704" customWidth="1"/>
    <col min="1323" max="1323" width="7.5546875" style="1704" customWidth="1"/>
    <col min="1324" max="1536" width="9.109375" style="1704"/>
    <col min="1537" max="1537" width="4.33203125" style="1704" customWidth="1"/>
    <col min="1538" max="1538" width="11" style="1704" customWidth="1"/>
    <col min="1539" max="1539" width="5" style="1704" customWidth="1"/>
    <col min="1540" max="1540" width="11.33203125" style="1704" customWidth="1"/>
    <col min="1541" max="1553" width="3.109375" style="1704" customWidth="1"/>
    <col min="1554" max="1554" width="10.33203125" style="1704" customWidth="1"/>
    <col min="1555" max="1556" width="5.109375" style="1704" customWidth="1"/>
    <col min="1557" max="1557" width="8.6640625" style="1704" customWidth="1"/>
    <col min="1558" max="1558" width="9" style="1704" customWidth="1"/>
    <col min="1559" max="1559" width="8.33203125" style="1704" customWidth="1"/>
    <col min="1560" max="1560" width="12.44140625" style="1704" customWidth="1"/>
    <col min="1561" max="1563" width="7.109375" style="1704" customWidth="1"/>
    <col min="1564" max="1565" width="9.33203125" style="1704" customWidth="1"/>
    <col min="1566" max="1566" width="9.109375" style="1704" customWidth="1"/>
    <col min="1567" max="1567" width="7.44140625" style="1704" customWidth="1"/>
    <col min="1568" max="1569" width="9.33203125" style="1704" customWidth="1"/>
    <col min="1570" max="1570" width="6.44140625" style="1704" customWidth="1"/>
    <col min="1571" max="1571" width="9.109375" style="1704"/>
    <col min="1572" max="1572" width="10.44140625" style="1704" customWidth="1"/>
    <col min="1573" max="1575" width="9.6640625" style="1704" customWidth="1"/>
    <col min="1576" max="1576" width="8.109375" style="1704" customWidth="1"/>
    <col min="1577" max="1578" width="8.44140625" style="1704" customWidth="1"/>
    <col min="1579" max="1579" width="7.5546875" style="1704" customWidth="1"/>
    <col min="1580" max="1792" width="9.109375" style="1704"/>
    <col min="1793" max="1793" width="4.33203125" style="1704" customWidth="1"/>
    <col min="1794" max="1794" width="11" style="1704" customWidth="1"/>
    <col min="1795" max="1795" width="5" style="1704" customWidth="1"/>
    <col min="1796" max="1796" width="11.33203125" style="1704" customWidth="1"/>
    <col min="1797" max="1809" width="3.109375" style="1704" customWidth="1"/>
    <col min="1810" max="1810" width="10.33203125" style="1704" customWidth="1"/>
    <col min="1811" max="1812" width="5.109375" style="1704" customWidth="1"/>
    <col min="1813" max="1813" width="8.6640625" style="1704" customWidth="1"/>
    <col min="1814" max="1814" width="9" style="1704" customWidth="1"/>
    <col min="1815" max="1815" width="8.33203125" style="1704" customWidth="1"/>
    <col min="1816" max="1816" width="12.44140625" style="1704" customWidth="1"/>
    <col min="1817" max="1819" width="7.109375" style="1704" customWidth="1"/>
    <col min="1820" max="1821" width="9.33203125" style="1704" customWidth="1"/>
    <col min="1822" max="1822" width="9.109375" style="1704" customWidth="1"/>
    <col min="1823" max="1823" width="7.44140625" style="1704" customWidth="1"/>
    <col min="1824" max="1825" width="9.33203125" style="1704" customWidth="1"/>
    <col min="1826" max="1826" width="6.44140625" style="1704" customWidth="1"/>
    <col min="1827" max="1827" width="9.109375" style="1704"/>
    <col min="1828" max="1828" width="10.44140625" style="1704" customWidth="1"/>
    <col min="1829" max="1831" width="9.6640625" style="1704" customWidth="1"/>
    <col min="1832" max="1832" width="8.109375" style="1704" customWidth="1"/>
    <col min="1833" max="1834" width="8.44140625" style="1704" customWidth="1"/>
    <col min="1835" max="1835" width="7.5546875" style="1704" customWidth="1"/>
    <col min="1836" max="2048" width="9.109375" style="1704"/>
    <col min="2049" max="2049" width="4.33203125" style="1704" customWidth="1"/>
    <col min="2050" max="2050" width="11" style="1704" customWidth="1"/>
    <col min="2051" max="2051" width="5" style="1704" customWidth="1"/>
    <col min="2052" max="2052" width="11.33203125" style="1704" customWidth="1"/>
    <col min="2053" max="2065" width="3.109375" style="1704" customWidth="1"/>
    <col min="2066" max="2066" width="10.33203125" style="1704" customWidth="1"/>
    <col min="2067" max="2068" width="5.109375" style="1704" customWidth="1"/>
    <col min="2069" max="2069" width="8.6640625" style="1704" customWidth="1"/>
    <col min="2070" max="2070" width="9" style="1704" customWidth="1"/>
    <col min="2071" max="2071" width="8.33203125" style="1704" customWidth="1"/>
    <col min="2072" max="2072" width="12.44140625" style="1704" customWidth="1"/>
    <col min="2073" max="2075" width="7.109375" style="1704" customWidth="1"/>
    <col min="2076" max="2077" width="9.33203125" style="1704" customWidth="1"/>
    <col min="2078" max="2078" width="9.109375" style="1704" customWidth="1"/>
    <col min="2079" max="2079" width="7.44140625" style="1704" customWidth="1"/>
    <col min="2080" max="2081" width="9.33203125" style="1704" customWidth="1"/>
    <col min="2082" max="2082" width="6.44140625" style="1704" customWidth="1"/>
    <col min="2083" max="2083" width="9.109375" style="1704"/>
    <col min="2084" max="2084" width="10.44140625" style="1704" customWidth="1"/>
    <col min="2085" max="2087" width="9.6640625" style="1704" customWidth="1"/>
    <col min="2088" max="2088" width="8.109375" style="1704" customWidth="1"/>
    <col min="2089" max="2090" width="8.44140625" style="1704" customWidth="1"/>
    <col min="2091" max="2091" width="7.5546875" style="1704" customWidth="1"/>
    <col min="2092" max="2304" width="9.109375" style="1704"/>
    <col min="2305" max="2305" width="4.33203125" style="1704" customWidth="1"/>
    <col min="2306" max="2306" width="11" style="1704" customWidth="1"/>
    <col min="2307" max="2307" width="5" style="1704" customWidth="1"/>
    <col min="2308" max="2308" width="11.33203125" style="1704" customWidth="1"/>
    <col min="2309" max="2321" width="3.109375" style="1704" customWidth="1"/>
    <col min="2322" max="2322" width="10.33203125" style="1704" customWidth="1"/>
    <col min="2323" max="2324" width="5.109375" style="1704" customWidth="1"/>
    <col min="2325" max="2325" width="8.6640625" style="1704" customWidth="1"/>
    <col min="2326" max="2326" width="9" style="1704" customWidth="1"/>
    <col min="2327" max="2327" width="8.33203125" style="1704" customWidth="1"/>
    <col min="2328" max="2328" width="12.44140625" style="1704" customWidth="1"/>
    <col min="2329" max="2331" width="7.109375" style="1704" customWidth="1"/>
    <col min="2332" max="2333" width="9.33203125" style="1704" customWidth="1"/>
    <col min="2334" max="2334" width="9.109375" style="1704" customWidth="1"/>
    <col min="2335" max="2335" width="7.44140625" style="1704" customWidth="1"/>
    <col min="2336" max="2337" width="9.33203125" style="1704" customWidth="1"/>
    <col min="2338" max="2338" width="6.44140625" style="1704" customWidth="1"/>
    <col min="2339" max="2339" width="9.109375" style="1704"/>
    <col min="2340" max="2340" width="10.44140625" style="1704" customWidth="1"/>
    <col min="2341" max="2343" width="9.6640625" style="1704" customWidth="1"/>
    <col min="2344" max="2344" width="8.109375" style="1704" customWidth="1"/>
    <col min="2345" max="2346" width="8.44140625" style="1704" customWidth="1"/>
    <col min="2347" max="2347" width="7.5546875" style="1704" customWidth="1"/>
    <col min="2348" max="2560" width="9.109375" style="1704"/>
    <col min="2561" max="2561" width="4.33203125" style="1704" customWidth="1"/>
    <col min="2562" max="2562" width="11" style="1704" customWidth="1"/>
    <col min="2563" max="2563" width="5" style="1704" customWidth="1"/>
    <col min="2564" max="2564" width="11.33203125" style="1704" customWidth="1"/>
    <col min="2565" max="2577" width="3.109375" style="1704" customWidth="1"/>
    <col min="2578" max="2578" width="10.33203125" style="1704" customWidth="1"/>
    <col min="2579" max="2580" width="5.109375" style="1704" customWidth="1"/>
    <col min="2581" max="2581" width="8.6640625" style="1704" customWidth="1"/>
    <col min="2582" max="2582" width="9" style="1704" customWidth="1"/>
    <col min="2583" max="2583" width="8.33203125" style="1704" customWidth="1"/>
    <col min="2584" max="2584" width="12.44140625" style="1704" customWidth="1"/>
    <col min="2585" max="2587" width="7.109375" style="1704" customWidth="1"/>
    <col min="2588" max="2589" width="9.33203125" style="1704" customWidth="1"/>
    <col min="2590" max="2590" width="9.109375" style="1704" customWidth="1"/>
    <col min="2591" max="2591" width="7.44140625" style="1704" customWidth="1"/>
    <col min="2592" max="2593" width="9.33203125" style="1704" customWidth="1"/>
    <col min="2594" max="2594" width="6.44140625" style="1704" customWidth="1"/>
    <col min="2595" max="2595" width="9.109375" style="1704"/>
    <col min="2596" max="2596" width="10.44140625" style="1704" customWidth="1"/>
    <col min="2597" max="2599" width="9.6640625" style="1704" customWidth="1"/>
    <col min="2600" max="2600" width="8.109375" style="1704" customWidth="1"/>
    <col min="2601" max="2602" width="8.44140625" style="1704" customWidth="1"/>
    <col min="2603" max="2603" width="7.5546875" style="1704" customWidth="1"/>
    <col min="2604" max="2816" width="9.109375" style="1704"/>
    <col min="2817" max="2817" width="4.33203125" style="1704" customWidth="1"/>
    <col min="2818" max="2818" width="11" style="1704" customWidth="1"/>
    <col min="2819" max="2819" width="5" style="1704" customWidth="1"/>
    <col min="2820" max="2820" width="11.33203125" style="1704" customWidth="1"/>
    <col min="2821" max="2833" width="3.109375" style="1704" customWidth="1"/>
    <col min="2834" max="2834" width="10.33203125" style="1704" customWidth="1"/>
    <col min="2835" max="2836" width="5.109375" style="1704" customWidth="1"/>
    <col min="2837" max="2837" width="8.6640625" style="1704" customWidth="1"/>
    <col min="2838" max="2838" width="9" style="1704" customWidth="1"/>
    <col min="2839" max="2839" width="8.33203125" style="1704" customWidth="1"/>
    <col min="2840" max="2840" width="12.44140625" style="1704" customWidth="1"/>
    <col min="2841" max="2843" width="7.109375" style="1704" customWidth="1"/>
    <col min="2844" max="2845" width="9.33203125" style="1704" customWidth="1"/>
    <col min="2846" max="2846" width="9.109375" style="1704" customWidth="1"/>
    <col min="2847" max="2847" width="7.44140625" style="1704" customWidth="1"/>
    <col min="2848" max="2849" width="9.33203125" style="1704" customWidth="1"/>
    <col min="2850" max="2850" width="6.44140625" style="1704" customWidth="1"/>
    <col min="2851" max="2851" width="9.109375" style="1704"/>
    <col min="2852" max="2852" width="10.44140625" style="1704" customWidth="1"/>
    <col min="2853" max="2855" width="9.6640625" style="1704" customWidth="1"/>
    <col min="2856" max="2856" width="8.109375" style="1704" customWidth="1"/>
    <col min="2857" max="2858" width="8.44140625" style="1704" customWidth="1"/>
    <col min="2859" max="2859" width="7.5546875" style="1704" customWidth="1"/>
    <col min="2860" max="3072" width="9.109375" style="1704"/>
    <col min="3073" max="3073" width="4.33203125" style="1704" customWidth="1"/>
    <col min="3074" max="3074" width="11" style="1704" customWidth="1"/>
    <col min="3075" max="3075" width="5" style="1704" customWidth="1"/>
    <col min="3076" max="3076" width="11.33203125" style="1704" customWidth="1"/>
    <col min="3077" max="3089" width="3.109375" style="1704" customWidth="1"/>
    <col min="3090" max="3090" width="10.33203125" style="1704" customWidth="1"/>
    <col min="3091" max="3092" width="5.109375" style="1704" customWidth="1"/>
    <col min="3093" max="3093" width="8.6640625" style="1704" customWidth="1"/>
    <col min="3094" max="3094" width="9" style="1704" customWidth="1"/>
    <col min="3095" max="3095" width="8.33203125" style="1704" customWidth="1"/>
    <col min="3096" max="3096" width="12.44140625" style="1704" customWidth="1"/>
    <col min="3097" max="3099" width="7.109375" style="1704" customWidth="1"/>
    <col min="3100" max="3101" width="9.33203125" style="1704" customWidth="1"/>
    <col min="3102" max="3102" width="9.109375" style="1704" customWidth="1"/>
    <col min="3103" max="3103" width="7.44140625" style="1704" customWidth="1"/>
    <col min="3104" max="3105" width="9.33203125" style="1704" customWidth="1"/>
    <col min="3106" max="3106" width="6.44140625" style="1704" customWidth="1"/>
    <col min="3107" max="3107" width="9.109375" style="1704"/>
    <col min="3108" max="3108" width="10.44140625" style="1704" customWidth="1"/>
    <col min="3109" max="3111" width="9.6640625" style="1704" customWidth="1"/>
    <col min="3112" max="3112" width="8.109375" style="1704" customWidth="1"/>
    <col min="3113" max="3114" width="8.44140625" style="1704" customWidth="1"/>
    <col min="3115" max="3115" width="7.5546875" style="1704" customWidth="1"/>
    <col min="3116" max="3328" width="9.109375" style="1704"/>
    <col min="3329" max="3329" width="4.33203125" style="1704" customWidth="1"/>
    <col min="3330" max="3330" width="11" style="1704" customWidth="1"/>
    <col min="3331" max="3331" width="5" style="1704" customWidth="1"/>
    <col min="3332" max="3332" width="11.33203125" style="1704" customWidth="1"/>
    <col min="3333" max="3345" width="3.109375" style="1704" customWidth="1"/>
    <col min="3346" max="3346" width="10.33203125" style="1704" customWidth="1"/>
    <col min="3347" max="3348" width="5.109375" style="1704" customWidth="1"/>
    <col min="3349" max="3349" width="8.6640625" style="1704" customWidth="1"/>
    <col min="3350" max="3350" width="9" style="1704" customWidth="1"/>
    <col min="3351" max="3351" width="8.33203125" style="1704" customWidth="1"/>
    <col min="3352" max="3352" width="12.44140625" style="1704" customWidth="1"/>
    <col min="3353" max="3355" width="7.109375" style="1704" customWidth="1"/>
    <col min="3356" max="3357" width="9.33203125" style="1704" customWidth="1"/>
    <col min="3358" max="3358" width="9.109375" style="1704" customWidth="1"/>
    <col min="3359" max="3359" width="7.44140625" style="1704" customWidth="1"/>
    <col min="3360" max="3361" width="9.33203125" style="1704" customWidth="1"/>
    <col min="3362" max="3362" width="6.44140625" style="1704" customWidth="1"/>
    <col min="3363" max="3363" width="9.109375" style="1704"/>
    <col min="3364" max="3364" width="10.44140625" style="1704" customWidth="1"/>
    <col min="3365" max="3367" width="9.6640625" style="1704" customWidth="1"/>
    <col min="3368" max="3368" width="8.109375" style="1704" customWidth="1"/>
    <col min="3369" max="3370" width="8.44140625" style="1704" customWidth="1"/>
    <col min="3371" max="3371" width="7.5546875" style="1704" customWidth="1"/>
    <col min="3372" max="3584" width="9.109375" style="1704"/>
    <col min="3585" max="3585" width="4.33203125" style="1704" customWidth="1"/>
    <col min="3586" max="3586" width="11" style="1704" customWidth="1"/>
    <col min="3587" max="3587" width="5" style="1704" customWidth="1"/>
    <col min="3588" max="3588" width="11.33203125" style="1704" customWidth="1"/>
    <col min="3589" max="3601" width="3.109375" style="1704" customWidth="1"/>
    <col min="3602" max="3602" width="10.33203125" style="1704" customWidth="1"/>
    <col min="3603" max="3604" width="5.109375" style="1704" customWidth="1"/>
    <col min="3605" max="3605" width="8.6640625" style="1704" customWidth="1"/>
    <col min="3606" max="3606" width="9" style="1704" customWidth="1"/>
    <col min="3607" max="3607" width="8.33203125" style="1704" customWidth="1"/>
    <col min="3608" max="3608" width="12.44140625" style="1704" customWidth="1"/>
    <col min="3609" max="3611" width="7.109375" style="1704" customWidth="1"/>
    <col min="3612" max="3613" width="9.33203125" style="1704" customWidth="1"/>
    <col min="3614" max="3614" width="9.109375" style="1704" customWidth="1"/>
    <col min="3615" max="3615" width="7.44140625" style="1704" customWidth="1"/>
    <col min="3616" max="3617" width="9.33203125" style="1704" customWidth="1"/>
    <col min="3618" max="3618" width="6.44140625" style="1704" customWidth="1"/>
    <col min="3619" max="3619" width="9.109375" style="1704"/>
    <col min="3620" max="3620" width="10.44140625" style="1704" customWidth="1"/>
    <col min="3621" max="3623" width="9.6640625" style="1704" customWidth="1"/>
    <col min="3624" max="3624" width="8.109375" style="1704" customWidth="1"/>
    <col min="3625" max="3626" width="8.44140625" style="1704" customWidth="1"/>
    <col min="3627" max="3627" width="7.5546875" style="1704" customWidth="1"/>
    <col min="3628" max="3840" width="9.109375" style="1704"/>
    <col min="3841" max="3841" width="4.33203125" style="1704" customWidth="1"/>
    <col min="3842" max="3842" width="11" style="1704" customWidth="1"/>
    <col min="3843" max="3843" width="5" style="1704" customWidth="1"/>
    <col min="3844" max="3844" width="11.33203125" style="1704" customWidth="1"/>
    <col min="3845" max="3857" width="3.109375" style="1704" customWidth="1"/>
    <col min="3858" max="3858" width="10.33203125" style="1704" customWidth="1"/>
    <col min="3859" max="3860" width="5.109375" style="1704" customWidth="1"/>
    <col min="3861" max="3861" width="8.6640625" style="1704" customWidth="1"/>
    <col min="3862" max="3862" width="9" style="1704" customWidth="1"/>
    <col min="3863" max="3863" width="8.33203125" style="1704" customWidth="1"/>
    <col min="3864" max="3864" width="12.44140625" style="1704" customWidth="1"/>
    <col min="3865" max="3867" width="7.109375" style="1704" customWidth="1"/>
    <col min="3868" max="3869" width="9.33203125" style="1704" customWidth="1"/>
    <col min="3870" max="3870" width="9.109375" style="1704" customWidth="1"/>
    <col min="3871" max="3871" width="7.44140625" style="1704" customWidth="1"/>
    <col min="3872" max="3873" width="9.33203125" style="1704" customWidth="1"/>
    <col min="3874" max="3874" width="6.44140625" style="1704" customWidth="1"/>
    <col min="3875" max="3875" width="9.109375" style="1704"/>
    <col min="3876" max="3876" width="10.44140625" style="1704" customWidth="1"/>
    <col min="3877" max="3879" width="9.6640625" style="1704" customWidth="1"/>
    <col min="3880" max="3880" width="8.109375" style="1704" customWidth="1"/>
    <col min="3881" max="3882" width="8.44140625" style="1704" customWidth="1"/>
    <col min="3883" max="3883" width="7.5546875" style="1704" customWidth="1"/>
    <col min="3884" max="4096" width="9.109375" style="1704"/>
    <col min="4097" max="4097" width="4.33203125" style="1704" customWidth="1"/>
    <col min="4098" max="4098" width="11" style="1704" customWidth="1"/>
    <col min="4099" max="4099" width="5" style="1704" customWidth="1"/>
    <col min="4100" max="4100" width="11.33203125" style="1704" customWidth="1"/>
    <col min="4101" max="4113" width="3.109375" style="1704" customWidth="1"/>
    <col min="4114" max="4114" width="10.33203125" style="1704" customWidth="1"/>
    <col min="4115" max="4116" width="5.109375" style="1704" customWidth="1"/>
    <col min="4117" max="4117" width="8.6640625" style="1704" customWidth="1"/>
    <col min="4118" max="4118" width="9" style="1704" customWidth="1"/>
    <col min="4119" max="4119" width="8.33203125" style="1704" customWidth="1"/>
    <col min="4120" max="4120" width="12.44140625" style="1704" customWidth="1"/>
    <col min="4121" max="4123" width="7.109375" style="1704" customWidth="1"/>
    <col min="4124" max="4125" width="9.33203125" style="1704" customWidth="1"/>
    <col min="4126" max="4126" width="9.109375" style="1704" customWidth="1"/>
    <col min="4127" max="4127" width="7.44140625" style="1704" customWidth="1"/>
    <col min="4128" max="4129" width="9.33203125" style="1704" customWidth="1"/>
    <col min="4130" max="4130" width="6.44140625" style="1704" customWidth="1"/>
    <col min="4131" max="4131" width="9.109375" style="1704"/>
    <col min="4132" max="4132" width="10.44140625" style="1704" customWidth="1"/>
    <col min="4133" max="4135" width="9.6640625" style="1704" customWidth="1"/>
    <col min="4136" max="4136" width="8.109375" style="1704" customWidth="1"/>
    <col min="4137" max="4138" width="8.44140625" style="1704" customWidth="1"/>
    <col min="4139" max="4139" width="7.5546875" style="1704" customWidth="1"/>
    <col min="4140" max="4352" width="9.109375" style="1704"/>
    <col min="4353" max="4353" width="4.33203125" style="1704" customWidth="1"/>
    <col min="4354" max="4354" width="11" style="1704" customWidth="1"/>
    <col min="4355" max="4355" width="5" style="1704" customWidth="1"/>
    <col min="4356" max="4356" width="11.33203125" style="1704" customWidth="1"/>
    <col min="4357" max="4369" width="3.109375" style="1704" customWidth="1"/>
    <col min="4370" max="4370" width="10.33203125" style="1704" customWidth="1"/>
    <col min="4371" max="4372" width="5.109375" style="1704" customWidth="1"/>
    <col min="4373" max="4373" width="8.6640625" style="1704" customWidth="1"/>
    <col min="4374" max="4374" width="9" style="1704" customWidth="1"/>
    <col min="4375" max="4375" width="8.33203125" style="1704" customWidth="1"/>
    <col min="4376" max="4376" width="12.44140625" style="1704" customWidth="1"/>
    <col min="4377" max="4379" width="7.109375" style="1704" customWidth="1"/>
    <col min="4380" max="4381" width="9.33203125" style="1704" customWidth="1"/>
    <col min="4382" max="4382" width="9.109375" style="1704" customWidth="1"/>
    <col min="4383" max="4383" width="7.44140625" style="1704" customWidth="1"/>
    <col min="4384" max="4385" width="9.33203125" style="1704" customWidth="1"/>
    <col min="4386" max="4386" width="6.44140625" style="1704" customWidth="1"/>
    <col min="4387" max="4387" width="9.109375" style="1704"/>
    <col min="4388" max="4388" width="10.44140625" style="1704" customWidth="1"/>
    <col min="4389" max="4391" width="9.6640625" style="1704" customWidth="1"/>
    <col min="4392" max="4392" width="8.109375" style="1704" customWidth="1"/>
    <col min="4393" max="4394" width="8.44140625" style="1704" customWidth="1"/>
    <col min="4395" max="4395" width="7.5546875" style="1704" customWidth="1"/>
    <col min="4396" max="4608" width="9.109375" style="1704"/>
    <col min="4609" max="4609" width="4.33203125" style="1704" customWidth="1"/>
    <col min="4610" max="4610" width="11" style="1704" customWidth="1"/>
    <col min="4611" max="4611" width="5" style="1704" customWidth="1"/>
    <col min="4612" max="4612" width="11.33203125" style="1704" customWidth="1"/>
    <col min="4613" max="4625" width="3.109375" style="1704" customWidth="1"/>
    <col min="4626" max="4626" width="10.33203125" style="1704" customWidth="1"/>
    <col min="4627" max="4628" width="5.109375" style="1704" customWidth="1"/>
    <col min="4629" max="4629" width="8.6640625" style="1704" customWidth="1"/>
    <col min="4630" max="4630" width="9" style="1704" customWidth="1"/>
    <col min="4631" max="4631" width="8.33203125" style="1704" customWidth="1"/>
    <col min="4632" max="4632" width="12.44140625" style="1704" customWidth="1"/>
    <col min="4633" max="4635" width="7.109375" style="1704" customWidth="1"/>
    <col min="4636" max="4637" width="9.33203125" style="1704" customWidth="1"/>
    <col min="4638" max="4638" width="9.109375" style="1704" customWidth="1"/>
    <col min="4639" max="4639" width="7.44140625" style="1704" customWidth="1"/>
    <col min="4640" max="4641" width="9.33203125" style="1704" customWidth="1"/>
    <col min="4642" max="4642" width="6.44140625" style="1704" customWidth="1"/>
    <col min="4643" max="4643" width="9.109375" style="1704"/>
    <col min="4644" max="4644" width="10.44140625" style="1704" customWidth="1"/>
    <col min="4645" max="4647" width="9.6640625" style="1704" customWidth="1"/>
    <col min="4648" max="4648" width="8.109375" style="1704" customWidth="1"/>
    <col min="4649" max="4650" width="8.44140625" style="1704" customWidth="1"/>
    <col min="4651" max="4651" width="7.5546875" style="1704" customWidth="1"/>
    <col min="4652" max="4864" width="9.109375" style="1704"/>
    <col min="4865" max="4865" width="4.33203125" style="1704" customWidth="1"/>
    <col min="4866" max="4866" width="11" style="1704" customWidth="1"/>
    <col min="4867" max="4867" width="5" style="1704" customWidth="1"/>
    <col min="4868" max="4868" width="11.33203125" style="1704" customWidth="1"/>
    <col min="4869" max="4881" width="3.109375" style="1704" customWidth="1"/>
    <col min="4882" max="4882" width="10.33203125" style="1704" customWidth="1"/>
    <col min="4883" max="4884" width="5.109375" style="1704" customWidth="1"/>
    <col min="4885" max="4885" width="8.6640625" style="1704" customWidth="1"/>
    <col min="4886" max="4886" width="9" style="1704" customWidth="1"/>
    <col min="4887" max="4887" width="8.33203125" style="1704" customWidth="1"/>
    <col min="4888" max="4888" width="12.44140625" style="1704" customWidth="1"/>
    <col min="4889" max="4891" width="7.109375" style="1704" customWidth="1"/>
    <col min="4892" max="4893" width="9.33203125" style="1704" customWidth="1"/>
    <col min="4894" max="4894" width="9.109375" style="1704" customWidth="1"/>
    <col min="4895" max="4895" width="7.44140625" style="1704" customWidth="1"/>
    <col min="4896" max="4897" width="9.33203125" style="1704" customWidth="1"/>
    <col min="4898" max="4898" width="6.44140625" style="1704" customWidth="1"/>
    <col min="4899" max="4899" width="9.109375" style="1704"/>
    <col min="4900" max="4900" width="10.44140625" style="1704" customWidth="1"/>
    <col min="4901" max="4903" width="9.6640625" style="1704" customWidth="1"/>
    <col min="4904" max="4904" width="8.109375" style="1704" customWidth="1"/>
    <col min="4905" max="4906" width="8.44140625" style="1704" customWidth="1"/>
    <col min="4907" max="4907" width="7.5546875" style="1704" customWidth="1"/>
    <col min="4908" max="5120" width="9.109375" style="1704"/>
    <col min="5121" max="5121" width="4.33203125" style="1704" customWidth="1"/>
    <col min="5122" max="5122" width="11" style="1704" customWidth="1"/>
    <col min="5123" max="5123" width="5" style="1704" customWidth="1"/>
    <col min="5124" max="5124" width="11.33203125" style="1704" customWidth="1"/>
    <col min="5125" max="5137" width="3.109375" style="1704" customWidth="1"/>
    <col min="5138" max="5138" width="10.33203125" style="1704" customWidth="1"/>
    <col min="5139" max="5140" width="5.109375" style="1704" customWidth="1"/>
    <col min="5141" max="5141" width="8.6640625" style="1704" customWidth="1"/>
    <col min="5142" max="5142" width="9" style="1704" customWidth="1"/>
    <col min="5143" max="5143" width="8.33203125" style="1704" customWidth="1"/>
    <col min="5144" max="5144" width="12.44140625" style="1704" customWidth="1"/>
    <col min="5145" max="5147" width="7.109375" style="1704" customWidth="1"/>
    <col min="5148" max="5149" width="9.33203125" style="1704" customWidth="1"/>
    <col min="5150" max="5150" width="9.109375" style="1704" customWidth="1"/>
    <col min="5151" max="5151" width="7.44140625" style="1704" customWidth="1"/>
    <col min="5152" max="5153" width="9.33203125" style="1704" customWidth="1"/>
    <col min="5154" max="5154" width="6.44140625" style="1704" customWidth="1"/>
    <col min="5155" max="5155" width="9.109375" style="1704"/>
    <col min="5156" max="5156" width="10.44140625" style="1704" customWidth="1"/>
    <col min="5157" max="5159" width="9.6640625" style="1704" customWidth="1"/>
    <col min="5160" max="5160" width="8.109375" style="1704" customWidth="1"/>
    <col min="5161" max="5162" width="8.44140625" style="1704" customWidth="1"/>
    <col min="5163" max="5163" width="7.5546875" style="1704" customWidth="1"/>
    <col min="5164" max="5376" width="9.109375" style="1704"/>
    <col min="5377" max="5377" width="4.33203125" style="1704" customWidth="1"/>
    <col min="5378" max="5378" width="11" style="1704" customWidth="1"/>
    <col min="5379" max="5379" width="5" style="1704" customWidth="1"/>
    <col min="5380" max="5380" width="11.33203125" style="1704" customWidth="1"/>
    <col min="5381" max="5393" width="3.109375" style="1704" customWidth="1"/>
    <col min="5394" max="5394" width="10.33203125" style="1704" customWidth="1"/>
    <col min="5395" max="5396" width="5.109375" style="1704" customWidth="1"/>
    <col min="5397" max="5397" width="8.6640625" style="1704" customWidth="1"/>
    <col min="5398" max="5398" width="9" style="1704" customWidth="1"/>
    <col min="5399" max="5399" width="8.33203125" style="1704" customWidth="1"/>
    <col min="5400" max="5400" width="12.44140625" style="1704" customWidth="1"/>
    <col min="5401" max="5403" width="7.109375" style="1704" customWidth="1"/>
    <col min="5404" max="5405" width="9.33203125" style="1704" customWidth="1"/>
    <col min="5406" max="5406" width="9.109375" style="1704" customWidth="1"/>
    <col min="5407" max="5407" width="7.44140625" style="1704" customWidth="1"/>
    <col min="5408" max="5409" width="9.33203125" style="1704" customWidth="1"/>
    <col min="5410" max="5410" width="6.44140625" style="1704" customWidth="1"/>
    <col min="5411" max="5411" width="9.109375" style="1704"/>
    <col min="5412" max="5412" width="10.44140625" style="1704" customWidth="1"/>
    <col min="5413" max="5415" width="9.6640625" style="1704" customWidth="1"/>
    <col min="5416" max="5416" width="8.109375" style="1704" customWidth="1"/>
    <col min="5417" max="5418" width="8.44140625" style="1704" customWidth="1"/>
    <col min="5419" max="5419" width="7.5546875" style="1704" customWidth="1"/>
    <col min="5420" max="5632" width="9.109375" style="1704"/>
    <col min="5633" max="5633" width="4.33203125" style="1704" customWidth="1"/>
    <col min="5634" max="5634" width="11" style="1704" customWidth="1"/>
    <col min="5635" max="5635" width="5" style="1704" customWidth="1"/>
    <col min="5636" max="5636" width="11.33203125" style="1704" customWidth="1"/>
    <col min="5637" max="5649" width="3.109375" style="1704" customWidth="1"/>
    <col min="5650" max="5650" width="10.33203125" style="1704" customWidth="1"/>
    <col min="5651" max="5652" width="5.109375" style="1704" customWidth="1"/>
    <col min="5653" max="5653" width="8.6640625" style="1704" customWidth="1"/>
    <col min="5654" max="5654" width="9" style="1704" customWidth="1"/>
    <col min="5655" max="5655" width="8.33203125" style="1704" customWidth="1"/>
    <col min="5656" max="5656" width="12.44140625" style="1704" customWidth="1"/>
    <col min="5657" max="5659" width="7.109375" style="1704" customWidth="1"/>
    <col min="5660" max="5661" width="9.33203125" style="1704" customWidth="1"/>
    <col min="5662" max="5662" width="9.109375" style="1704" customWidth="1"/>
    <col min="5663" max="5663" width="7.44140625" style="1704" customWidth="1"/>
    <col min="5664" max="5665" width="9.33203125" style="1704" customWidth="1"/>
    <col min="5666" max="5666" width="6.44140625" style="1704" customWidth="1"/>
    <col min="5667" max="5667" width="9.109375" style="1704"/>
    <col min="5668" max="5668" width="10.44140625" style="1704" customWidth="1"/>
    <col min="5669" max="5671" width="9.6640625" style="1704" customWidth="1"/>
    <col min="5672" max="5672" width="8.109375" style="1704" customWidth="1"/>
    <col min="5673" max="5674" width="8.44140625" style="1704" customWidth="1"/>
    <col min="5675" max="5675" width="7.5546875" style="1704" customWidth="1"/>
    <col min="5676" max="5888" width="9.109375" style="1704"/>
    <col min="5889" max="5889" width="4.33203125" style="1704" customWidth="1"/>
    <col min="5890" max="5890" width="11" style="1704" customWidth="1"/>
    <col min="5891" max="5891" width="5" style="1704" customWidth="1"/>
    <col min="5892" max="5892" width="11.33203125" style="1704" customWidth="1"/>
    <col min="5893" max="5905" width="3.109375" style="1704" customWidth="1"/>
    <col min="5906" max="5906" width="10.33203125" style="1704" customWidth="1"/>
    <col min="5907" max="5908" width="5.109375" style="1704" customWidth="1"/>
    <col min="5909" max="5909" width="8.6640625" style="1704" customWidth="1"/>
    <col min="5910" max="5910" width="9" style="1704" customWidth="1"/>
    <col min="5911" max="5911" width="8.33203125" style="1704" customWidth="1"/>
    <col min="5912" max="5912" width="12.44140625" style="1704" customWidth="1"/>
    <col min="5913" max="5915" width="7.109375" style="1704" customWidth="1"/>
    <col min="5916" max="5917" width="9.33203125" style="1704" customWidth="1"/>
    <col min="5918" max="5918" width="9.109375" style="1704" customWidth="1"/>
    <col min="5919" max="5919" width="7.44140625" style="1704" customWidth="1"/>
    <col min="5920" max="5921" width="9.33203125" style="1704" customWidth="1"/>
    <col min="5922" max="5922" width="6.44140625" style="1704" customWidth="1"/>
    <col min="5923" max="5923" width="9.109375" style="1704"/>
    <col min="5924" max="5924" width="10.44140625" style="1704" customWidth="1"/>
    <col min="5925" max="5927" width="9.6640625" style="1704" customWidth="1"/>
    <col min="5928" max="5928" width="8.109375" style="1704" customWidth="1"/>
    <col min="5929" max="5930" width="8.44140625" style="1704" customWidth="1"/>
    <col min="5931" max="5931" width="7.5546875" style="1704" customWidth="1"/>
    <col min="5932" max="6144" width="9.109375" style="1704"/>
    <col min="6145" max="6145" width="4.33203125" style="1704" customWidth="1"/>
    <col min="6146" max="6146" width="11" style="1704" customWidth="1"/>
    <col min="6147" max="6147" width="5" style="1704" customWidth="1"/>
    <col min="6148" max="6148" width="11.33203125" style="1704" customWidth="1"/>
    <col min="6149" max="6161" width="3.109375" style="1704" customWidth="1"/>
    <col min="6162" max="6162" width="10.33203125" style="1704" customWidth="1"/>
    <col min="6163" max="6164" width="5.109375" style="1704" customWidth="1"/>
    <col min="6165" max="6165" width="8.6640625" style="1704" customWidth="1"/>
    <col min="6166" max="6166" width="9" style="1704" customWidth="1"/>
    <col min="6167" max="6167" width="8.33203125" style="1704" customWidth="1"/>
    <col min="6168" max="6168" width="12.44140625" style="1704" customWidth="1"/>
    <col min="6169" max="6171" width="7.109375" style="1704" customWidth="1"/>
    <col min="6172" max="6173" width="9.33203125" style="1704" customWidth="1"/>
    <col min="6174" max="6174" width="9.109375" style="1704" customWidth="1"/>
    <col min="6175" max="6175" width="7.44140625" style="1704" customWidth="1"/>
    <col min="6176" max="6177" width="9.33203125" style="1704" customWidth="1"/>
    <col min="6178" max="6178" width="6.44140625" style="1704" customWidth="1"/>
    <col min="6179" max="6179" width="9.109375" style="1704"/>
    <col min="6180" max="6180" width="10.44140625" style="1704" customWidth="1"/>
    <col min="6181" max="6183" width="9.6640625" style="1704" customWidth="1"/>
    <col min="6184" max="6184" width="8.109375" style="1704" customWidth="1"/>
    <col min="6185" max="6186" width="8.44140625" style="1704" customWidth="1"/>
    <col min="6187" max="6187" width="7.5546875" style="1704" customWidth="1"/>
    <col min="6188" max="6400" width="9.109375" style="1704"/>
    <col min="6401" max="6401" width="4.33203125" style="1704" customWidth="1"/>
    <col min="6402" max="6402" width="11" style="1704" customWidth="1"/>
    <col min="6403" max="6403" width="5" style="1704" customWidth="1"/>
    <col min="6404" max="6404" width="11.33203125" style="1704" customWidth="1"/>
    <col min="6405" max="6417" width="3.109375" style="1704" customWidth="1"/>
    <col min="6418" max="6418" width="10.33203125" style="1704" customWidth="1"/>
    <col min="6419" max="6420" width="5.109375" style="1704" customWidth="1"/>
    <col min="6421" max="6421" width="8.6640625" style="1704" customWidth="1"/>
    <col min="6422" max="6422" width="9" style="1704" customWidth="1"/>
    <col min="6423" max="6423" width="8.33203125" style="1704" customWidth="1"/>
    <col min="6424" max="6424" width="12.44140625" style="1704" customWidth="1"/>
    <col min="6425" max="6427" width="7.109375" style="1704" customWidth="1"/>
    <col min="6428" max="6429" width="9.33203125" style="1704" customWidth="1"/>
    <col min="6430" max="6430" width="9.109375" style="1704" customWidth="1"/>
    <col min="6431" max="6431" width="7.44140625" style="1704" customWidth="1"/>
    <col min="6432" max="6433" width="9.33203125" style="1704" customWidth="1"/>
    <col min="6434" max="6434" width="6.44140625" style="1704" customWidth="1"/>
    <col min="6435" max="6435" width="9.109375" style="1704"/>
    <col min="6436" max="6436" width="10.44140625" style="1704" customWidth="1"/>
    <col min="6437" max="6439" width="9.6640625" style="1704" customWidth="1"/>
    <col min="6440" max="6440" width="8.109375" style="1704" customWidth="1"/>
    <col min="6441" max="6442" width="8.44140625" style="1704" customWidth="1"/>
    <col min="6443" max="6443" width="7.5546875" style="1704" customWidth="1"/>
    <col min="6444" max="6656" width="9.109375" style="1704"/>
    <col min="6657" max="6657" width="4.33203125" style="1704" customWidth="1"/>
    <col min="6658" max="6658" width="11" style="1704" customWidth="1"/>
    <col min="6659" max="6659" width="5" style="1704" customWidth="1"/>
    <col min="6660" max="6660" width="11.33203125" style="1704" customWidth="1"/>
    <col min="6661" max="6673" width="3.109375" style="1704" customWidth="1"/>
    <col min="6674" max="6674" width="10.33203125" style="1704" customWidth="1"/>
    <col min="6675" max="6676" width="5.109375" style="1704" customWidth="1"/>
    <col min="6677" max="6677" width="8.6640625" style="1704" customWidth="1"/>
    <col min="6678" max="6678" width="9" style="1704" customWidth="1"/>
    <col min="6679" max="6679" width="8.33203125" style="1704" customWidth="1"/>
    <col min="6680" max="6680" width="12.44140625" style="1704" customWidth="1"/>
    <col min="6681" max="6683" width="7.109375" style="1704" customWidth="1"/>
    <col min="6684" max="6685" width="9.33203125" style="1704" customWidth="1"/>
    <col min="6686" max="6686" width="9.109375" style="1704" customWidth="1"/>
    <col min="6687" max="6687" width="7.44140625" style="1704" customWidth="1"/>
    <col min="6688" max="6689" width="9.33203125" style="1704" customWidth="1"/>
    <col min="6690" max="6690" width="6.44140625" style="1704" customWidth="1"/>
    <col min="6691" max="6691" width="9.109375" style="1704"/>
    <col min="6692" max="6692" width="10.44140625" style="1704" customWidth="1"/>
    <col min="6693" max="6695" width="9.6640625" style="1704" customWidth="1"/>
    <col min="6696" max="6696" width="8.109375" style="1704" customWidth="1"/>
    <col min="6697" max="6698" width="8.44140625" style="1704" customWidth="1"/>
    <col min="6699" max="6699" width="7.5546875" style="1704" customWidth="1"/>
    <col min="6700" max="6912" width="9.109375" style="1704"/>
    <col min="6913" max="6913" width="4.33203125" style="1704" customWidth="1"/>
    <col min="6914" max="6914" width="11" style="1704" customWidth="1"/>
    <col min="6915" max="6915" width="5" style="1704" customWidth="1"/>
    <col min="6916" max="6916" width="11.33203125" style="1704" customWidth="1"/>
    <col min="6917" max="6929" width="3.109375" style="1704" customWidth="1"/>
    <col min="6930" max="6930" width="10.33203125" style="1704" customWidth="1"/>
    <col min="6931" max="6932" width="5.109375" style="1704" customWidth="1"/>
    <col min="6933" max="6933" width="8.6640625" style="1704" customWidth="1"/>
    <col min="6934" max="6934" width="9" style="1704" customWidth="1"/>
    <col min="6935" max="6935" width="8.33203125" style="1704" customWidth="1"/>
    <col min="6936" max="6936" width="12.44140625" style="1704" customWidth="1"/>
    <col min="6937" max="6939" width="7.109375" style="1704" customWidth="1"/>
    <col min="6940" max="6941" width="9.33203125" style="1704" customWidth="1"/>
    <col min="6942" max="6942" width="9.109375" style="1704" customWidth="1"/>
    <col min="6943" max="6943" width="7.44140625" style="1704" customWidth="1"/>
    <col min="6944" max="6945" width="9.33203125" style="1704" customWidth="1"/>
    <col min="6946" max="6946" width="6.44140625" style="1704" customWidth="1"/>
    <col min="6947" max="6947" width="9.109375" style="1704"/>
    <col min="6948" max="6948" width="10.44140625" style="1704" customWidth="1"/>
    <col min="6949" max="6951" width="9.6640625" style="1704" customWidth="1"/>
    <col min="6952" max="6952" width="8.109375" style="1704" customWidth="1"/>
    <col min="6953" max="6954" width="8.44140625" style="1704" customWidth="1"/>
    <col min="6955" max="6955" width="7.5546875" style="1704" customWidth="1"/>
    <col min="6956" max="7168" width="9.109375" style="1704"/>
    <col min="7169" max="7169" width="4.33203125" style="1704" customWidth="1"/>
    <col min="7170" max="7170" width="11" style="1704" customWidth="1"/>
    <col min="7171" max="7171" width="5" style="1704" customWidth="1"/>
    <col min="7172" max="7172" width="11.33203125" style="1704" customWidth="1"/>
    <col min="7173" max="7185" width="3.109375" style="1704" customWidth="1"/>
    <col min="7186" max="7186" width="10.33203125" style="1704" customWidth="1"/>
    <col min="7187" max="7188" width="5.109375" style="1704" customWidth="1"/>
    <col min="7189" max="7189" width="8.6640625" style="1704" customWidth="1"/>
    <col min="7190" max="7190" width="9" style="1704" customWidth="1"/>
    <col min="7191" max="7191" width="8.33203125" style="1704" customWidth="1"/>
    <col min="7192" max="7192" width="12.44140625" style="1704" customWidth="1"/>
    <col min="7193" max="7195" width="7.109375" style="1704" customWidth="1"/>
    <col min="7196" max="7197" width="9.33203125" style="1704" customWidth="1"/>
    <col min="7198" max="7198" width="9.109375" style="1704" customWidth="1"/>
    <col min="7199" max="7199" width="7.44140625" style="1704" customWidth="1"/>
    <col min="7200" max="7201" width="9.33203125" style="1704" customWidth="1"/>
    <col min="7202" max="7202" width="6.44140625" style="1704" customWidth="1"/>
    <col min="7203" max="7203" width="9.109375" style="1704"/>
    <col min="7204" max="7204" width="10.44140625" style="1704" customWidth="1"/>
    <col min="7205" max="7207" width="9.6640625" style="1704" customWidth="1"/>
    <col min="7208" max="7208" width="8.109375" style="1704" customWidth="1"/>
    <col min="7209" max="7210" width="8.44140625" style="1704" customWidth="1"/>
    <col min="7211" max="7211" width="7.5546875" style="1704" customWidth="1"/>
    <col min="7212" max="7424" width="9.109375" style="1704"/>
    <col min="7425" max="7425" width="4.33203125" style="1704" customWidth="1"/>
    <col min="7426" max="7426" width="11" style="1704" customWidth="1"/>
    <col min="7427" max="7427" width="5" style="1704" customWidth="1"/>
    <col min="7428" max="7428" width="11.33203125" style="1704" customWidth="1"/>
    <col min="7429" max="7441" width="3.109375" style="1704" customWidth="1"/>
    <col min="7442" max="7442" width="10.33203125" style="1704" customWidth="1"/>
    <col min="7443" max="7444" width="5.109375" style="1704" customWidth="1"/>
    <col min="7445" max="7445" width="8.6640625" style="1704" customWidth="1"/>
    <col min="7446" max="7446" width="9" style="1704" customWidth="1"/>
    <col min="7447" max="7447" width="8.33203125" style="1704" customWidth="1"/>
    <col min="7448" max="7448" width="12.44140625" style="1704" customWidth="1"/>
    <col min="7449" max="7451" width="7.109375" style="1704" customWidth="1"/>
    <col min="7452" max="7453" width="9.33203125" style="1704" customWidth="1"/>
    <col min="7454" max="7454" width="9.109375" style="1704" customWidth="1"/>
    <col min="7455" max="7455" width="7.44140625" style="1704" customWidth="1"/>
    <col min="7456" max="7457" width="9.33203125" style="1704" customWidth="1"/>
    <col min="7458" max="7458" width="6.44140625" style="1704" customWidth="1"/>
    <col min="7459" max="7459" width="9.109375" style="1704"/>
    <col min="7460" max="7460" width="10.44140625" style="1704" customWidth="1"/>
    <col min="7461" max="7463" width="9.6640625" style="1704" customWidth="1"/>
    <col min="7464" max="7464" width="8.109375" style="1704" customWidth="1"/>
    <col min="7465" max="7466" width="8.44140625" style="1704" customWidth="1"/>
    <col min="7467" max="7467" width="7.5546875" style="1704" customWidth="1"/>
    <col min="7468" max="7680" width="9.109375" style="1704"/>
    <col min="7681" max="7681" width="4.33203125" style="1704" customWidth="1"/>
    <col min="7682" max="7682" width="11" style="1704" customWidth="1"/>
    <col min="7683" max="7683" width="5" style="1704" customWidth="1"/>
    <col min="7684" max="7684" width="11.33203125" style="1704" customWidth="1"/>
    <col min="7685" max="7697" width="3.109375" style="1704" customWidth="1"/>
    <col min="7698" max="7698" width="10.33203125" style="1704" customWidth="1"/>
    <col min="7699" max="7700" width="5.109375" style="1704" customWidth="1"/>
    <col min="7701" max="7701" width="8.6640625" style="1704" customWidth="1"/>
    <col min="7702" max="7702" width="9" style="1704" customWidth="1"/>
    <col min="7703" max="7703" width="8.33203125" style="1704" customWidth="1"/>
    <col min="7704" max="7704" width="12.44140625" style="1704" customWidth="1"/>
    <col min="7705" max="7707" width="7.109375" style="1704" customWidth="1"/>
    <col min="7708" max="7709" width="9.33203125" style="1704" customWidth="1"/>
    <col min="7710" max="7710" width="9.109375" style="1704" customWidth="1"/>
    <col min="7711" max="7711" width="7.44140625" style="1704" customWidth="1"/>
    <col min="7712" max="7713" width="9.33203125" style="1704" customWidth="1"/>
    <col min="7714" max="7714" width="6.44140625" style="1704" customWidth="1"/>
    <col min="7715" max="7715" width="9.109375" style="1704"/>
    <col min="7716" max="7716" width="10.44140625" style="1704" customWidth="1"/>
    <col min="7717" max="7719" width="9.6640625" style="1704" customWidth="1"/>
    <col min="7720" max="7720" width="8.109375" style="1704" customWidth="1"/>
    <col min="7721" max="7722" width="8.44140625" style="1704" customWidth="1"/>
    <col min="7723" max="7723" width="7.5546875" style="1704" customWidth="1"/>
    <col min="7724" max="7936" width="9.109375" style="1704"/>
    <col min="7937" max="7937" width="4.33203125" style="1704" customWidth="1"/>
    <col min="7938" max="7938" width="11" style="1704" customWidth="1"/>
    <col min="7939" max="7939" width="5" style="1704" customWidth="1"/>
    <col min="7940" max="7940" width="11.33203125" style="1704" customWidth="1"/>
    <col min="7941" max="7953" width="3.109375" style="1704" customWidth="1"/>
    <col min="7954" max="7954" width="10.33203125" style="1704" customWidth="1"/>
    <col min="7955" max="7956" width="5.109375" style="1704" customWidth="1"/>
    <col min="7957" max="7957" width="8.6640625" style="1704" customWidth="1"/>
    <col min="7958" max="7958" width="9" style="1704" customWidth="1"/>
    <col min="7959" max="7959" width="8.33203125" style="1704" customWidth="1"/>
    <col min="7960" max="7960" width="12.44140625" style="1704" customWidth="1"/>
    <col min="7961" max="7963" width="7.109375" style="1704" customWidth="1"/>
    <col min="7964" max="7965" width="9.33203125" style="1704" customWidth="1"/>
    <col min="7966" max="7966" width="9.109375" style="1704" customWidth="1"/>
    <col min="7967" max="7967" width="7.44140625" style="1704" customWidth="1"/>
    <col min="7968" max="7969" width="9.33203125" style="1704" customWidth="1"/>
    <col min="7970" max="7970" width="6.44140625" style="1704" customWidth="1"/>
    <col min="7971" max="7971" width="9.109375" style="1704"/>
    <col min="7972" max="7972" width="10.44140625" style="1704" customWidth="1"/>
    <col min="7973" max="7975" width="9.6640625" style="1704" customWidth="1"/>
    <col min="7976" max="7976" width="8.109375" style="1704" customWidth="1"/>
    <col min="7977" max="7978" width="8.44140625" style="1704" customWidth="1"/>
    <col min="7979" max="7979" width="7.5546875" style="1704" customWidth="1"/>
    <col min="7980" max="8192" width="9.109375" style="1704"/>
    <col min="8193" max="8193" width="4.33203125" style="1704" customWidth="1"/>
    <col min="8194" max="8194" width="11" style="1704" customWidth="1"/>
    <col min="8195" max="8195" width="5" style="1704" customWidth="1"/>
    <col min="8196" max="8196" width="11.33203125" style="1704" customWidth="1"/>
    <col min="8197" max="8209" width="3.109375" style="1704" customWidth="1"/>
    <col min="8210" max="8210" width="10.33203125" style="1704" customWidth="1"/>
    <col min="8211" max="8212" width="5.109375" style="1704" customWidth="1"/>
    <col min="8213" max="8213" width="8.6640625" style="1704" customWidth="1"/>
    <col min="8214" max="8214" width="9" style="1704" customWidth="1"/>
    <col min="8215" max="8215" width="8.33203125" style="1704" customWidth="1"/>
    <col min="8216" max="8216" width="12.44140625" style="1704" customWidth="1"/>
    <col min="8217" max="8219" width="7.109375" style="1704" customWidth="1"/>
    <col min="8220" max="8221" width="9.33203125" style="1704" customWidth="1"/>
    <col min="8222" max="8222" width="9.109375" style="1704" customWidth="1"/>
    <col min="8223" max="8223" width="7.44140625" style="1704" customWidth="1"/>
    <col min="8224" max="8225" width="9.33203125" style="1704" customWidth="1"/>
    <col min="8226" max="8226" width="6.44140625" style="1704" customWidth="1"/>
    <col min="8227" max="8227" width="9.109375" style="1704"/>
    <col min="8228" max="8228" width="10.44140625" style="1704" customWidth="1"/>
    <col min="8229" max="8231" width="9.6640625" style="1704" customWidth="1"/>
    <col min="8232" max="8232" width="8.109375" style="1704" customWidth="1"/>
    <col min="8233" max="8234" width="8.44140625" style="1704" customWidth="1"/>
    <col min="8235" max="8235" width="7.5546875" style="1704" customWidth="1"/>
    <col min="8236" max="8448" width="9.109375" style="1704"/>
    <col min="8449" max="8449" width="4.33203125" style="1704" customWidth="1"/>
    <col min="8450" max="8450" width="11" style="1704" customWidth="1"/>
    <col min="8451" max="8451" width="5" style="1704" customWidth="1"/>
    <col min="8452" max="8452" width="11.33203125" style="1704" customWidth="1"/>
    <col min="8453" max="8465" width="3.109375" style="1704" customWidth="1"/>
    <col min="8466" max="8466" width="10.33203125" style="1704" customWidth="1"/>
    <col min="8467" max="8468" width="5.109375" style="1704" customWidth="1"/>
    <col min="8469" max="8469" width="8.6640625" style="1704" customWidth="1"/>
    <col min="8470" max="8470" width="9" style="1704" customWidth="1"/>
    <col min="8471" max="8471" width="8.33203125" style="1704" customWidth="1"/>
    <col min="8472" max="8472" width="12.44140625" style="1704" customWidth="1"/>
    <col min="8473" max="8475" width="7.109375" style="1704" customWidth="1"/>
    <col min="8476" max="8477" width="9.33203125" style="1704" customWidth="1"/>
    <col min="8478" max="8478" width="9.109375" style="1704" customWidth="1"/>
    <col min="8479" max="8479" width="7.44140625" style="1704" customWidth="1"/>
    <col min="8480" max="8481" width="9.33203125" style="1704" customWidth="1"/>
    <col min="8482" max="8482" width="6.44140625" style="1704" customWidth="1"/>
    <col min="8483" max="8483" width="9.109375" style="1704"/>
    <col min="8484" max="8484" width="10.44140625" style="1704" customWidth="1"/>
    <col min="8485" max="8487" width="9.6640625" style="1704" customWidth="1"/>
    <col min="8488" max="8488" width="8.109375" style="1704" customWidth="1"/>
    <col min="8489" max="8490" width="8.44140625" style="1704" customWidth="1"/>
    <col min="8491" max="8491" width="7.5546875" style="1704" customWidth="1"/>
    <col min="8492" max="8704" width="9.109375" style="1704"/>
    <col min="8705" max="8705" width="4.33203125" style="1704" customWidth="1"/>
    <col min="8706" max="8706" width="11" style="1704" customWidth="1"/>
    <col min="8707" max="8707" width="5" style="1704" customWidth="1"/>
    <col min="8708" max="8708" width="11.33203125" style="1704" customWidth="1"/>
    <col min="8709" max="8721" width="3.109375" style="1704" customWidth="1"/>
    <col min="8722" max="8722" width="10.33203125" style="1704" customWidth="1"/>
    <col min="8723" max="8724" width="5.109375" style="1704" customWidth="1"/>
    <col min="8725" max="8725" width="8.6640625" style="1704" customWidth="1"/>
    <col min="8726" max="8726" width="9" style="1704" customWidth="1"/>
    <col min="8727" max="8727" width="8.33203125" style="1704" customWidth="1"/>
    <col min="8728" max="8728" width="12.44140625" style="1704" customWidth="1"/>
    <col min="8729" max="8731" width="7.109375" style="1704" customWidth="1"/>
    <col min="8732" max="8733" width="9.33203125" style="1704" customWidth="1"/>
    <col min="8734" max="8734" width="9.109375" style="1704" customWidth="1"/>
    <col min="8735" max="8735" width="7.44140625" style="1704" customWidth="1"/>
    <col min="8736" max="8737" width="9.33203125" style="1704" customWidth="1"/>
    <col min="8738" max="8738" width="6.44140625" style="1704" customWidth="1"/>
    <col min="8739" max="8739" width="9.109375" style="1704"/>
    <col min="8740" max="8740" width="10.44140625" style="1704" customWidth="1"/>
    <col min="8741" max="8743" width="9.6640625" style="1704" customWidth="1"/>
    <col min="8744" max="8744" width="8.109375" style="1704" customWidth="1"/>
    <col min="8745" max="8746" width="8.44140625" style="1704" customWidth="1"/>
    <col min="8747" max="8747" width="7.5546875" style="1704" customWidth="1"/>
    <col min="8748" max="8960" width="9.109375" style="1704"/>
    <col min="8961" max="8961" width="4.33203125" style="1704" customWidth="1"/>
    <col min="8962" max="8962" width="11" style="1704" customWidth="1"/>
    <col min="8963" max="8963" width="5" style="1704" customWidth="1"/>
    <col min="8964" max="8964" width="11.33203125" style="1704" customWidth="1"/>
    <col min="8965" max="8977" width="3.109375" style="1704" customWidth="1"/>
    <col min="8978" max="8978" width="10.33203125" style="1704" customWidth="1"/>
    <col min="8979" max="8980" width="5.109375" style="1704" customWidth="1"/>
    <col min="8981" max="8981" width="8.6640625" style="1704" customWidth="1"/>
    <col min="8982" max="8982" width="9" style="1704" customWidth="1"/>
    <col min="8983" max="8983" width="8.33203125" style="1704" customWidth="1"/>
    <col min="8984" max="8984" width="12.44140625" style="1704" customWidth="1"/>
    <col min="8985" max="8987" width="7.109375" style="1704" customWidth="1"/>
    <col min="8988" max="8989" width="9.33203125" style="1704" customWidth="1"/>
    <col min="8990" max="8990" width="9.109375" style="1704" customWidth="1"/>
    <col min="8991" max="8991" width="7.44140625" style="1704" customWidth="1"/>
    <col min="8992" max="8993" width="9.33203125" style="1704" customWidth="1"/>
    <col min="8994" max="8994" width="6.44140625" style="1704" customWidth="1"/>
    <col min="8995" max="8995" width="9.109375" style="1704"/>
    <col min="8996" max="8996" width="10.44140625" style="1704" customWidth="1"/>
    <col min="8997" max="8999" width="9.6640625" style="1704" customWidth="1"/>
    <col min="9000" max="9000" width="8.109375" style="1704" customWidth="1"/>
    <col min="9001" max="9002" width="8.44140625" style="1704" customWidth="1"/>
    <col min="9003" max="9003" width="7.5546875" style="1704" customWidth="1"/>
    <col min="9004" max="9216" width="9.109375" style="1704"/>
    <col min="9217" max="9217" width="4.33203125" style="1704" customWidth="1"/>
    <col min="9218" max="9218" width="11" style="1704" customWidth="1"/>
    <col min="9219" max="9219" width="5" style="1704" customWidth="1"/>
    <col min="9220" max="9220" width="11.33203125" style="1704" customWidth="1"/>
    <col min="9221" max="9233" width="3.109375" style="1704" customWidth="1"/>
    <col min="9234" max="9234" width="10.33203125" style="1704" customWidth="1"/>
    <col min="9235" max="9236" width="5.109375" style="1704" customWidth="1"/>
    <col min="9237" max="9237" width="8.6640625" style="1704" customWidth="1"/>
    <col min="9238" max="9238" width="9" style="1704" customWidth="1"/>
    <col min="9239" max="9239" width="8.33203125" style="1704" customWidth="1"/>
    <col min="9240" max="9240" width="12.44140625" style="1704" customWidth="1"/>
    <col min="9241" max="9243" width="7.109375" style="1704" customWidth="1"/>
    <col min="9244" max="9245" width="9.33203125" style="1704" customWidth="1"/>
    <col min="9246" max="9246" width="9.109375" style="1704" customWidth="1"/>
    <col min="9247" max="9247" width="7.44140625" style="1704" customWidth="1"/>
    <col min="9248" max="9249" width="9.33203125" style="1704" customWidth="1"/>
    <col min="9250" max="9250" width="6.44140625" style="1704" customWidth="1"/>
    <col min="9251" max="9251" width="9.109375" style="1704"/>
    <col min="9252" max="9252" width="10.44140625" style="1704" customWidth="1"/>
    <col min="9253" max="9255" width="9.6640625" style="1704" customWidth="1"/>
    <col min="9256" max="9256" width="8.109375" style="1704" customWidth="1"/>
    <col min="9257" max="9258" width="8.44140625" style="1704" customWidth="1"/>
    <col min="9259" max="9259" width="7.5546875" style="1704" customWidth="1"/>
    <col min="9260" max="9472" width="9.109375" style="1704"/>
    <col min="9473" max="9473" width="4.33203125" style="1704" customWidth="1"/>
    <col min="9474" max="9474" width="11" style="1704" customWidth="1"/>
    <col min="9475" max="9475" width="5" style="1704" customWidth="1"/>
    <col min="9476" max="9476" width="11.33203125" style="1704" customWidth="1"/>
    <col min="9477" max="9489" width="3.109375" style="1704" customWidth="1"/>
    <col min="9490" max="9490" width="10.33203125" style="1704" customWidth="1"/>
    <col min="9491" max="9492" width="5.109375" style="1704" customWidth="1"/>
    <col min="9493" max="9493" width="8.6640625" style="1704" customWidth="1"/>
    <col min="9494" max="9494" width="9" style="1704" customWidth="1"/>
    <col min="9495" max="9495" width="8.33203125" style="1704" customWidth="1"/>
    <col min="9496" max="9496" width="12.44140625" style="1704" customWidth="1"/>
    <col min="9497" max="9499" width="7.109375" style="1704" customWidth="1"/>
    <col min="9500" max="9501" width="9.33203125" style="1704" customWidth="1"/>
    <col min="9502" max="9502" width="9.109375" style="1704" customWidth="1"/>
    <col min="9503" max="9503" width="7.44140625" style="1704" customWidth="1"/>
    <col min="9504" max="9505" width="9.33203125" style="1704" customWidth="1"/>
    <col min="9506" max="9506" width="6.44140625" style="1704" customWidth="1"/>
    <col min="9507" max="9507" width="9.109375" style="1704"/>
    <col min="9508" max="9508" width="10.44140625" style="1704" customWidth="1"/>
    <col min="9509" max="9511" width="9.6640625" style="1704" customWidth="1"/>
    <col min="9512" max="9512" width="8.109375" style="1704" customWidth="1"/>
    <col min="9513" max="9514" width="8.44140625" style="1704" customWidth="1"/>
    <col min="9515" max="9515" width="7.5546875" style="1704" customWidth="1"/>
    <col min="9516" max="9728" width="9.109375" style="1704"/>
    <col min="9729" max="9729" width="4.33203125" style="1704" customWidth="1"/>
    <col min="9730" max="9730" width="11" style="1704" customWidth="1"/>
    <col min="9731" max="9731" width="5" style="1704" customWidth="1"/>
    <col min="9732" max="9732" width="11.33203125" style="1704" customWidth="1"/>
    <col min="9733" max="9745" width="3.109375" style="1704" customWidth="1"/>
    <col min="9746" max="9746" width="10.33203125" style="1704" customWidth="1"/>
    <col min="9747" max="9748" width="5.109375" style="1704" customWidth="1"/>
    <col min="9749" max="9749" width="8.6640625" style="1704" customWidth="1"/>
    <col min="9750" max="9750" width="9" style="1704" customWidth="1"/>
    <col min="9751" max="9751" width="8.33203125" style="1704" customWidth="1"/>
    <col min="9752" max="9752" width="12.44140625" style="1704" customWidth="1"/>
    <col min="9753" max="9755" width="7.109375" style="1704" customWidth="1"/>
    <col min="9756" max="9757" width="9.33203125" style="1704" customWidth="1"/>
    <col min="9758" max="9758" width="9.109375" style="1704" customWidth="1"/>
    <col min="9759" max="9759" width="7.44140625" style="1704" customWidth="1"/>
    <col min="9760" max="9761" width="9.33203125" style="1704" customWidth="1"/>
    <col min="9762" max="9762" width="6.44140625" style="1704" customWidth="1"/>
    <col min="9763" max="9763" width="9.109375" style="1704"/>
    <col min="9764" max="9764" width="10.44140625" style="1704" customWidth="1"/>
    <col min="9765" max="9767" width="9.6640625" style="1704" customWidth="1"/>
    <col min="9768" max="9768" width="8.109375" style="1704" customWidth="1"/>
    <col min="9769" max="9770" width="8.44140625" style="1704" customWidth="1"/>
    <col min="9771" max="9771" width="7.5546875" style="1704" customWidth="1"/>
    <col min="9772" max="9984" width="9.109375" style="1704"/>
    <col min="9985" max="9985" width="4.33203125" style="1704" customWidth="1"/>
    <col min="9986" max="9986" width="11" style="1704" customWidth="1"/>
    <col min="9987" max="9987" width="5" style="1704" customWidth="1"/>
    <col min="9988" max="9988" width="11.33203125" style="1704" customWidth="1"/>
    <col min="9989" max="10001" width="3.109375" style="1704" customWidth="1"/>
    <col min="10002" max="10002" width="10.33203125" style="1704" customWidth="1"/>
    <col min="10003" max="10004" width="5.109375" style="1704" customWidth="1"/>
    <col min="10005" max="10005" width="8.6640625" style="1704" customWidth="1"/>
    <col min="10006" max="10006" width="9" style="1704" customWidth="1"/>
    <col min="10007" max="10007" width="8.33203125" style="1704" customWidth="1"/>
    <col min="10008" max="10008" width="12.44140625" style="1704" customWidth="1"/>
    <col min="10009" max="10011" width="7.109375" style="1704" customWidth="1"/>
    <col min="10012" max="10013" width="9.33203125" style="1704" customWidth="1"/>
    <col min="10014" max="10014" width="9.109375" style="1704" customWidth="1"/>
    <col min="10015" max="10015" width="7.44140625" style="1704" customWidth="1"/>
    <col min="10016" max="10017" width="9.33203125" style="1704" customWidth="1"/>
    <col min="10018" max="10018" width="6.44140625" style="1704" customWidth="1"/>
    <col min="10019" max="10019" width="9.109375" style="1704"/>
    <col min="10020" max="10020" width="10.44140625" style="1704" customWidth="1"/>
    <col min="10021" max="10023" width="9.6640625" style="1704" customWidth="1"/>
    <col min="10024" max="10024" width="8.109375" style="1704" customWidth="1"/>
    <col min="10025" max="10026" width="8.44140625" style="1704" customWidth="1"/>
    <col min="10027" max="10027" width="7.5546875" style="1704" customWidth="1"/>
    <col min="10028" max="10240" width="9.109375" style="1704"/>
    <col min="10241" max="10241" width="4.33203125" style="1704" customWidth="1"/>
    <col min="10242" max="10242" width="11" style="1704" customWidth="1"/>
    <col min="10243" max="10243" width="5" style="1704" customWidth="1"/>
    <col min="10244" max="10244" width="11.33203125" style="1704" customWidth="1"/>
    <col min="10245" max="10257" width="3.109375" style="1704" customWidth="1"/>
    <col min="10258" max="10258" width="10.33203125" style="1704" customWidth="1"/>
    <col min="10259" max="10260" width="5.109375" style="1704" customWidth="1"/>
    <col min="10261" max="10261" width="8.6640625" style="1704" customWidth="1"/>
    <col min="10262" max="10262" width="9" style="1704" customWidth="1"/>
    <col min="10263" max="10263" width="8.33203125" style="1704" customWidth="1"/>
    <col min="10264" max="10264" width="12.44140625" style="1704" customWidth="1"/>
    <col min="10265" max="10267" width="7.109375" style="1704" customWidth="1"/>
    <col min="10268" max="10269" width="9.33203125" style="1704" customWidth="1"/>
    <col min="10270" max="10270" width="9.109375" style="1704" customWidth="1"/>
    <col min="10271" max="10271" width="7.44140625" style="1704" customWidth="1"/>
    <col min="10272" max="10273" width="9.33203125" style="1704" customWidth="1"/>
    <col min="10274" max="10274" width="6.44140625" style="1704" customWidth="1"/>
    <col min="10275" max="10275" width="9.109375" style="1704"/>
    <col min="10276" max="10276" width="10.44140625" style="1704" customWidth="1"/>
    <col min="10277" max="10279" width="9.6640625" style="1704" customWidth="1"/>
    <col min="10280" max="10280" width="8.109375" style="1704" customWidth="1"/>
    <col min="10281" max="10282" width="8.44140625" style="1704" customWidth="1"/>
    <col min="10283" max="10283" width="7.5546875" style="1704" customWidth="1"/>
    <col min="10284" max="10496" width="9.109375" style="1704"/>
    <col min="10497" max="10497" width="4.33203125" style="1704" customWidth="1"/>
    <col min="10498" max="10498" width="11" style="1704" customWidth="1"/>
    <col min="10499" max="10499" width="5" style="1704" customWidth="1"/>
    <col min="10500" max="10500" width="11.33203125" style="1704" customWidth="1"/>
    <col min="10501" max="10513" width="3.109375" style="1704" customWidth="1"/>
    <col min="10514" max="10514" width="10.33203125" style="1704" customWidth="1"/>
    <col min="10515" max="10516" width="5.109375" style="1704" customWidth="1"/>
    <col min="10517" max="10517" width="8.6640625" style="1704" customWidth="1"/>
    <col min="10518" max="10518" width="9" style="1704" customWidth="1"/>
    <col min="10519" max="10519" width="8.33203125" style="1704" customWidth="1"/>
    <col min="10520" max="10520" width="12.44140625" style="1704" customWidth="1"/>
    <col min="10521" max="10523" width="7.109375" style="1704" customWidth="1"/>
    <col min="10524" max="10525" width="9.33203125" style="1704" customWidth="1"/>
    <col min="10526" max="10526" width="9.109375" style="1704" customWidth="1"/>
    <col min="10527" max="10527" width="7.44140625" style="1704" customWidth="1"/>
    <col min="10528" max="10529" width="9.33203125" style="1704" customWidth="1"/>
    <col min="10530" max="10530" width="6.44140625" style="1704" customWidth="1"/>
    <col min="10531" max="10531" width="9.109375" style="1704"/>
    <col min="10532" max="10532" width="10.44140625" style="1704" customWidth="1"/>
    <col min="10533" max="10535" width="9.6640625" style="1704" customWidth="1"/>
    <col min="10536" max="10536" width="8.109375" style="1704" customWidth="1"/>
    <col min="10537" max="10538" width="8.44140625" style="1704" customWidth="1"/>
    <col min="10539" max="10539" width="7.5546875" style="1704" customWidth="1"/>
    <col min="10540" max="10752" width="9.109375" style="1704"/>
    <col min="10753" max="10753" width="4.33203125" style="1704" customWidth="1"/>
    <col min="10754" max="10754" width="11" style="1704" customWidth="1"/>
    <col min="10755" max="10755" width="5" style="1704" customWidth="1"/>
    <col min="10756" max="10756" width="11.33203125" style="1704" customWidth="1"/>
    <col min="10757" max="10769" width="3.109375" style="1704" customWidth="1"/>
    <col min="10770" max="10770" width="10.33203125" style="1704" customWidth="1"/>
    <col min="10771" max="10772" width="5.109375" style="1704" customWidth="1"/>
    <col min="10773" max="10773" width="8.6640625" style="1704" customWidth="1"/>
    <col min="10774" max="10774" width="9" style="1704" customWidth="1"/>
    <col min="10775" max="10775" width="8.33203125" style="1704" customWidth="1"/>
    <col min="10776" max="10776" width="12.44140625" style="1704" customWidth="1"/>
    <col min="10777" max="10779" width="7.109375" style="1704" customWidth="1"/>
    <col min="10780" max="10781" width="9.33203125" style="1704" customWidth="1"/>
    <col min="10782" max="10782" width="9.109375" style="1704" customWidth="1"/>
    <col min="10783" max="10783" width="7.44140625" style="1704" customWidth="1"/>
    <col min="10784" max="10785" width="9.33203125" style="1704" customWidth="1"/>
    <col min="10786" max="10786" width="6.44140625" style="1704" customWidth="1"/>
    <col min="10787" max="10787" width="9.109375" style="1704"/>
    <col min="10788" max="10788" width="10.44140625" style="1704" customWidth="1"/>
    <col min="10789" max="10791" width="9.6640625" style="1704" customWidth="1"/>
    <col min="10792" max="10792" width="8.109375" style="1704" customWidth="1"/>
    <col min="10793" max="10794" width="8.44140625" style="1704" customWidth="1"/>
    <col min="10795" max="10795" width="7.5546875" style="1704" customWidth="1"/>
    <col min="10796" max="11008" width="9.109375" style="1704"/>
    <col min="11009" max="11009" width="4.33203125" style="1704" customWidth="1"/>
    <col min="11010" max="11010" width="11" style="1704" customWidth="1"/>
    <col min="11011" max="11011" width="5" style="1704" customWidth="1"/>
    <col min="11012" max="11012" width="11.33203125" style="1704" customWidth="1"/>
    <col min="11013" max="11025" width="3.109375" style="1704" customWidth="1"/>
    <col min="11026" max="11026" width="10.33203125" style="1704" customWidth="1"/>
    <col min="11027" max="11028" width="5.109375" style="1704" customWidth="1"/>
    <col min="11029" max="11029" width="8.6640625" style="1704" customWidth="1"/>
    <col min="11030" max="11030" width="9" style="1704" customWidth="1"/>
    <col min="11031" max="11031" width="8.33203125" style="1704" customWidth="1"/>
    <col min="11032" max="11032" width="12.44140625" style="1704" customWidth="1"/>
    <col min="11033" max="11035" width="7.109375" style="1704" customWidth="1"/>
    <col min="11036" max="11037" width="9.33203125" style="1704" customWidth="1"/>
    <col min="11038" max="11038" width="9.109375" style="1704" customWidth="1"/>
    <col min="11039" max="11039" width="7.44140625" style="1704" customWidth="1"/>
    <col min="11040" max="11041" width="9.33203125" style="1704" customWidth="1"/>
    <col min="11042" max="11042" width="6.44140625" style="1704" customWidth="1"/>
    <col min="11043" max="11043" width="9.109375" style="1704"/>
    <col min="11044" max="11044" width="10.44140625" style="1704" customWidth="1"/>
    <col min="11045" max="11047" width="9.6640625" style="1704" customWidth="1"/>
    <col min="11048" max="11048" width="8.109375" style="1704" customWidth="1"/>
    <col min="11049" max="11050" width="8.44140625" style="1704" customWidth="1"/>
    <col min="11051" max="11051" width="7.5546875" style="1704" customWidth="1"/>
    <col min="11052" max="11264" width="9.109375" style="1704"/>
    <col min="11265" max="11265" width="4.33203125" style="1704" customWidth="1"/>
    <col min="11266" max="11266" width="11" style="1704" customWidth="1"/>
    <col min="11267" max="11267" width="5" style="1704" customWidth="1"/>
    <col min="11268" max="11268" width="11.33203125" style="1704" customWidth="1"/>
    <col min="11269" max="11281" width="3.109375" style="1704" customWidth="1"/>
    <col min="11282" max="11282" width="10.33203125" style="1704" customWidth="1"/>
    <col min="11283" max="11284" width="5.109375" style="1704" customWidth="1"/>
    <col min="11285" max="11285" width="8.6640625" style="1704" customWidth="1"/>
    <col min="11286" max="11286" width="9" style="1704" customWidth="1"/>
    <col min="11287" max="11287" width="8.33203125" style="1704" customWidth="1"/>
    <col min="11288" max="11288" width="12.44140625" style="1704" customWidth="1"/>
    <col min="11289" max="11291" width="7.109375" style="1704" customWidth="1"/>
    <col min="11292" max="11293" width="9.33203125" style="1704" customWidth="1"/>
    <col min="11294" max="11294" width="9.109375" style="1704" customWidth="1"/>
    <col min="11295" max="11295" width="7.44140625" style="1704" customWidth="1"/>
    <col min="11296" max="11297" width="9.33203125" style="1704" customWidth="1"/>
    <col min="11298" max="11298" width="6.44140625" style="1704" customWidth="1"/>
    <col min="11299" max="11299" width="9.109375" style="1704"/>
    <col min="11300" max="11300" width="10.44140625" style="1704" customWidth="1"/>
    <col min="11301" max="11303" width="9.6640625" style="1704" customWidth="1"/>
    <col min="11304" max="11304" width="8.109375" style="1704" customWidth="1"/>
    <col min="11305" max="11306" width="8.44140625" style="1704" customWidth="1"/>
    <col min="11307" max="11307" width="7.5546875" style="1704" customWidth="1"/>
    <col min="11308" max="11520" width="9.109375" style="1704"/>
    <col min="11521" max="11521" width="4.33203125" style="1704" customWidth="1"/>
    <col min="11522" max="11522" width="11" style="1704" customWidth="1"/>
    <col min="11523" max="11523" width="5" style="1704" customWidth="1"/>
    <col min="11524" max="11524" width="11.33203125" style="1704" customWidth="1"/>
    <col min="11525" max="11537" width="3.109375" style="1704" customWidth="1"/>
    <col min="11538" max="11538" width="10.33203125" style="1704" customWidth="1"/>
    <col min="11539" max="11540" width="5.109375" style="1704" customWidth="1"/>
    <col min="11541" max="11541" width="8.6640625" style="1704" customWidth="1"/>
    <col min="11542" max="11542" width="9" style="1704" customWidth="1"/>
    <col min="11543" max="11543" width="8.33203125" style="1704" customWidth="1"/>
    <col min="11544" max="11544" width="12.44140625" style="1704" customWidth="1"/>
    <col min="11545" max="11547" width="7.109375" style="1704" customWidth="1"/>
    <col min="11548" max="11549" width="9.33203125" style="1704" customWidth="1"/>
    <col min="11550" max="11550" width="9.109375" style="1704" customWidth="1"/>
    <col min="11551" max="11551" width="7.44140625" style="1704" customWidth="1"/>
    <col min="11552" max="11553" width="9.33203125" style="1704" customWidth="1"/>
    <col min="11554" max="11554" width="6.44140625" style="1704" customWidth="1"/>
    <col min="11555" max="11555" width="9.109375" style="1704"/>
    <col min="11556" max="11556" width="10.44140625" style="1704" customWidth="1"/>
    <col min="11557" max="11559" width="9.6640625" style="1704" customWidth="1"/>
    <col min="11560" max="11560" width="8.109375" style="1704" customWidth="1"/>
    <col min="11561" max="11562" width="8.44140625" style="1704" customWidth="1"/>
    <col min="11563" max="11563" width="7.5546875" style="1704" customWidth="1"/>
    <col min="11564" max="11776" width="9.109375" style="1704"/>
    <col min="11777" max="11777" width="4.33203125" style="1704" customWidth="1"/>
    <col min="11778" max="11778" width="11" style="1704" customWidth="1"/>
    <col min="11779" max="11779" width="5" style="1704" customWidth="1"/>
    <col min="11780" max="11780" width="11.33203125" style="1704" customWidth="1"/>
    <col min="11781" max="11793" width="3.109375" style="1704" customWidth="1"/>
    <col min="11794" max="11794" width="10.33203125" style="1704" customWidth="1"/>
    <col min="11795" max="11796" width="5.109375" style="1704" customWidth="1"/>
    <col min="11797" max="11797" width="8.6640625" style="1704" customWidth="1"/>
    <col min="11798" max="11798" width="9" style="1704" customWidth="1"/>
    <col min="11799" max="11799" width="8.33203125" style="1704" customWidth="1"/>
    <col min="11800" max="11800" width="12.44140625" style="1704" customWidth="1"/>
    <col min="11801" max="11803" width="7.109375" style="1704" customWidth="1"/>
    <col min="11804" max="11805" width="9.33203125" style="1704" customWidth="1"/>
    <col min="11806" max="11806" width="9.109375" style="1704" customWidth="1"/>
    <col min="11807" max="11807" width="7.44140625" style="1704" customWidth="1"/>
    <col min="11808" max="11809" width="9.33203125" style="1704" customWidth="1"/>
    <col min="11810" max="11810" width="6.44140625" style="1704" customWidth="1"/>
    <col min="11811" max="11811" width="9.109375" style="1704"/>
    <col min="11812" max="11812" width="10.44140625" style="1704" customWidth="1"/>
    <col min="11813" max="11815" width="9.6640625" style="1704" customWidth="1"/>
    <col min="11816" max="11816" width="8.109375" style="1704" customWidth="1"/>
    <col min="11817" max="11818" width="8.44140625" style="1704" customWidth="1"/>
    <col min="11819" max="11819" width="7.5546875" style="1704" customWidth="1"/>
    <col min="11820" max="12032" width="9.109375" style="1704"/>
    <col min="12033" max="12033" width="4.33203125" style="1704" customWidth="1"/>
    <col min="12034" max="12034" width="11" style="1704" customWidth="1"/>
    <col min="12035" max="12035" width="5" style="1704" customWidth="1"/>
    <col min="12036" max="12036" width="11.33203125" style="1704" customWidth="1"/>
    <col min="12037" max="12049" width="3.109375" style="1704" customWidth="1"/>
    <col min="12050" max="12050" width="10.33203125" style="1704" customWidth="1"/>
    <col min="12051" max="12052" width="5.109375" style="1704" customWidth="1"/>
    <col min="12053" max="12053" width="8.6640625" style="1704" customWidth="1"/>
    <col min="12054" max="12054" width="9" style="1704" customWidth="1"/>
    <col min="12055" max="12055" width="8.33203125" style="1704" customWidth="1"/>
    <col min="12056" max="12056" width="12.44140625" style="1704" customWidth="1"/>
    <col min="12057" max="12059" width="7.109375" style="1704" customWidth="1"/>
    <col min="12060" max="12061" width="9.33203125" style="1704" customWidth="1"/>
    <col min="12062" max="12062" width="9.109375" style="1704" customWidth="1"/>
    <col min="12063" max="12063" width="7.44140625" style="1704" customWidth="1"/>
    <col min="12064" max="12065" width="9.33203125" style="1704" customWidth="1"/>
    <col min="12066" max="12066" width="6.44140625" style="1704" customWidth="1"/>
    <col min="12067" max="12067" width="9.109375" style="1704"/>
    <col min="12068" max="12068" width="10.44140625" style="1704" customWidth="1"/>
    <col min="12069" max="12071" width="9.6640625" style="1704" customWidth="1"/>
    <col min="12072" max="12072" width="8.109375" style="1704" customWidth="1"/>
    <col min="12073" max="12074" width="8.44140625" style="1704" customWidth="1"/>
    <col min="12075" max="12075" width="7.5546875" style="1704" customWidth="1"/>
    <col min="12076" max="12288" width="9.109375" style="1704"/>
    <col min="12289" max="12289" width="4.33203125" style="1704" customWidth="1"/>
    <col min="12290" max="12290" width="11" style="1704" customWidth="1"/>
    <col min="12291" max="12291" width="5" style="1704" customWidth="1"/>
    <col min="12292" max="12292" width="11.33203125" style="1704" customWidth="1"/>
    <col min="12293" max="12305" width="3.109375" style="1704" customWidth="1"/>
    <col min="12306" max="12306" width="10.33203125" style="1704" customWidth="1"/>
    <col min="12307" max="12308" width="5.109375" style="1704" customWidth="1"/>
    <col min="12309" max="12309" width="8.6640625" style="1704" customWidth="1"/>
    <col min="12310" max="12310" width="9" style="1704" customWidth="1"/>
    <col min="12311" max="12311" width="8.33203125" style="1704" customWidth="1"/>
    <col min="12312" max="12312" width="12.44140625" style="1704" customWidth="1"/>
    <col min="12313" max="12315" width="7.109375" style="1704" customWidth="1"/>
    <col min="12316" max="12317" width="9.33203125" style="1704" customWidth="1"/>
    <col min="12318" max="12318" width="9.109375" style="1704" customWidth="1"/>
    <col min="12319" max="12319" width="7.44140625" style="1704" customWidth="1"/>
    <col min="12320" max="12321" width="9.33203125" style="1704" customWidth="1"/>
    <col min="12322" max="12322" width="6.44140625" style="1704" customWidth="1"/>
    <col min="12323" max="12323" width="9.109375" style="1704"/>
    <col min="12324" max="12324" width="10.44140625" style="1704" customWidth="1"/>
    <col min="12325" max="12327" width="9.6640625" style="1704" customWidth="1"/>
    <col min="12328" max="12328" width="8.109375" style="1704" customWidth="1"/>
    <col min="12329" max="12330" width="8.44140625" style="1704" customWidth="1"/>
    <col min="12331" max="12331" width="7.5546875" style="1704" customWidth="1"/>
    <col min="12332" max="12544" width="9.109375" style="1704"/>
    <col min="12545" max="12545" width="4.33203125" style="1704" customWidth="1"/>
    <col min="12546" max="12546" width="11" style="1704" customWidth="1"/>
    <col min="12547" max="12547" width="5" style="1704" customWidth="1"/>
    <col min="12548" max="12548" width="11.33203125" style="1704" customWidth="1"/>
    <col min="12549" max="12561" width="3.109375" style="1704" customWidth="1"/>
    <col min="12562" max="12562" width="10.33203125" style="1704" customWidth="1"/>
    <col min="12563" max="12564" width="5.109375" style="1704" customWidth="1"/>
    <col min="12565" max="12565" width="8.6640625" style="1704" customWidth="1"/>
    <col min="12566" max="12566" width="9" style="1704" customWidth="1"/>
    <col min="12567" max="12567" width="8.33203125" style="1704" customWidth="1"/>
    <col min="12568" max="12568" width="12.44140625" style="1704" customWidth="1"/>
    <col min="12569" max="12571" width="7.109375" style="1704" customWidth="1"/>
    <col min="12572" max="12573" width="9.33203125" style="1704" customWidth="1"/>
    <col min="12574" max="12574" width="9.109375" style="1704" customWidth="1"/>
    <col min="12575" max="12575" width="7.44140625" style="1704" customWidth="1"/>
    <col min="12576" max="12577" width="9.33203125" style="1704" customWidth="1"/>
    <col min="12578" max="12578" width="6.44140625" style="1704" customWidth="1"/>
    <col min="12579" max="12579" width="9.109375" style="1704"/>
    <col min="12580" max="12580" width="10.44140625" style="1704" customWidth="1"/>
    <col min="12581" max="12583" width="9.6640625" style="1704" customWidth="1"/>
    <col min="12584" max="12584" width="8.109375" style="1704" customWidth="1"/>
    <col min="12585" max="12586" width="8.44140625" style="1704" customWidth="1"/>
    <col min="12587" max="12587" width="7.5546875" style="1704" customWidth="1"/>
    <col min="12588" max="12800" width="9.109375" style="1704"/>
    <col min="12801" max="12801" width="4.33203125" style="1704" customWidth="1"/>
    <col min="12802" max="12802" width="11" style="1704" customWidth="1"/>
    <col min="12803" max="12803" width="5" style="1704" customWidth="1"/>
    <col min="12804" max="12804" width="11.33203125" style="1704" customWidth="1"/>
    <col min="12805" max="12817" width="3.109375" style="1704" customWidth="1"/>
    <col min="12818" max="12818" width="10.33203125" style="1704" customWidth="1"/>
    <col min="12819" max="12820" width="5.109375" style="1704" customWidth="1"/>
    <col min="12821" max="12821" width="8.6640625" style="1704" customWidth="1"/>
    <col min="12822" max="12822" width="9" style="1704" customWidth="1"/>
    <col min="12823" max="12823" width="8.33203125" style="1704" customWidth="1"/>
    <col min="12824" max="12824" width="12.44140625" style="1704" customWidth="1"/>
    <col min="12825" max="12827" width="7.109375" style="1704" customWidth="1"/>
    <col min="12828" max="12829" width="9.33203125" style="1704" customWidth="1"/>
    <col min="12830" max="12830" width="9.109375" style="1704" customWidth="1"/>
    <col min="12831" max="12831" width="7.44140625" style="1704" customWidth="1"/>
    <col min="12832" max="12833" width="9.33203125" style="1704" customWidth="1"/>
    <col min="12834" max="12834" width="6.44140625" style="1704" customWidth="1"/>
    <col min="12835" max="12835" width="9.109375" style="1704"/>
    <col min="12836" max="12836" width="10.44140625" style="1704" customWidth="1"/>
    <col min="12837" max="12839" width="9.6640625" style="1704" customWidth="1"/>
    <col min="12840" max="12840" width="8.109375" style="1704" customWidth="1"/>
    <col min="12841" max="12842" width="8.44140625" style="1704" customWidth="1"/>
    <col min="12843" max="12843" width="7.5546875" style="1704" customWidth="1"/>
    <col min="12844" max="13056" width="9.109375" style="1704"/>
    <col min="13057" max="13057" width="4.33203125" style="1704" customWidth="1"/>
    <col min="13058" max="13058" width="11" style="1704" customWidth="1"/>
    <col min="13059" max="13059" width="5" style="1704" customWidth="1"/>
    <col min="13060" max="13060" width="11.33203125" style="1704" customWidth="1"/>
    <col min="13061" max="13073" width="3.109375" style="1704" customWidth="1"/>
    <col min="13074" max="13074" width="10.33203125" style="1704" customWidth="1"/>
    <col min="13075" max="13076" width="5.109375" style="1704" customWidth="1"/>
    <col min="13077" max="13077" width="8.6640625" style="1704" customWidth="1"/>
    <col min="13078" max="13078" width="9" style="1704" customWidth="1"/>
    <col min="13079" max="13079" width="8.33203125" style="1704" customWidth="1"/>
    <col min="13080" max="13080" width="12.44140625" style="1704" customWidth="1"/>
    <col min="13081" max="13083" width="7.109375" style="1704" customWidth="1"/>
    <col min="13084" max="13085" width="9.33203125" style="1704" customWidth="1"/>
    <col min="13086" max="13086" width="9.109375" style="1704" customWidth="1"/>
    <col min="13087" max="13087" width="7.44140625" style="1704" customWidth="1"/>
    <col min="13088" max="13089" width="9.33203125" style="1704" customWidth="1"/>
    <col min="13090" max="13090" width="6.44140625" style="1704" customWidth="1"/>
    <col min="13091" max="13091" width="9.109375" style="1704"/>
    <col min="13092" max="13092" width="10.44140625" style="1704" customWidth="1"/>
    <col min="13093" max="13095" width="9.6640625" style="1704" customWidth="1"/>
    <col min="13096" max="13096" width="8.109375" style="1704" customWidth="1"/>
    <col min="13097" max="13098" width="8.44140625" style="1704" customWidth="1"/>
    <col min="13099" max="13099" width="7.5546875" style="1704" customWidth="1"/>
    <col min="13100" max="13312" width="9.109375" style="1704"/>
    <col min="13313" max="13313" width="4.33203125" style="1704" customWidth="1"/>
    <col min="13314" max="13314" width="11" style="1704" customWidth="1"/>
    <col min="13315" max="13315" width="5" style="1704" customWidth="1"/>
    <col min="13316" max="13316" width="11.33203125" style="1704" customWidth="1"/>
    <col min="13317" max="13329" width="3.109375" style="1704" customWidth="1"/>
    <col min="13330" max="13330" width="10.33203125" style="1704" customWidth="1"/>
    <col min="13331" max="13332" width="5.109375" style="1704" customWidth="1"/>
    <col min="13333" max="13333" width="8.6640625" style="1704" customWidth="1"/>
    <col min="13334" max="13334" width="9" style="1704" customWidth="1"/>
    <col min="13335" max="13335" width="8.33203125" style="1704" customWidth="1"/>
    <col min="13336" max="13336" width="12.44140625" style="1704" customWidth="1"/>
    <col min="13337" max="13339" width="7.109375" style="1704" customWidth="1"/>
    <col min="13340" max="13341" width="9.33203125" style="1704" customWidth="1"/>
    <col min="13342" max="13342" width="9.109375" style="1704" customWidth="1"/>
    <col min="13343" max="13343" width="7.44140625" style="1704" customWidth="1"/>
    <col min="13344" max="13345" width="9.33203125" style="1704" customWidth="1"/>
    <col min="13346" max="13346" width="6.44140625" style="1704" customWidth="1"/>
    <col min="13347" max="13347" width="9.109375" style="1704"/>
    <col min="13348" max="13348" width="10.44140625" style="1704" customWidth="1"/>
    <col min="13349" max="13351" width="9.6640625" style="1704" customWidth="1"/>
    <col min="13352" max="13352" width="8.109375" style="1704" customWidth="1"/>
    <col min="13353" max="13354" width="8.44140625" style="1704" customWidth="1"/>
    <col min="13355" max="13355" width="7.5546875" style="1704" customWidth="1"/>
    <col min="13356" max="13568" width="9.109375" style="1704"/>
    <col min="13569" max="13569" width="4.33203125" style="1704" customWidth="1"/>
    <col min="13570" max="13570" width="11" style="1704" customWidth="1"/>
    <col min="13571" max="13571" width="5" style="1704" customWidth="1"/>
    <col min="13572" max="13572" width="11.33203125" style="1704" customWidth="1"/>
    <col min="13573" max="13585" width="3.109375" style="1704" customWidth="1"/>
    <col min="13586" max="13586" width="10.33203125" style="1704" customWidth="1"/>
    <col min="13587" max="13588" width="5.109375" style="1704" customWidth="1"/>
    <col min="13589" max="13589" width="8.6640625" style="1704" customWidth="1"/>
    <col min="13590" max="13590" width="9" style="1704" customWidth="1"/>
    <col min="13591" max="13591" width="8.33203125" style="1704" customWidth="1"/>
    <col min="13592" max="13592" width="12.44140625" style="1704" customWidth="1"/>
    <col min="13593" max="13595" width="7.109375" style="1704" customWidth="1"/>
    <col min="13596" max="13597" width="9.33203125" style="1704" customWidth="1"/>
    <col min="13598" max="13598" width="9.109375" style="1704" customWidth="1"/>
    <col min="13599" max="13599" width="7.44140625" style="1704" customWidth="1"/>
    <col min="13600" max="13601" width="9.33203125" style="1704" customWidth="1"/>
    <col min="13602" max="13602" width="6.44140625" style="1704" customWidth="1"/>
    <col min="13603" max="13603" width="9.109375" style="1704"/>
    <col min="13604" max="13604" width="10.44140625" style="1704" customWidth="1"/>
    <col min="13605" max="13607" width="9.6640625" style="1704" customWidth="1"/>
    <col min="13608" max="13608" width="8.109375" style="1704" customWidth="1"/>
    <col min="13609" max="13610" width="8.44140625" style="1704" customWidth="1"/>
    <col min="13611" max="13611" width="7.5546875" style="1704" customWidth="1"/>
    <col min="13612" max="13824" width="9.109375" style="1704"/>
    <col min="13825" max="13825" width="4.33203125" style="1704" customWidth="1"/>
    <col min="13826" max="13826" width="11" style="1704" customWidth="1"/>
    <col min="13827" max="13827" width="5" style="1704" customWidth="1"/>
    <col min="13828" max="13828" width="11.33203125" style="1704" customWidth="1"/>
    <col min="13829" max="13841" width="3.109375" style="1704" customWidth="1"/>
    <col min="13842" max="13842" width="10.33203125" style="1704" customWidth="1"/>
    <col min="13843" max="13844" width="5.109375" style="1704" customWidth="1"/>
    <col min="13845" max="13845" width="8.6640625" style="1704" customWidth="1"/>
    <col min="13846" max="13846" width="9" style="1704" customWidth="1"/>
    <col min="13847" max="13847" width="8.33203125" style="1704" customWidth="1"/>
    <col min="13848" max="13848" width="12.44140625" style="1704" customWidth="1"/>
    <col min="13849" max="13851" width="7.109375" style="1704" customWidth="1"/>
    <col min="13852" max="13853" width="9.33203125" style="1704" customWidth="1"/>
    <col min="13854" max="13854" width="9.109375" style="1704" customWidth="1"/>
    <col min="13855" max="13855" width="7.44140625" style="1704" customWidth="1"/>
    <col min="13856" max="13857" width="9.33203125" style="1704" customWidth="1"/>
    <col min="13858" max="13858" width="6.44140625" style="1704" customWidth="1"/>
    <col min="13859" max="13859" width="9.109375" style="1704"/>
    <col min="13860" max="13860" width="10.44140625" style="1704" customWidth="1"/>
    <col min="13861" max="13863" width="9.6640625" style="1704" customWidth="1"/>
    <col min="13864" max="13864" width="8.109375" style="1704" customWidth="1"/>
    <col min="13865" max="13866" width="8.44140625" style="1704" customWidth="1"/>
    <col min="13867" max="13867" width="7.5546875" style="1704" customWidth="1"/>
    <col min="13868" max="14080" width="9.109375" style="1704"/>
    <col min="14081" max="14081" width="4.33203125" style="1704" customWidth="1"/>
    <col min="14082" max="14082" width="11" style="1704" customWidth="1"/>
    <col min="14083" max="14083" width="5" style="1704" customWidth="1"/>
    <col min="14084" max="14084" width="11.33203125" style="1704" customWidth="1"/>
    <col min="14085" max="14097" width="3.109375" style="1704" customWidth="1"/>
    <col min="14098" max="14098" width="10.33203125" style="1704" customWidth="1"/>
    <col min="14099" max="14100" width="5.109375" style="1704" customWidth="1"/>
    <col min="14101" max="14101" width="8.6640625" style="1704" customWidth="1"/>
    <col min="14102" max="14102" width="9" style="1704" customWidth="1"/>
    <col min="14103" max="14103" width="8.33203125" style="1704" customWidth="1"/>
    <col min="14104" max="14104" width="12.44140625" style="1704" customWidth="1"/>
    <col min="14105" max="14107" width="7.109375" style="1704" customWidth="1"/>
    <col min="14108" max="14109" width="9.33203125" style="1704" customWidth="1"/>
    <col min="14110" max="14110" width="9.109375" style="1704" customWidth="1"/>
    <col min="14111" max="14111" width="7.44140625" style="1704" customWidth="1"/>
    <col min="14112" max="14113" width="9.33203125" style="1704" customWidth="1"/>
    <col min="14114" max="14114" width="6.44140625" style="1704" customWidth="1"/>
    <col min="14115" max="14115" width="9.109375" style="1704"/>
    <col min="14116" max="14116" width="10.44140625" style="1704" customWidth="1"/>
    <col min="14117" max="14119" width="9.6640625" style="1704" customWidth="1"/>
    <col min="14120" max="14120" width="8.109375" style="1704" customWidth="1"/>
    <col min="14121" max="14122" width="8.44140625" style="1704" customWidth="1"/>
    <col min="14123" max="14123" width="7.5546875" style="1704" customWidth="1"/>
    <col min="14124" max="14336" width="9.109375" style="1704"/>
    <col min="14337" max="14337" width="4.33203125" style="1704" customWidth="1"/>
    <col min="14338" max="14338" width="11" style="1704" customWidth="1"/>
    <col min="14339" max="14339" width="5" style="1704" customWidth="1"/>
    <col min="14340" max="14340" width="11.33203125" style="1704" customWidth="1"/>
    <col min="14341" max="14353" width="3.109375" style="1704" customWidth="1"/>
    <col min="14354" max="14354" width="10.33203125" style="1704" customWidth="1"/>
    <col min="14355" max="14356" width="5.109375" style="1704" customWidth="1"/>
    <col min="14357" max="14357" width="8.6640625" style="1704" customWidth="1"/>
    <col min="14358" max="14358" width="9" style="1704" customWidth="1"/>
    <col min="14359" max="14359" width="8.33203125" style="1704" customWidth="1"/>
    <col min="14360" max="14360" width="12.44140625" style="1704" customWidth="1"/>
    <col min="14361" max="14363" width="7.109375" style="1704" customWidth="1"/>
    <col min="14364" max="14365" width="9.33203125" style="1704" customWidth="1"/>
    <col min="14366" max="14366" width="9.109375" style="1704" customWidth="1"/>
    <col min="14367" max="14367" width="7.44140625" style="1704" customWidth="1"/>
    <col min="14368" max="14369" width="9.33203125" style="1704" customWidth="1"/>
    <col min="14370" max="14370" width="6.44140625" style="1704" customWidth="1"/>
    <col min="14371" max="14371" width="9.109375" style="1704"/>
    <col min="14372" max="14372" width="10.44140625" style="1704" customWidth="1"/>
    <col min="14373" max="14375" width="9.6640625" style="1704" customWidth="1"/>
    <col min="14376" max="14376" width="8.109375" style="1704" customWidth="1"/>
    <col min="14377" max="14378" width="8.44140625" style="1704" customWidth="1"/>
    <col min="14379" max="14379" width="7.5546875" style="1704" customWidth="1"/>
    <col min="14380" max="14592" width="9.109375" style="1704"/>
    <col min="14593" max="14593" width="4.33203125" style="1704" customWidth="1"/>
    <col min="14594" max="14594" width="11" style="1704" customWidth="1"/>
    <col min="14595" max="14595" width="5" style="1704" customWidth="1"/>
    <col min="14596" max="14596" width="11.33203125" style="1704" customWidth="1"/>
    <col min="14597" max="14609" width="3.109375" style="1704" customWidth="1"/>
    <col min="14610" max="14610" width="10.33203125" style="1704" customWidth="1"/>
    <col min="14611" max="14612" width="5.109375" style="1704" customWidth="1"/>
    <col min="14613" max="14613" width="8.6640625" style="1704" customWidth="1"/>
    <col min="14614" max="14614" width="9" style="1704" customWidth="1"/>
    <col min="14615" max="14615" width="8.33203125" style="1704" customWidth="1"/>
    <col min="14616" max="14616" width="12.44140625" style="1704" customWidth="1"/>
    <col min="14617" max="14619" width="7.109375" style="1704" customWidth="1"/>
    <col min="14620" max="14621" width="9.33203125" style="1704" customWidth="1"/>
    <col min="14622" max="14622" width="9.109375" style="1704" customWidth="1"/>
    <col min="14623" max="14623" width="7.44140625" style="1704" customWidth="1"/>
    <col min="14624" max="14625" width="9.33203125" style="1704" customWidth="1"/>
    <col min="14626" max="14626" width="6.44140625" style="1704" customWidth="1"/>
    <col min="14627" max="14627" width="9.109375" style="1704"/>
    <col min="14628" max="14628" width="10.44140625" style="1704" customWidth="1"/>
    <col min="14629" max="14631" width="9.6640625" style="1704" customWidth="1"/>
    <col min="14632" max="14632" width="8.109375" style="1704" customWidth="1"/>
    <col min="14633" max="14634" width="8.44140625" style="1704" customWidth="1"/>
    <col min="14635" max="14635" width="7.5546875" style="1704" customWidth="1"/>
    <col min="14636" max="14848" width="9.109375" style="1704"/>
    <col min="14849" max="14849" width="4.33203125" style="1704" customWidth="1"/>
    <col min="14850" max="14850" width="11" style="1704" customWidth="1"/>
    <col min="14851" max="14851" width="5" style="1704" customWidth="1"/>
    <col min="14852" max="14852" width="11.33203125" style="1704" customWidth="1"/>
    <col min="14853" max="14865" width="3.109375" style="1704" customWidth="1"/>
    <col min="14866" max="14866" width="10.33203125" style="1704" customWidth="1"/>
    <col min="14867" max="14868" width="5.109375" style="1704" customWidth="1"/>
    <col min="14869" max="14869" width="8.6640625" style="1704" customWidth="1"/>
    <col min="14870" max="14870" width="9" style="1704" customWidth="1"/>
    <col min="14871" max="14871" width="8.33203125" style="1704" customWidth="1"/>
    <col min="14872" max="14872" width="12.44140625" style="1704" customWidth="1"/>
    <col min="14873" max="14875" width="7.109375" style="1704" customWidth="1"/>
    <col min="14876" max="14877" width="9.33203125" style="1704" customWidth="1"/>
    <col min="14878" max="14878" width="9.109375" style="1704" customWidth="1"/>
    <col min="14879" max="14879" width="7.44140625" style="1704" customWidth="1"/>
    <col min="14880" max="14881" width="9.33203125" style="1704" customWidth="1"/>
    <col min="14882" max="14882" width="6.44140625" style="1704" customWidth="1"/>
    <col min="14883" max="14883" width="9.109375" style="1704"/>
    <col min="14884" max="14884" width="10.44140625" style="1704" customWidth="1"/>
    <col min="14885" max="14887" width="9.6640625" style="1704" customWidth="1"/>
    <col min="14888" max="14888" width="8.109375" style="1704" customWidth="1"/>
    <col min="14889" max="14890" width="8.44140625" style="1704" customWidth="1"/>
    <col min="14891" max="14891" width="7.5546875" style="1704" customWidth="1"/>
    <col min="14892" max="15104" width="9.109375" style="1704"/>
    <col min="15105" max="15105" width="4.33203125" style="1704" customWidth="1"/>
    <col min="15106" max="15106" width="11" style="1704" customWidth="1"/>
    <col min="15107" max="15107" width="5" style="1704" customWidth="1"/>
    <col min="15108" max="15108" width="11.33203125" style="1704" customWidth="1"/>
    <col min="15109" max="15121" width="3.109375" style="1704" customWidth="1"/>
    <col min="15122" max="15122" width="10.33203125" style="1704" customWidth="1"/>
    <col min="15123" max="15124" width="5.109375" style="1704" customWidth="1"/>
    <col min="15125" max="15125" width="8.6640625" style="1704" customWidth="1"/>
    <col min="15126" max="15126" width="9" style="1704" customWidth="1"/>
    <col min="15127" max="15127" width="8.33203125" style="1704" customWidth="1"/>
    <col min="15128" max="15128" width="12.44140625" style="1704" customWidth="1"/>
    <col min="15129" max="15131" width="7.109375" style="1704" customWidth="1"/>
    <col min="15132" max="15133" width="9.33203125" style="1704" customWidth="1"/>
    <col min="15134" max="15134" width="9.109375" style="1704" customWidth="1"/>
    <col min="15135" max="15135" width="7.44140625" style="1704" customWidth="1"/>
    <col min="15136" max="15137" width="9.33203125" style="1704" customWidth="1"/>
    <col min="15138" max="15138" width="6.44140625" style="1704" customWidth="1"/>
    <col min="15139" max="15139" width="9.109375" style="1704"/>
    <col min="15140" max="15140" width="10.44140625" style="1704" customWidth="1"/>
    <col min="15141" max="15143" width="9.6640625" style="1704" customWidth="1"/>
    <col min="15144" max="15144" width="8.109375" style="1704" customWidth="1"/>
    <col min="15145" max="15146" width="8.44140625" style="1704" customWidth="1"/>
    <col min="15147" max="15147" width="7.5546875" style="1704" customWidth="1"/>
    <col min="15148" max="15360" width="9.109375" style="1704"/>
    <col min="15361" max="15361" width="4.33203125" style="1704" customWidth="1"/>
    <col min="15362" max="15362" width="11" style="1704" customWidth="1"/>
    <col min="15363" max="15363" width="5" style="1704" customWidth="1"/>
    <col min="15364" max="15364" width="11.33203125" style="1704" customWidth="1"/>
    <col min="15365" max="15377" width="3.109375" style="1704" customWidth="1"/>
    <col min="15378" max="15378" width="10.33203125" style="1704" customWidth="1"/>
    <col min="15379" max="15380" width="5.109375" style="1704" customWidth="1"/>
    <col min="15381" max="15381" width="8.6640625" style="1704" customWidth="1"/>
    <col min="15382" max="15382" width="9" style="1704" customWidth="1"/>
    <col min="15383" max="15383" width="8.33203125" style="1704" customWidth="1"/>
    <col min="15384" max="15384" width="12.44140625" style="1704" customWidth="1"/>
    <col min="15385" max="15387" width="7.109375" style="1704" customWidth="1"/>
    <col min="15388" max="15389" width="9.33203125" style="1704" customWidth="1"/>
    <col min="15390" max="15390" width="9.109375" style="1704" customWidth="1"/>
    <col min="15391" max="15391" width="7.44140625" style="1704" customWidth="1"/>
    <col min="15392" max="15393" width="9.33203125" style="1704" customWidth="1"/>
    <col min="15394" max="15394" width="6.44140625" style="1704" customWidth="1"/>
    <col min="15395" max="15395" width="9.109375" style="1704"/>
    <col min="15396" max="15396" width="10.44140625" style="1704" customWidth="1"/>
    <col min="15397" max="15399" width="9.6640625" style="1704" customWidth="1"/>
    <col min="15400" max="15400" width="8.109375" style="1704" customWidth="1"/>
    <col min="15401" max="15402" width="8.44140625" style="1704" customWidth="1"/>
    <col min="15403" max="15403" width="7.5546875" style="1704" customWidth="1"/>
    <col min="15404" max="15616" width="9.109375" style="1704"/>
    <col min="15617" max="15617" width="4.33203125" style="1704" customWidth="1"/>
    <col min="15618" max="15618" width="11" style="1704" customWidth="1"/>
    <col min="15619" max="15619" width="5" style="1704" customWidth="1"/>
    <col min="15620" max="15620" width="11.33203125" style="1704" customWidth="1"/>
    <col min="15621" max="15633" width="3.109375" style="1704" customWidth="1"/>
    <col min="15634" max="15634" width="10.33203125" style="1704" customWidth="1"/>
    <col min="15635" max="15636" width="5.109375" style="1704" customWidth="1"/>
    <col min="15637" max="15637" width="8.6640625" style="1704" customWidth="1"/>
    <col min="15638" max="15638" width="9" style="1704" customWidth="1"/>
    <col min="15639" max="15639" width="8.33203125" style="1704" customWidth="1"/>
    <col min="15640" max="15640" width="12.44140625" style="1704" customWidth="1"/>
    <col min="15641" max="15643" width="7.109375" style="1704" customWidth="1"/>
    <col min="15644" max="15645" width="9.33203125" style="1704" customWidth="1"/>
    <col min="15646" max="15646" width="9.109375" style="1704" customWidth="1"/>
    <col min="15647" max="15647" width="7.44140625" style="1704" customWidth="1"/>
    <col min="15648" max="15649" width="9.33203125" style="1704" customWidth="1"/>
    <col min="15650" max="15650" width="6.44140625" style="1704" customWidth="1"/>
    <col min="15651" max="15651" width="9.109375" style="1704"/>
    <col min="15652" max="15652" width="10.44140625" style="1704" customWidth="1"/>
    <col min="15653" max="15655" width="9.6640625" style="1704" customWidth="1"/>
    <col min="15656" max="15656" width="8.109375" style="1704" customWidth="1"/>
    <col min="15657" max="15658" width="8.44140625" style="1704" customWidth="1"/>
    <col min="15659" max="15659" width="7.5546875" style="1704" customWidth="1"/>
    <col min="15660" max="15872" width="9.109375" style="1704"/>
    <col min="15873" max="15873" width="4.33203125" style="1704" customWidth="1"/>
    <col min="15874" max="15874" width="11" style="1704" customWidth="1"/>
    <col min="15875" max="15875" width="5" style="1704" customWidth="1"/>
    <col min="15876" max="15876" width="11.33203125" style="1704" customWidth="1"/>
    <col min="15877" max="15889" width="3.109375" style="1704" customWidth="1"/>
    <col min="15890" max="15890" width="10.33203125" style="1704" customWidth="1"/>
    <col min="15891" max="15892" width="5.109375" style="1704" customWidth="1"/>
    <col min="15893" max="15893" width="8.6640625" style="1704" customWidth="1"/>
    <col min="15894" max="15894" width="9" style="1704" customWidth="1"/>
    <col min="15895" max="15895" width="8.33203125" style="1704" customWidth="1"/>
    <col min="15896" max="15896" width="12.44140625" style="1704" customWidth="1"/>
    <col min="15897" max="15899" width="7.109375" style="1704" customWidth="1"/>
    <col min="15900" max="15901" width="9.33203125" style="1704" customWidth="1"/>
    <col min="15902" max="15902" width="9.109375" style="1704" customWidth="1"/>
    <col min="15903" max="15903" width="7.44140625" style="1704" customWidth="1"/>
    <col min="15904" max="15905" width="9.33203125" style="1704" customWidth="1"/>
    <col min="15906" max="15906" width="6.44140625" style="1704" customWidth="1"/>
    <col min="15907" max="15907" width="9.109375" style="1704"/>
    <col min="15908" max="15908" width="10.44140625" style="1704" customWidth="1"/>
    <col min="15909" max="15911" width="9.6640625" style="1704" customWidth="1"/>
    <col min="15912" max="15912" width="8.109375" style="1704" customWidth="1"/>
    <col min="15913" max="15914" width="8.44140625" style="1704" customWidth="1"/>
    <col min="15915" max="15915" width="7.5546875" style="1704" customWidth="1"/>
    <col min="15916" max="16128" width="9.109375" style="1704"/>
    <col min="16129" max="16129" width="4.33203125" style="1704" customWidth="1"/>
    <col min="16130" max="16130" width="11" style="1704" customWidth="1"/>
    <col min="16131" max="16131" width="5" style="1704" customWidth="1"/>
    <col min="16132" max="16132" width="11.33203125" style="1704" customWidth="1"/>
    <col min="16133" max="16145" width="3.109375" style="1704" customWidth="1"/>
    <col min="16146" max="16146" width="10.33203125" style="1704" customWidth="1"/>
    <col min="16147" max="16148" width="5.109375" style="1704" customWidth="1"/>
    <col min="16149" max="16149" width="8.6640625" style="1704" customWidth="1"/>
    <col min="16150" max="16150" width="9" style="1704" customWidth="1"/>
    <col min="16151" max="16151" width="8.33203125" style="1704" customWidth="1"/>
    <col min="16152" max="16152" width="12.44140625" style="1704" customWidth="1"/>
    <col min="16153" max="16155" width="7.109375" style="1704" customWidth="1"/>
    <col min="16156" max="16157" width="9.33203125" style="1704" customWidth="1"/>
    <col min="16158" max="16158" width="9.109375" style="1704" customWidth="1"/>
    <col min="16159" max="16159" width="7.44140625" style="1704" customWidth="1"/>
    <col min="16160" max="16161" width="9.33203125" style="1704" customWidth="1"/>
    <col min="16162" max="16162" width="6.44140625" style="1704" customWidth="1"/>
    <col min="16163" max="16163" width="9.109375" style="1704"/>
    <col min="16164" max="16164" width="10.44140625" style="1704" customWidth="1"/>
    <col min="16165" max="16167" width="9.6640625" style="1704" customWidth="1"/>
    <col min="16168" max="16168" width="8.109375" style="1704" customWidth="1"/>
    <col min="16169" max="16170" width="8.44140625" style="1704" customWidth="1"/>
    <col min="16171" max="16171" width="7.5546875" style="1704" customWidth="1"/>
    <col min="16172" max="16384" width="9.109375" style="1704"/>
  </cols>
  <sheetData>
    <row r="1" spans="1:255" s="1699" customFormat="1" ht="18">
      <c r="A1" s="1698" t="s">
        <v>3674</v>
      </c>
      <c r="R1" s="1700"/>
      <c r="S1" s="1701"/>
      <c r="T1" s="1701"/>
      <c r="U1" s="1701"/>
      <c r="V1" s="1701"/>
      <c r="W1" s="1701"/>
      <c r="X1" s="1701"/>
      <c r="Y1" s="1701"/>
      <c r="Z1" s="1701"/>
      <c r="AA1" s="1701"/>
      <c r="AB1" s="1701"/>
      <c r="AC1" s="1701"/>
      <c r="AD1" s="1701"/>
      <c r="AE1" s="1701"/>
      <c r="AF1" s="1701"/>
      <c r="AG1" s="1701"/>
      <c r="AH1" s="1701"/>
      <c r="AI1" s="1701"/>
      <c r="AJ1" s="1701"/>
      <c r="AK1" s="1702"/>
      <c r="AL1" s="1701"/>
      <c r="AM1" s="1701"/>
      <c r="AN1" s="1701"/>
      <c r="AO1" s="1701"/>
      <c r="AP1" s="1701"/>
      <c r="AQ1" s="1701"/>
      <c r="AR1" s="1701"/>
    </row>
    <row r="2" spans="1:255" s="1699" customFormat="1" ht="18">
      <c r="A2" s="1703" t="s">
        <v>3675</v>
      </c>
      <c r="R2" s="1700"/>
      <c r="S2" s="1701"/>
      <c r="T2" s="1701"/>
      <c r="U2" s="1701"/>
      <c r="V2" s="1701"/>
      <c r="W2" s="1701"/>
      <c r="X2" s="1701"/>
      <c r="Y2" s="1701"/>
      <c r="Z2"/>
      <c r="AA2" s="1701"/>
      <c r="AB2" s="1701"/>
      <c r="AC2" s="1701"/>
      <c r="AD2" s="1701"/>
      <c r="AE2" s="1701"/>
      <c r="AF2" s="1701"/>
      <c r="AG2" s="1701"/>
      <c r="AH2" s="1701"/>
      <c r="AI2" s="1701"/>
      <c r="AJ2" s="1701"/>
      <c r="AK2" s="1702"/>
      <c r="AL2" s="1701"/>
      <c r="AM2" s="1701"/>
      <c r="AN2" s="1701"/>
      <c r="AO2" s="1701"/>
      <c r="AP2" s="1701"/>
      <c r="AQ2" s="1701"/>
      <c r="AR2" s="1701"/>
    </row>
    <row r="3" spans="1:255" ht="9.75" customHeight="1">
      <c r="C3" s="1703"/>
      <c r="AB3" s="1707"/>
      <c r="AC3" s="1707"/>
      <c r="AD3" s="1707"/>
      <c r="AE3" s="1707"/>
      <c r="AF3" s="1707"/>
      <c r="AG3" s="1707"/>
      <c r="AH3" s="1707"/>
      <c r="AI3" s="1707"/>
      <c r="AJ3" s="1707"/>
    </row>
    <row r="4" spans="1:255" s="1715" customFormat="1" ht="18">
      <c r="A4" s="1707" t="s">
        <v>3676</v>
      </c>
      <c r="B4" s="1709"/>
      <c r="C4" s="1709"/>
      <c r="D4" s="1709"/>
      <c r="E4" s="1710"/>
      <c r="F4" s="1710"/>
      <c r="G4" s="1710"/>
      <c r="H4" s="1710"/>
      <c r="I4" s="1710"/>
      <c r="J4" s="1710"/>
      <c r="K4" s="1710"/>
      <c r="L4" s="1710"/>
      <c r="M4" s="1710"/>
      <c r="N4" s="1710"/>
      <c r="O4" s="1710"/>
      <c r="P4" s="1710"/>
      <c r="Q4" s="1710"/>
      <c r="R4" s="1711"/>
      <c r="S4" s="1712"/>
      <c r="T4" s="1712"/>
      <c r="U4" s="1712"/>
      <c r="V4" s="1712"/>
      <c r="W4" s="1712"/>
      <c r="X4" s="1712"/>
      <c r="Y4" s="5036" t="s">
        <v>4013</v>
      </c>
      <c r="Z4" s="3024"/>
      <c r="AA4" s="3024"/>
      <c r="AB4" s="5026" t="str">
        <f>+'Master Data'!G13</f>
        <v>012345</v>
      </c>
      <c r="AC4" s="5026"/>
      <c r="AD4" s="5026"/>
      <c r="AE4" s="1707"/>
      <c r="AF4" s="1707" t="s">
        <v>3677</v>
      </c>
      <c r="AG4" s="1707"/>
      <c r="AH4" s="1707"/>
      <c r="AI4" s="1707"/>
      <c r="AJ4" s="1714"/>
      <c r="AK4" s="1713"/>
      <c r="AL4" s="1713"/>
      <c r="AM4" s="1713"/>
      <c r="AN4" s="1713"/>
      <c r="AO4" s="1713"/>
      <c r="AP4" s="1713"/>
      <c r="AQ4" s="1713"/>
      <c r="AR4" s="1713"/>
      <c r="AS4" s="1709"/>
      <c r="AT4" s="1709"/>
      <c r="AU4" s="1709"/>
      <c r="AV4" s="1709"/>
      <c r="AW4" s="1709"/>
      <c r="AX4" s="1709"/>
      <c r="AY4" s="1709"/>
      <c r="AZ4" s="1709"/>
      <c r="BA4" s="1709"/>
      <c r="BB4" s="1709"/>
      <c r="BC4" s="1709"/>
      <c r="BD4" s="1709"/>
      <c r="BE4" s="1709"/>
      <c r="BF4" s="1709"/>
      <c r="BG4" s="1709"/>
      <c r="BH4" s="1709"/>
      <c r="BI4" s="1709"/>
      <c r="BJ4" s="1709"/>
      <c r="BK4" s="1709"/>
      <c r="BL4" s="1709"/>
      <c r="BM4" s="1709"/>
      <c r="BN4" s="1709"/>
      <c r="BO4" s="1709"/>
      <c r="BP4" s="1709"/>
      <c r="BQ4" s="1709"/>
      <c r="BR4" s="1709"/>
      <c r="BS4" s="1709"/>
      <c r="BT4" s="1709"/>
      <c r="BU4" s="1709"/>
      <c r="BV4" s="1709"/>
      <c r="BW4" s="1709"/>
      <c r="BX4" s="1709"/>
      <c r="BY4" s="1709"/>
      <c r="BZ4" s="1709"/>
      <c r="CA4" s="1709"/>
      <c r="CB4" s="1709"/>
      <c r="CC4" s="1709"/>
      <c r="CD4" s="1709"/>
      <c r="CE4" s="1709"/>
      <c r="CF4" s="1709"/>
      <c r="CG4" s="1709"/>
      <c r="CH4" s="1709"/>
      <c r="CI4" s="1709"/>
      <c r="CJ4" s="1709"/>
      <c r="CK4" s="1709"/>
      <c r="CL4" s="1709"/>
      <c r="CM4" s="1709"/>
      <c r="CN4" s="1709"/>
      <c r="CO4" s="1709"/>
      <c r="CP4" s="1709"/>
      <c r="CQ4" s="1709"/>
      <c r="CR4" s="1709"/>
      <c r="CS4" s="1709"/>
      <c r="CT4" s="1709"/>
      <c r="CU4" s="1709"/>
      <c r="CV4" s="1709"/>
      <c r="CW4" s="1709"/>
      <c r="CX4" s="1709"/>
      <c r="CY4" s="1709"/>
      <c r="CZ4" s="1709"/>
      <c r="DA4" s="1709"/>
      <c r="DB4" s="1709"/>
      <c r="DC4" s="1709"/>
      <c r="DD4" s="1709"/>
      <c r="DE4" s="1709"/>
      <c r="DF4" s="1709"/>
      <c r="DG4" s="1709"/>
      <c r="DH4" s="1709"/>
      <c r="DI4" s="1709"/>
      <c r="DJ4" s="1709"/>
      <c r="DK4" s="1709"/>
      <c r="DL4" s="1709"/>
      <c r="DM4" s="1709"/>
      <c r="DN4" s="1709"/>
      <c r="DO4" s="1709"/>
      <c r="DP4" s="1709"/>
      <c r="DQ4" s="1709"/>
      <c r="DR4" s="1709"/>
      <c r="DS4" s="1709"/>
      <c r="DT4" s="1709"/>
      <c r="DU4" s="1709"/>
      <c r="DV4" s="1709"/>
      <c r="DW4" s="1709"/>
      <c r="DX4" s="1709"/>
      <c r="DY4" s="1709"/>
      <c r="DZ4" s="1709"/>
      <c r="EA4" s="1709"/>
      <c r="EB4" s="1709"/>
      <c r="EC4" s="1709"/>
      <c r="ED4" s="1709"/>
      <c r="EE4" s="1709"/>
      <c r="EF4" s="1709"/>
      <c r="EG4" s="1709"/>
      <c r="EH4" s="1709"/>
      <c r="EI4" s="1709"/>
      <c r="EJ4" s="1709"/>
      <c r="EK4" s="1709"/>
      <c r="EL4" s="1709"/>
      <c r="EM4" s="1709"/>
      <c r="EN4" s="1709"/>
      <c r="EO4" s="1709"/>
      <c r="EP4" s="1709"/>
      <c r="EQ4" s="1709"/>
      <c r="ER4" s="1709"/>
      <c r="ES4" s="1709"/>
      <c r="ET4" s="1709"/>
      <c r="EU4" s="1709"/>
      <c r="EV4" s="1709"/>
      <c r="EW4" s="1709"/>
      <c r="EX4" s="1709"/>
      <c r="EY4" s="1709"/>
      <c r="EZ4" s="1709"/>
      <c r="FA4" s="1709"/>
      <c r="FB4" s="1709"/>
      <c r="FC4" s="1709"/>
      <c r="FD4" s="1709"/>
      <c r="FE4" s="1709"/>
      <c r="FF4" s="1709"/>
      <c r="FG4" s="1709"/>
      <c r="FH4" s="1709"/>
      <c r="FI4" s="1709"/>
      <c r="FJ4" s="1709"/>
      <c r="FK4" s="1709"/>
      <c r="FL4" s="1709"/>
      <c r="FM4" s="1709"/>
      <c r="FN4" s="1709"/>
      <c r="FO4" s="1709"/>
      <c r="FP4" s="1709"/>
      <c r="FQ4" s="1709"/>
      <c r="FR4" s="1709"/>
      <c r="FS4" s="1709"/>
      <c r="FT4" s="1709"/>
      <c r="FU4" s="1709"/>
      <c r="FV4" s="1709"/>
      <c r="FW4" s="1709"/>
      <c r="FX4" s="1709"/>
      <c r="FY4" s="1709"/>
      <c r="FZ4" s="1709"/>
      <c r="GA4" s="1709"/>
      <c r="GB4" s="1709"/>
      <c r="GC4" s="1709"/>
      <c r="GD4" s="1709"/>
      <c r="GE4" s="1709"/>
      <c r="GF4" s="1709"/>
      <c r="GG4" s="1709"/>
      <c r="GH4" s="1709"/>
      <c r="GI4" s="1709"/>
      <c r="GJ4" s="1709"/>
      <c r="GK4" s="1709"/>
      <c r="GL4" s="1709"/>
      <c r="GM4" s="1709"/>
      <c r="GN4" s="1709"/>
      <c r="GO4" s="1709"/>
      <c r="GP4" s="1709"/>
      <c r="GQ4" s="1709"/>
      <c r="GR4" s="1709"/>
      <c r="GS4" s="1709"/>
      <c r="GT4" s="1709"/>
      <c r="GU4" s="1709"/>
      <c r="GV4" s="1709"/>
      <c r="GW4" s="1709"/>
      <c r="GX4" s="1709"/>
      <c r="GY4" s="1709"/>
      <c r="GZ4" s="1709"/>
      <c r="HA4" s="1709"/>
      <c r="HB4" s="1709"/>
      <c r="HC4" s="1709"/>
      <c r="HD4" s="1709"/>
      <c r="HE4" s="1709"/>
      <c r="HF4" s="1709"/>
      <c r="HG4" s="1709"/>
      <c r="HH4" s="1709"/>
      <c r="HI4" s="1709"/>
      <c r="HJ4" s="1709"/>
      <c r="HK4" s="1709"/>
      <c r="HL4" s="1709"/>
      <c r="HM4" s="1709"/>
      <c r="HN4" s="1709"/>
      <c r="HO4" s="1709"/>
      <c r="HP4" s="1709"/>
      <c r="HQ4" s="1709"/>
      <c r="HR4" s="1709"/>
      <c r="HS4" s="1709"/>
      <c r="HT4" s="1709"/>
      <c r="HU4" s="1709"/>
      <c r="HV4" s="1709"/>
      <c r="HW4" s="1709"/>
      <c r="HX4" s="1709"/>
      <c r="HY4" s="1709"/>
      <c r="HZ4" s="1709"/>
      <c r="IA4" s="1709"/>
      <c r="IB4" s="1709"/>
      <c r="IC4" s="1709"/>
      <c r="ID4" s="1709"/>
      <c r="IE4" s="1709"/>
      <c r="IF4" s="1709"/>
      <c r="IG4" s="1709"/>
      <c r="IH4" s="1709"/>
      <c r="II4" s="1709"/>
      <c r="IJ4" s="1709"/>
      <c r="IK4" s="1709"/>
      <c r="IL4" s="1709"/>
      <c r="IM4" s="1709"/>
      <c r="IN4" s="1709"/>
      <c r="IO4" s="1709"/>
      <c r="IP4" s="1709"/>
      <c r="IQ4" s="1709"/>
      <c r="IR4" s="1709"/>
      <c r="IS4" s="1709"/>
      <c r="IT4" s="1709"/>
      <c r="IU4" s="1709"/>
    </row>
    <row r="5" spans="1:255" s="1715" customFormat="1" ht="6" customHeight="1">
      <c r="A5" s="1707"/>
      <c r="B5" s="1709"/>
      <c r="C5" s="1709"/>
      <c r="D5" s="1709"/>
      <c r="E5" s="1709"/>
      <c r="F5" s="1709"/>
      <c r="G5" s="1709"/>
      <c r="H5" s="1709"/>
      <c r="I5" s="1709"/>
      <c r="J5" s="1709"/>
      <c r="K5" s="1709"/>
      <c r="L5" s="1709"/>
      <c r="M5" s="1709"/>
      <c r="N5" s="1709"/>
      <c r="O5" s="1709"/>
      <c r="P5" s="1709"/>
      <c r="Q5" s="1709"/>
      <c r="S5" s="1713"/>
      <c r="T5" s="1713"/>
      <c r="U5" s="1713"/>
      <c r="V5" s="1713"/>
      <c r="W5" s="1713"/>
      <c r="X5" s="1713"/>
      <c r="Y5" s="1713"/>
      <c r="Z5" s="1707"/>
      <c r="AA5" s="1713"/>
      <c r="AB5" s="1707"/>
      <c r="AC5" s="1707"/>
      <c r="AD5" s="1707"/>
      <c r="AE5" s="1707"/>
      <c r="AF5" s="1707"/>
      <c r="AG5" s="1707"/>
      <c r="AH5" s="1707"/>
      <c r="AI5" s="1707"/>
      <c r="AJ5" s="1714"/>
      <c r="AK5" s="1713"/>
      <c r="AL5" s="1713"/>
      <c r="AM5" s="1713"/>
      <c r="AN5" s="1713"/>
      <c r="AO5" s="1713"/>
      <c r="AP5" s="1713"/>
      <c r="AQ5" s="1713"/>
      <c r="AR5" s="1713"/>
      <c r="AS5" s="1709"/>
      <c r="AT5" s="1709"/>
      <c r="AU5" s="1709"/>
      <c r="AV5" s="1709"/>
      <c r="AW5" s="1709"/>
      <c r="AX5" s="1709"/>
      <c r="AY5" s="1709"/>
      <c r="AZ5" s="1709"/>
      <c r="BA5" s="1709"/>
      <c r="BB5" s="1709"/>
      <c r="BC5" s="1709"/>
      <c r="BD5" s="1709"/>
      <c r="BE5" s="1709"/>
      <c r="BF5" s="1709"/>
      <c r="BG5" s="1709"/>
      <c r="BH5" s="1709"/>
      <c r="BI5" s="1709"/>
      <c r="BJ5" s="1709"/>
      <c r="BK5" s="1709"/>
      <c r="BL5" s="1709"/>
      <c r="BM5" s="1709"/>
      <c r="BN5" s="1709"/>
      <c r="BO5" s="1709"/>
      <c r="BP5" s="1709"/>
      <c r="BQ5" s="1709"/>
      <c r="BR5" s="1709"/>
      <c r="BS5" s="1709"/>
      <c r="BT5" s="1709"/>
      <c r="BU5" s="1709"/>
      <c r="BV5" s="1709"/>
      <c r="BW5" s="1709"/>
      <c r="BX5" s="1709"/>
      <c r="BY5" s="1709"/>
      <c r="BZ5" s="1709"/>
      <c r="CA5" s="1709"/>
      <c r="CB5" s="1709"/>
      <c r="CC5" s="1709"/>
      <c r="CD5" s="1709"/>
      <c r="CE5" s="1709"/>
      <c r="CF5" s="1709"/>
      <c r="CG5" s="1709"/>
      <c r="CH5" s="1709"/>
      <c r="CI5" s="1709"/>
      <c r="CJ5" s="1709"/>
      <c r="CK5" s="1709"/>
      <c r="CL5" s="1709"/>
      <c r="CM5" s="1709"/>
      <c r="CN5" s="1709"/>
      <c r="CO5" s="1709"/>
      <c r="CP5" s="1709"/>
      <c r="CQ5" s="1709"/>
      <c r="CR5" s="1709"/>
      <c r="CS5" s="1709"/>
      <c r="CT5" s="1709"/>
      <c r="CU5" s="1709"/>
      <c r="CV5" s="1709"/>
      <c r="CW5" s="1709"/>
      <c r="CX5" s="1709"/>
      <c r="CY5" s="1709"/>
      <c r="CZ5" s="1709"/>
      <c r="DA5" s="1709"/>
      <c r="DB5" s="1709"/>
      <c r="DC5" s="1709"/>
      <c r="DD5" s="1709"/>
      <c r="DE5" s="1709"/>
      <c r="DF5" s="1709"/>
      <c r="DG5" s="1709"/>
      <c r="DH5" s="1709"/>
      <c r="DI5" s="1709"/>
      <c r="DJ5" s="1709"/>
      <c r="DK5" s="1709"/>
      <c r="DL5" s="1709"/>
      <c r="DM5" s="1709"/>
      <c r="DN5" s="1709"/>
      <c r="DO5" s="1709"/>
      <c r="DP5" s="1709"/>
      <c r="DQ5" s="1709"/>
      <c r="DR5" s="1709"/>
      <c r="DS5" s="1709"/>
      <c r="DT5" s="1709"/>
      <c r="DU5" s="1709"/>
      <c r="DV5" s="1709"/>
      <c r="DW5" s="1709"/>
      <c r="DX5" s="1709"/>
      <c r="DY5" s="1709"/>
      <c r="DZ5" s="1709"/>
      <c r="EA5" s="1709"/>
      <c r="EB5" s="1709"/>
      <c r="EC5" s="1709"/>
      <c r="ED5" s="1709"/>
      <c r="EE5" s="1709"/>
      <c r="EF5" s="1709"/>
      <c r="EG5" s="1709"/>
      <c r="EH5" s="1709"/>
      <c r="EI5" s="1709"/>
      <c r="EJ5" s="1709"/>
      <c r="EK5" s="1709"/>
      <c r="EL5" s="1709"/>
      <c r="EM5" s="1709"/>
      <c r="EN5" s="1709"/>
      <c r="EO5" s="1709"/>
      <c r="EP5" s="1709"/>
      <c r="EQ5" s="1709"/>
      <c r="ER5" s="1709"/>
      <c r="ES5" s="1709"/>
      <c r="ET5" s="1709"/>
      <c r="EU5" s="1709"/>
      <c r="EV5" s="1709"/>
      <c r="EW5" s="1709"/>
      <c r="EX5" s="1709"/>
      <c r="EY5" s="1709"/>
      <c r="EZ5" s="1709"/>
      <c r="FA5" s="1709"/>
      <c r="FB5" s="1709"/>
      <c r="FC5" s="1709"/>
      <c r="FD5" s="1709"/>
      <c r="FE5" s="1709"/>
      <c r="FF5" s="1709"/>
      <c r="FG5" s="1709"/>
      <c r="FH5" s="1709"/>
      <c r="FI5" s="1709"/>
      <c r="FJ5" s="1709"/>
      <c r="FK5" s="1709"/>
      <c r="FL5" s="1709"/>
      <c r="FM5" s="1709"/>
      <c r="FN5" s="1709"/>
      <c r="FO5" s="1709"/>
      <c r="FP5" s="1709"/>
      <c r="FQ5" s="1709"/>
      <c r="FR5" s="1709"/>
      <c r="FS5" s="1709"/>
      <c r="FT5" s="1709"/>
      <c r="FU5" s="1709"/>
      <c r="FV5" s="1709"/>
      <c r="FW5" s="1709"/>
      <c r="FX5" s="1709"/>
      <c r="FY5" s="1709"/>
      <c r="FZ5" s="1709"/>
      <c r="GA5" s="1709"/>
      <c r="GB5" s="1709"/>
      <c r="GC5" s="1709"/>
      <c r="GD5" s="1709"/>
      <c r="GE5" s="1709"/>
      <c r="GF5" s="1709"/>
      <c r="GG5" s="1709"/>
      <c r="GH5" s="1709"/>
      <c r="GI5" s="1709"/>
      <c r="GJ5" s="1709"/>
      <c r="GK5" s="1709"/>
      <c r="GL5" s="1709"/>
      <c r="GM5" s="1709"/>
      <c r="GN5" s="1709"/>
      <c r="GO5" s="1709"/>
      <c r="GP5" s="1709"/>
      <c r="GQ5" s="1709"/>
      <c r="GR5" s="1709"/>
      <c r="GS5" s="1709"/>
      <c r="GT5" s="1709"/>
      <c r="GU5" s="1709"/>
      <c r="GV5" s="1709"/>
      <c r="GW5" s="1709"/>
      <c r="GX5" s="1709"/>
      <c r="GY5" s="1709"/>
      <c r="GZ5" s="1709"/>
      <c r="HA5" s="1709"/>
      <c r="HB5" s="1709"/>
      <c r="HC5" s="1709"/>
      <c r="HD5" s="1709"/>
      <c r="HE5" s="1709"/>
      <c r="HF5" s="1709"/>
      <c r="HG5" s="1709"/>
      <c r="HH5" s="1709"/>
      <c r="HI5" s="1709"/>
      <c r="HJ5" s="1709"/>
      <c r="HK5" s="1709"/>
      <c r="HL5" s="1709"/>
      <c r="HM5" s="1709"/>
      <c r="HN5" s="1709"/>
      <c r="HO5" s="1709"/>
      <c r="HP5" s="1709"/>
      <c r="HQ5" s="1709"/>
      <c r="HR5" s="1709"/>
      <c r="HS5" s="1709"/>
      <c r="HT5" s="1709"/>
      <c r="HU5" s="1709"/>
      <c r="HV5" s="1709"/>
      <c r="HW5" s="1709"/>
      <c r="HX5" s="1709"/>
      <c r="HY5" s="1709"/>
      <c r="HZ5" s="1709"/>
      <c r="IA5" s="1709"/>
      <c r="IB5" s="1709"/>
      <c r="IC5" s="1709"/>
      <c r="ID5" s="1709"/>
      <c r="IE5" s="1709"/>
      <c r="IF5" s="1709"/>
      <c r="IG5" s="1709"/>
      <c r="IH5" s="1709"/>
      <c r="II5" s="1709"/>
      <c r="IJ5" s="1709"/>
      <c r="IK5" s="1709"/>
      <c r="IL5" s="1709"/>
      <c r="IM5" s="1709"/>
      <c r="IN5" s="1709"/>
      <c r="IO5" s="1709"/>
      <c r="IP5" s="1709"/>
      <c r="IQ5" s="1709"/>
      <c r="IR5" s="1709"/>
      <c r="IS5" s="1709"/>
      <c r="IT5" s="1709"/>
      <c r="IU5" s="1709"/>
    </row>
    <row r="6" spans="1:255" s="1715" customFormat="1" ht="37.950000000000003" customHeight="1">
      <c r="A6" s="1716" t="s">
        <v>3678</v>
      </c>
      <c r="B6" s="1709"/>
      <c r="C6" s="1709"/>
      <c r="D6" s="1709"/>
      <c r="E6" s="5032" t="str">
        <f>+'Master Data'!E18:G18</f>
        <v>KZN Public Works: 191 Prince Alfred Street</v>
      </c>
      <c r="F6" s="5033"/>
      <c r="G6" s="5033"/>
      <c r="H6" s="5033"/>
      <c r="I6" s="5033"/>
      <c r="J6" s="5033"/>
      <c r="K6" s="5033"/>
      <c r="L6" s="5033"/>
      <c r="M6" s="5033"/>
      <c r="N6" s="5033"/>
      <c r="O6" s="5033"/>
      <c r="P6" s="5033"/>
      <c r="Q6" s="5033"/>
      <c r="R6" s="5033"/>
      <c r="S6" s="5033"/>
      <c r="T6" s="5033"/>
      <c r="U6" s="5033"/>
      <c r="V6" s="5033"/>
      <c r="W6" s="5033"/>
      <c r="X6" s="5034"/>
      <c r="Y6" s="1713"/>
      <c r="Z6" s="1707" t="s">
        <v>3679</v>
      </c>
      <c r="AA6" s="1713"/>
      <c r="AB6" s="1707"/>
      <c r="AC6" s="1707"/>
      <c r="AD6" s="1707"/>
      <c r="AE6" s="1707"/>
      <c r="AF6" s="1707" t="s">
        <v>3680</v>
      </c>
      <c r="AG6" s="1707"/>
      <c r="AH6" s="1707"/>
      <c r="AI6" s="1707"/>
      <c r="AJ6" s="1714"/>
      <c r="AK6" s="1713"/>
      <c r="AL6" s="1713"/>
      <c r="AM6" s="1713"/>
      <c r="AN6" s="1713"/>
      <c r="AO6" s="1713"/>
      <c r="AP6" s="1713"/>
      <c r="AQ6" s="1713"/>
      <c r="AR6" s="1713"/>
      <c r="AS6" s="1709"/>
      <c r="AT6" s="1709"/>
      <c r="AU6" s="1709"/>
      <c r="AV6" s="1709"/>
      <c r="AW6" s="1709"/>
      <c r="AX6" s="1709"/>
      <c r="AY6" s="1709"/>
      <c r="AZ6" s="1709"/>
      <c r="BA6" s="1709"/>
      <c r="BB6" s="1709"/>
      <c r="BC6" s="1709"/>
      <c r="BD6" s="1709"/>
      <c r="BE6" s="1709"/>
      <c r="BF6" s="1709"/>
      <c r="BG6" s="1709"/>
      <c r="BH6" s="1709"/>
      <c r="BI6" s="1709"/>
      <c r="BJ6" s="1709"/>
      <c r="BK6" s="1709"/>
      <c r="BL6" s="1709"/>
      <c r="BM6" s="1709"/>
      <c r="BN6" s="1709"/>
      <c r="BO6" s="1709"/>
      <c r="BP6" s="1709"/>
      <c r="BQ6" s="1709"/>
      <c r="BR6" s="1709"/>
      <c r="BS6" s="1709"/>
      <c r="BT6" s="1709"/>
      <c r="BU6" s="1709"/>
      <c r="BV6" s="1709"/>
      <c r="BW6" s="1709"/>
      <c r="BX6" s="1709"/>
      <c r="BY6" s="1709"/>
      <c r="BZ6" s="1709"/>
      <c r="CA6" s="1709"/>
      <c r="CB6" s="1709"/>
      <c r="CC6" s="1709"/>
      <c r="CD6" s="1709"/>
      <c r="CE6" s="1709"/>
      <c r="CF6" s="1709"/>
      <c r="CG6" s="1709"/>
      <c r="CH6" s="1709"/>
      <c r="CI6" s="1709"/>
      <c r="CJ6" s="1709"/>
      <c r="CK6" s="1709"/>
      <c r="CL6" s="1709"/>
      <c r="CM6" s="1709"/>
      <c r="CN6" s="1709"/>
      <c r="CO6" s="1709"/>
      <c r="CP6" s="1709"/>
      <c r="CQ6" s="1709"/>
      <c r="CR6" s="1709"/>
      <c r="CS6" s="1709"/>
      <c r="CT6" s="1709"/>
      <c r="CU6" s="1709"/>
      <c r="CV6" s="1709"/>
      <c r="CW6" s="1709"/>
      <c r="CX6" s="1709"/>
      <c r="CY6" s="1709"/>
      <c r="CZ6" s="1709"/>
      <c r="DA6" s="1709"/>
      <c r="DB6" s="1709"/>
      <c r="DC6" s="1709"/>
      <c r="DD6" s="1709"/>
      <c r="DE6" s="1709"/>
      <c r="DF6" s="1709"/>
      <c r="DG6" s="1709"/>
      <c r="DH6" s="1709"/>
      <c r="DI6" s="1709"/>
      <c r="DJ6" s="1709"/>
      <c r="DK6" s="1709"/>
      <c r="DL6" s="1709"/>
      <c r="DM6" s="1709"/>
      <c r="DN6" s="1709"/>
      <c r="DO6" s="1709"/>
      <c r="DP6" s="1709"/>
      <c r="DQ6" s="1709"/>
      <c r="DR6" s="1709"/>
      <c r="DS6" s="1709"/>
      <c r="DT6" s="1709"/>
      <c r="DU6" s="1709"/>
      <c r="DV6" s="1709"/>
      <c r="DW6" s="1709"/>
      <c r="DX6" s="1709"/>
      <c r="DY6" s="1709"/>
      <c r="DZ6" s="1709"/>
      <c r="EA6" s="1709"/>
      <c r="EB6" s="1709"/>
      <c r="EC6" s="1709"/>
      <c r="ED6" s="1709"/>
      <c r="EE6" s="1709"/>
      <c r="EF6" s="1709"/>
      <c r="EG6" s="1709"/>
      <c r="EH6" s="1709"/>
      <c r="EI6" s="1709"/>
      <c r="EJ6" s="1709"/>
      <c r="EK6" s="1709"/>
      <c r="EL6" s="1709"/>
      <c r="EM6" s="1709"/>
      <c r="EN6" s="1709"/>
      <c r="EO6" s="1709"/>
      <c r="EP6" s="1709"/>
      <c r="EQ6" s="1709"/>
      <c r="ER6" s="1709"/>
      <c r="ES6" s="1709"/>
      <c r="ET6" s="1709"/>
      <c r="EU6" s="1709"/>
      <c r="EV6" s="1709"/>
      <c r="EW6" s="1709"/>
      <c r="EX6" s="1709"/>
      <c r="EY6" s="1709"/>
      <c r="EZ6" s="1709"/>
      <c r="FA6" s="1709"/>
      <c r="FB6" s="1709"/>
      <c r="FC6" s="1709"/>
      <c r="FD6" s="1709"/>
      <c r="FE6" s="1709"/>
      <c r="FF6" s="1709"/>
      <c r="FG6" s="1709"/>
      <c r="FH6" s="1709"/>
      <c r="FI6" s="1709"/>
      <c r="FJ6" s="1709"/>
      <c r="FK6" s="1709"/>
      <c r="FL6" s="1709"/>
      <c r="FM6" s="1709"/>
      <c r="FN6" s="1709"/>
      <c r="FO6" s="1709"/>
      <c r="FP6" s="1709"/>
      <c r="FQ6" s="1709"/>
      <c r="FR6" s="1709"/>
      <c r="FS6" s="1709"/>
      <c r="FT6" s="1709"/>
      <c r="FU6" s="1709"/>
      <c r="FV6" s="1709"/>
      <c r="FW6" s="1709"/>
      <c r="FX6" s="1709"/>
      <c r="FY6" s="1709"/>
      <c r="FZ6" s="1709"/>
      <c r="GA6" s="1709"/>
      <c r="GB6" s="1709"/>
      <c r="GC6" s="1709"/>
      <c r="GD6" s="1709"/>
      <c r="GE6" s="1709"/>
      <c r="GF6" s="1709"/>
      <c r="GG6" s="1709"/>
      <c r="GH6" s="1709"/>
      <c r="GI6" s="1709"/>
      <c r="GJ6" s="1709"/>
      <c r="GK6" s="1709"/>
      <c r="GL6" s="1709"/>
      <c r="GM6" s="1709"/>
      <c r="GN6" s="1709"/>
      <c r="GO6" s="1709"/>
      <c r="GP6" s="1709"/>
      <c r="GQ6" s="1709"/>
      <c r="GR6" s="1709"/>
      <c r="GS6" s="1709"/>
      <c r="GT6" s="1709"/>
      <c r="GU6" s="1709"/>
      <c r="GV6" s="1709"/>
      <c r="GW6" s="1709"/>
      <c r="GX6" s="1709"/>
      <c r="GY6" s="1709"/>
      <c r="GZ6" s="1709"/>
      <c r="HA6" s="1709"/>
      <c r="HB6" s="1709"/>
      <c r="HC6" s="1709"/>
      <c r="HD6" s="1709"/>
      <c r="HE6" s="1709"/>
      <c r="HF6" s="1709"/>
      <c r="HG6" s="1709"/>
      <c r="HH6" s="1709"/>
      <c r="HI6" s="1709"/>
      <c r="HJ6" s="1709"/>
      <c r="HK6" s="1709"/>
      <c r="HL6" s="1709"/>
      <c r="HM6" s="1709"/>
      <c r="HN6" s="1709"/>
      <c r="HO6" s="1709"/>
      <c r="HP6" s="1709"/>
      <c r="HQ6" s="1709"/>
      <c r="HR6" s="1709"/>
      <c r="HS6" s="1709"/>
      <c r="HT6" s="1709"/>
      <c r="HU6" s="1709"/>
      <c r="HV6" s="1709"/>
      <c r="HW6" s="1709"/>
      <c r="HX6" s="1709"/>
      <c r="HY6" s="1709"/>
      <c r="HZ6" s="1709"/>
      <c r="IA6" s="1709"/>
      <c r="IB6" s="1709"/>
      <c r="IC6" s="1709"/>
      <c r="ID6" s="1709"/>
      <c r="IE6" s="1709"/>
      <c r="IF6" s="1709"/>
      <c r="IG6" s="1709"/>
      <c r="IH6" s="1709"/>
      <c r="II6" s="1709"/>
      <c r="IJ6" s="1709"/>
      <c r="IK6" s="1709"/>
      <c r="IL6" s="1709"/>
      <c r="IM6" s="1709"/>
      <c r="IN6" s="1709"/>
      <c r="IO6" s="1709"/>
      <c r="IP6" s="1709"/>
      <c r="IQ6" s="1709"/>
      <c r="IR6" s="1709"/>
      <c r="IS6" s="1709"/>
      <c r="IT6" s="1709"/>
      <c r="IU6" s="1709"/>
    </row>
    <row r="7" spans="1:255" s="1718" customFormat="1" ht="21" customHeight="1">
      <c r="A7" s="1717"/>
      <c r="B7" s="1699"/>
      <c r="C7" s="1699"/>
      <c r="D7" s="1699"/>
      <c r="E7" s="1699"/>
      <c r="F7" s="1699"/>
      <c r="G7" s="1699"/>
      <c r="H7" s="1699"/>
      <c r="I7" s="1699"/>
      <c r="J7" s="1699"/>
      <c r="K7" s="1699"/>
      <c r="L7" s="1699"/>
      <c r="M7" s="1699"/>
      <c r="N7" s="1699"/>
      <c r="O7" s="1699"/>
      <c r="P7" s="1699"/>
      <c r="Q7" s="1699"/>
      <c r="R7" s="1717"/>
      <c r="S7" s="1701"/>
      <c r="T7" s="1701"/>
      <c r="U7" s="1701"/>
      <c r="V7" s="1701"/>
      <c r="W7" s="1701"/>
      <c r="X7" s="1701"/>
      <c r="Y7" s="1701"/>
      <c r="Z7" s="1701"/>
      <c r="AA7" s="1701"/>
      <c r="AB7" s="1717"/>
      <c r="AC7" s="1717"/>
      <c r="AD7" s="1717"/>
      <c r="AE7" s="1717"/>
      <c r="AF7" s="1717"/>
      <c r="AG7" s="1717"/>
      <c r="AH7" s="1717"/>
      <c r="AI7" s="1717"/>
      <c r="AJ7" s="1702"/>
      <c r="AK7" s="1701"/>
      <c r="AL7" s="1701"/>
      <c r="AM7" s="1701"/>
      <c r="AN7" s="1701"/>
      <c r="AO7" s="1701"/>
      <c r="AP7" s="1701"/>
      <c r="AQ7" s="1701"/>
      <c r="AR7" s="1701"/>
      <c r="AS7" s="1699"/>
      <c r="AT7" s="1699"/>
      <c r="AU7" s="1699"/>
      <c r="AV7" s="1699"/>
      <c r="AW7" s="1699"/>
      <c r="AX7" s="1699"/>
      <c r="AY7" s="1699"/>
      <c r="AZ7" s="1699"/>
      <c r="BA7" s="1699"/>
      <c r="BB7" s="1699"/>
      <c r="BC7" s="1699"/>
      <c r="BD7" s="1699"/>
      <c r="BE7" s="1699"/>
      <c r="BF7" s="1699"/>
      <c r="BG7" s="1699"/>
      <c r="BH7" s="1699"/>
      <c r="BI7" s="1699"/>
      <c r="BJ7" s="1699"/>
      <c r="BK7" s="1699"/>
      <c r="BL7" s="1699"/>
      <c r="BM7" s="1699"/>
      <c r="BN7" s="1699"/>
      <c r="BO7" s="1699"/>
      <c r="BP7" s="1699"/>
      <c r="BQ7" s="1699"/>
      <c r="BR7" s="1699"/>
      <c r="BS7" s="1699"/>
      <c r="BT7" s="1699"/>
      <c r="BU7" s="1699"/>
      <c r="BV7" s="1699"/>
      <c r="BW7" s="1699"/>
      <c r="BX7" s="1699"/>
      <c r="BY7" s="1699"/>
      <c r="BZ7" s="1699"/>
      <c r="CA7" s="1699"/>
      <c r="CB7" s="1699"/>
      <c r="CC7" s="1699"/>
      <c r="CD7" s="1699"/>
      <c r="CE7" s="1699"/>
      <c r="CF7" s="1699"/>
      <c r="CG7" s="1699"/>
      <c r="CH7" s="1699"/>
      <c r="CI7" s="1699"/>
      <c r="CJ7" s="1699"/>
      <c r="CK7" s="1699"/>
      <c r="CL7" s="1699"/>
      <c r="CM7" s="1699"/>
      <c r="CN7" s="1699"/>
      <c r="CO7" s="1699"/>
      <c r="CP7" s="1699"/>
      <c r="CQ7" s="1699"/>
      <c r="CR7" s="1699"/>
      <c r="CS7" s="1699"/>
      <c r="CT7" s="1699"/>
      <c r="CU7" s="1699"/>
      <c r="CV7" s="1699"/>
      <c r="CW7" s="1699"/>
      <c r="CX7" s="1699"/>
      <c r="CY7" s="1699"/>
      <c r="CZ7" s="1699"/>
      <c r="DA7" s="1699"/>
      <c r="DB7" s="1699"/>
      <c r="DC7" s="1699"/>
      <c r="DD7" s="1699"/>
      <c r="DE7" s="1699"/>
      <c r="DF7" s="1699"/>
      <c r="DG7" s="1699"/>
      <c r="DH7" s="1699"/>
      <c r="DI7" s="1699"/>
      <c r="DJ7" s="1699"/>
      <c r="DK7" s="1699"/>
      <c r="DL7" s="1699"/>
      <c r="DM7" s="1699"/>
      <c r="DN7" s="1699"/>
      <c r="DO7" s="1699"/>
      <c r="DP7" s="1699"/>
      <c r="DQ7" s="1699"/>
      <c r="DR7" s="1699"/>
      <c r="DS7" s="1699"/>
      <c r="DT7" s="1699"/>
      <c r="DU7" s="1699"/>
      <c r="DV7" s="1699"/>
      <c r="DW7" s="1699"/>
      <c r="DX7" s="1699"/>
      <c r="DY7" s="1699"/>
      <c r="DZ7" s="1699"/>
      <c r="EA7" s="1699"/>
      <c r="EB7" s="1699"/>
      <c r="EC7" s="1699"/>
      <c r="ED7" s="1699"/>
      <c r="EE7" s="1699"/>
      <c r="EF7" s="1699"/>
      <c r="EG7" s="1699"/>
      <c r="EH7" s="1699"/>
      <c r="EI7" s="1699"/>
      <c r="EJ7" s="1699"/>
      <c r="EK7" s="1699"/>
      <c r="EL7" s="1699"/>
      <c r="EM7" s="1699"/>
      <c r="EN7" s="1699"/>
      <c r="EO7" s="1699"/>
      <c r="EP7" s="1699"/>
      <c r="EQ7" s="1699"/>
      <c r="ER7" s="1699"/>
      <c r="ES7" s="1699"/>
      <c r="ET7" s="1699"/>
      <c r="EU7" s="1699"/>
      <c r="EV7" s="1699"/>
      <c r="EW7" s="1699"/>
      <c r="EX7" s="1699"/>
      <c r="EY7" s="1699"/>
      <c r="EZ7" s="1699"/>
      <c r="FA7" s="1699"/>
      <c r="FB7" s="1699"/>
      <c r="FC7" s="1699"/>
      <c r="FD7" s="1699"/>
      <c r="FE7" s="1699"/>
      <c r="FF7" s="1699"/>
      <c r="FG7" s="1699"/>
      <c r="FH7" s="1699"/>
      <c r="FI7" s="1699"/>
      <c r="FJ7" s="1699"/>
      <c r="FK7" s="1699"/>
      <c r="FL7" s="1699"/>
      <c r="FM7" s="1699"/>
      <c r="FN7" s="1699"/>
      <c r="FO7" s="1699"/>
      <c r="FP7" s="1699"/>
      <c r="FQ7" s="1699"/>
      <c r="FR7" s="1699"/>
      <c r="FS7" s="1699"/>
      <c r="FT7" s="1699"/>
      <c r="FU7" s="1699"/>
      <c r="FV7" s="1699"/>
      <c r="FW7" s="1699"/>
      <c r="FX7" s="1699"/>
      <c r="FY7" s="1699"/>
      <c r="FZ7" s="1699"/>
      <c r="GA7" s="1699"/>
      <c r="GB7" s="1699"/>
      <c r="GC7" s="1699"/>
      <c r="GD7" s="1699"/>
      <c r="GE7" s="1699"/>
      <c r="GF7" s="1699"/>
      <c r="GG7" s="1699"/>
      <c r="GH7" s="1699"/>
      <c r="GI7" s="1699"/>
      <c r="GJ7" s="1699"/>
      <c r="GK7" s="1699"/>
      <c r="GL7" s="1699"/>
      <c r="GM7" s="1699"/>
      <c r="GN7" s="1699"/>
      <c r="GO7" s="1699"/>
      <c r="GP7" s="1699"/>
      <c r="GQ7" s="1699"/>
      <c r="GR7" s="1699"/>
      <c r="GS7" s="1699"/>
      <c r="GT7" s="1699"/>
      <c r="GU7" s="1699"/>
      <c r="GV7" s="1699"/>
      <c r="GW7" s="1699"/>
      <c r="GX7" s="1699"/>
      <c r="GY7" s="1699"/>
      <c r="GZ7" s="1699"/>
      <c r="HA7" s="1699"/>
      <c r="HB7" s="1699"/>
      <c r="HC7" s="1699"/>
      <c r="HD7" s="1699"/>
      <c r="HE7" s="1699"/>
      <c r="HF7" s="1699"/>
      <c r="HG7" s="1699"/>
      <c r="HH7" s="1699"/>
      <c r="HI7" s="1699"/>
      <c r="HJ7" s="1699"/>
      <c r="HK7" s="1699"/>
      <c r="HL7" s="1699"/>
      <c r="HM7" s="1699"/>
      <c r="HN7" s="1699"/>
      <c r="HO7" s="1699"/>
      <c r="HP7" s="1699"/>
      <c r="HQ7" s="1699"/>
      <c r="HR7" s="1699"/>
      <c r="HS7" s="1699"/>
      <c r="HT7" s="1699"/>
      <c r="HU7" s="1699"/>
      <c r="HV7" s="1699"/>
      <c r="HW7" s="1699"/>
      <c r="HX7" s="1699"/>
      <c r="HY7" s="1699"/>
      <c r="HZ7" s="1699"/>
      <c r="IA7" s="1699"/>
      <c r="IB7" s="1699"/>
      <c r="IC7" s="1699"/>
      <c r="ID7" s="1699"/>
      <c r="IE7" s="1699"/>
      <c r="IF7" s="1699"/>
      <c r="IG7" s="1699"/>
      <c r="IH7" s="1699"/>
      <c r="II7" s="1699"/>
      <c r="IJ7" s="1699"/>
      <c r="IK7" s="1699"/>
      <c r="IL7" s="1699"/>
      <c r="IM7" s="1699"/>
      <c r="IN7" s="1699"/>
      <c r="IO7" s="1699"/>
      <c r="IP7" s="1699"/>
      <c r="IQ7" s="1699"/>
      <c r="IR7" s="1699"/>
      <c r="IS7" s="1699"/>
      <c r="IT7" s="1699"/>
      <c r="IU7" s="1699"/>
    </row>
    <row r="8" spans="1:255">
      <c r="A8" s="5035" t="s">
        <v>3681</v>
      </c>
      <c r="B8" s="5027"/>
      <c r="C8" s="5027"/>
      <c r="D8" s="5027"/>
      <c r="E8" s="5027"/>
      <c r="F8" s="5027"/>
      <c r="G8" s="5027"/>
      <c r="H8" s="5027"/>
      <c r="I8" s="5027"/>
      <c r="J8" s="5027"/>
      <c r="K8" s="5027"/>
      <c r="L8" s="5027"/>
      <c r="M8" s="5027"/>
      <c r="N8" s="5027"/>
      <c r="O8" s="5027"/>
      <c r="P8" s="5027"/>
      <c r="Q8" s="5027"/>
      <c r="R8" s="5027"/>
      <c r="S8" s="5027"/>
      <c r="T8" s="5027"/>
      <c r="U8" s="5027"/>
      <c r="V8" s="5027"/>
      <c r="W8" s="5027"/>
      <c r="X8" s="5027"/>
      <c r="Y8" s="5027"/>
      <c r="Z8" s="5027"/>
      <c r="AA8" s="5027"/>
      <c r="AB8" s="5028"/>
      <c r="AC8" s="5035" t="s">
        <v>3682</v>
      </c>
      <c r="AD8" s="5027"/>
      <c r="AE8" s="5027"/>
      <c r="AF8" s="5028"/>
      <c r="AG8" s="5035" t="s">
        <v>3683</v>
      </c>
      <c r="AH8" s="5027"/>
      <c r="AI8" s="5027"/>
      <c r="AJ8" s="5028"/>
      <c r="AK8" s="5027" t="s">
        <v>3684</v>
      </c>
      <c r="AL8" s="5027"/>
      <c r="AM8" s="5028"/>
      <c r="AO8" s="1704"/>
      <c r="AP8" s="1704"/>
      <c r="AQ8" s="1704"/>
      <c r="AR8" s="1704"/>
    </row>
    <row r="9" spans="1:255" s="1771" customFormat="1" ht="111" customHeight="1">
      <c r="A9" s="1720" t="s">
        <v>598</v>
      </c>
      <c r="B9" s="1720" t="s">
        <v>3660</v>
      </c>
      <c r="C9" s="1719" t="s">
        <v>3685</v>
      </c>
      <c r="D9" s="1720" t="s">
        <v>3661</v>
      </c>
      <c r="E9" s="5029" t="s">
        <v>3686</v>
      </c>
      <c r="F9" s="5030"/>
      <c r="G9" s="5030"/>
      <c r="H9" s="5030"/>
      <c r="I9" s="5030"/>
      <c r="J9" s="5030"/>
      <c r="K9" s="5030"/>
      <c r="L9" s="5030"/>
      <c r="M9" s="5030"/>
      <c r="N9" s="5030"/>
      <c r="O9" s="5030"/>
      <c r="P9" s="5030"/>
      <c r="Q9" s="5031"/>
      <c r="R9" s="1720" t="s">
        <v>3687</v>
      </c>
      <c r="S9" s="1719" t="s">
        <v>3688</v>
      </c>
      <c r="T9" s="1719" t="s">
        <v>3689</v>
      </c>
      <c r="U9" s="1720" t="s">
        <v>3690</v>
      </c>
      <c r="V9" s="1720" t="s">
        <v>3691</v>
      </c>
      <c r="W9" s="1720" t="s">
        <v>3692</v>
      </c>
      <c r="X9" s="1720" t="s">
        <v>3693</v>
      </c>
      <c r="Y9" s="1719" t="s">
        <v>3694</v>
      </c>
      <c r="Z9" s="1719" t="s">
        <v>3695</v>
      </c>
      <c r="AA9" s="1719" t="s">
        <v>3696</v>
      </c>
      <c r="AB9" s="1721" t="s">
        <v>3697</v>
      </c>
      <c r="AC9" s="1721" t="s">
        <v>3698</v>
      </c>
      <c r="AD9" s="1721" t="s">
        <v>3699</v>
      </c>
      <c r="AE9" s="1722" t="s">
        <v>3700</v>
      </c>
      <c r="AF9" s="1721" t="s">
        <v>3701</v>
      </c>
      <c r="AG9" s="1721" t="s">
        <v>708</v>
      </c>
      <c r="AH9" s="1721" t="s">
        <v>3702</v>
      </c>
      <c r="AI9" s="1721" t="s">
        <v>166</v>
      </c>
      <c r="AJ9" s="1721" t="s">
        <v>3703</v>
      </c>
      <c r="AK9" s="1722" t="s">
        <v>3704</v>
      </c>
      <c r="AL9" s="1722" t="s">
        <v>3705</v>
      </c>
      <c r="AM9" s="1722" t="s">
        <v>3706</v>
      </c>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row>
    <row r="10" spans="1:255" s="1729" customFormat="1" ht="39.75" customHeight="1">
      <c r="A10" s="1724">
        <v>1</v>
      </c>
      <c r="B10" s="1725"/>
      <c r="C10" s="1725"/>
      <c r="D10" s="1725"/>
      <c r="E10" s="1725"/>
      <c r="F10" s="1725"/>
      <c r="G10" s="1725"/>
      <c r="H10" s="1725"/>
      <c r="I10" s="1725"/>
      <c r="J10" s="1725"/>
      <c r="K10" s="1725"/>
      <c r="L10" s="1725"/>
      <c r="M10" s="1725"/>
      <c r="N10" s="1725"/>
      <c r="O10" s="1725"/>
      <c r="P10" s="1725"/>
      <c r="Q10" s="1725"/>
      <c r="R10" s="1726" t="s">
        <v>3707</v>
      </c>
      <c r="S10" s="1727"/>
      <c r="T10" s="1727"/>
      <c r="U10" s="1727"/>
      <c r="V10" s="1727"/>
      <c r="W10" s="1727"/>
      <c r="X10" s="1727"/>
      <c r="Y10" s="1727"/>
      <c r="Z10" s="1727"/>
      <c r="AA10" s="1727"/>
      <c r="AB10" s="1727"/>
      <c r="AC10" s="1727"/>
      <c r="AD10" s="1727"/>
      <c r="AE10" s="1727"/>
      <c r="AF10" s="1727"/>
      <c r="AG10" s="1727"/>
      <c r="AH10" s="1727"/>
      <c r="AI10" s="1727"/>
      <c r="AJ10" s="1727"/>
      <c r="AK10" s="1727"/>
      <c r="AL10" s="1727"/>
      <c r="AM10" s="1727"/>
      <c r="AN10" s="1728"/>
    </row>
    <row r="11" spans="1:255" s="1729" customFormat="1" ht="39.75" customHeight="1">
      <c r="A11" s="1724">
        <f t="shared" ref="A11:A19" si="0">A10+1</f>
        <v>2</v>
      </c>
      <c r="B11" s="1725"/>
      <c r="C11" s="1725"/>
      <c r="D11" s="1725"/>
      <c r="E11" s="1725"/>
      <c r="F11" s="1725"/>
      <c r="G11" s="1725"/>
      <c r="H11" s="1725"/>
      <c r="I11" s="1725"/>
      <c r="J11" s="1725"/>
      <c r="K11" s="1725"/>
      <c r="L11" s="1725"/>
      <c r="M11" s="1725"/>
      <c r="N11" s="1725"/>
      <c r="O11" s="1725"/>
      <c r="P11" s="1725"/>
      <c r="Q11" s="1725"/>
      <c r="R11" s="1726"/>
      <c r="S11" s="1727"/>
      <c r="T11" s="1727"/>
      <c r="U11" s="1727"/>
      <c r="V11" s="1727"/>
      <c r="W11" s="1727"/>
      <c r="X11" s="1727"/>
      <c r="Y11" s="1727"/>
      <c r="Z11" s="1727"/>
      <c r="AA11" s="1727"/>
      <c r="AB11" s="1727"/>
      <c r="AC11" s="1727"/>
      <c r="AD11" s="1727"/>
      <c r="AE11" s="1727"/>
      <c r="AF11" s="1727"/>
      <c r="AG11" s="1727"/>
      <c r="AH11" s="1727"/>
      <c r="AI11" s="1727"/>
      <c r="AJ11" s="1727"/>
      <c r="AK11" s="1727"/>
      <c r="AL11" s="1727"/>
      <c r="AM11" s="1727"/>
      <c r="AN11" s="1728"/>
    </row>
    <row r="12" spans="1:255" s="1729" customFormat="1" ht="39.75" customHeight="1">
      <c r="A12" s="1724">
        <f t="shared" si="0"/>
        <v>3</v>
      </c>
      <c r="B12" s="1725"/>
      <c r="C12" s="1725"/>
      <c r="D12" s="1725"/>
      <c r="E12" s="1725"/>
      <c r="F12" s="1725"/>
      <c r="G12" s="1725"/>
      <c r="H12" s="1725"/>
      <c r="I12" s="1725"/>
      <c r="J12" s="1725"/>
      <c r="K12" s="1725"/>
      <c r="L12" s="1725"/>
      <c r="M12" s="1725"/>
      <c r="N12" s="1725"/>
      <c r="O12" s="1725"/>
      <c r="P12" s="1725"/>
      <c r="Q12" s="1725"/>
      <c r="R12" s="1726"/>
      <c r="S12" s="1727"/>
      <c r="T12" s="1727"/>
      <c r="U12" s="1727"/>
      <c r="V12" s="1727"/>
      <c r="W12" s="1727"/>
      <c r="X12" s="1727"/>
      <c r="Y12" s="1727"/>
      <c r="Z12" s="1727"/>
      <c r="AA12" s="1727"/>
      <c r="AB12" s="1727"/>
      <c r="AC12" s="1727"/>
      <c r="AD12" s="1727"/>
      <c r="AE12" s="1727"/>
      <c r="AF12" s="1727"/>
      <c r="AG12" s="1727"/>
      <c r="AH12" s="1727"/>
      <c r="AI12" s="1727"/>
      <c r="AJ12" s="1727"/>
      <c r="AK12" s="1727"/>
      <c r="AL12" s="1727"/>
      <c r="AM12" s="1727"/>
      <c r="AN12" s="1728"/>
    </row>
    <row r="13" spans="1:255" s="1729" customFormat="1" ht="39.75" customHeight="1">
      <c r="A13" s="1724">
        <f t="shared" si="0"/>
        <v>4</v>
      </c>
      <c r="B13" s="1725"/>
      <c r="C13" s="1725"/>
      <c r="D13" s="1725"/>
      <c r="E13" s="1725"/>
      <c r="F13" s="1725"/>
      <c r="G13" s="1725"/>
      <c r="H13" s="1725"/>
      <c r="I13" s="1725"/>
      <c r="J13" s="1725"/>
      <c r="K13" s="1725"/>
      <c r="L13" s="1725"/>
      <c r="M13" s="1725"/>
      <c r="N13" s="1725"/>
      <c r="O13" s="1725"/>
      <c r="P13" s="1725"/>
      <c r="Q13" s="1725"/>
      <c r="R13" s="1726"/>
      <c r="S13" s="1727"/>
      <c r="T13" s="1727"/>
      <c r="U13" s="1727"/>
      <c r="V13" s="1727"/>
      <c r="W13" s="1727"/>
      <c r="X13" s="1727"/>
      <c r="Y13" s="1727"/>
      <c r="Z13" s="1727"/>
      <c r="AA13" s="1727"/>
      <c r="AB13" s="1727"/>
      <c r="AC13" s="1727"/>
      <c r="AD13" s="1727"/>
      <c r="AE13" s="1727"/>
      <c r="AF13" s="1727"/>
      <c r="AG13" s="1727"/>
      <c r="AH13" s="1727"/>
      <c r="AI13" s="1727"/>
      <c r="AJ13" s="1727"/>
      <c r="AK13" s="1727"/>
      <c r="AL13" s="1727"/>
      <c r="AM13" s="1727"/>
      <c r="AN13" s="1728"/>
    </row>
    <row r="14" spans="1:255" s="1729" customFormat="1" ht="39.75" customHeight="1">
      <c r="A14" s="1724">
        <f t="shared" si="0"/>
        <v>5</v>
      </c>
      <c r="B14" s="1725"/>
      <c r="C14" s="1725"/>
      <c r="D14" s="1725"/>
      <c r="E14" s="1725"/>
      <c r="F14" s="1725"/>
      <c r="G14" s="1725"/>
      <c r="H14" s="1725"/>
      <c r="I14" s="1725"/>
      <c r="J14" s="1725"/>
      <c r="K14" s="1725"/>
      <c r="L14" s="1725"/>
      <c r="M14" s="1725"/>
      <c r="N14" s="1725"/>
      <c r="O14" s="1725"/>
      <c r="P14" s="1725"/>
      <c r="Q14" s="1725"/>
      <c r="R14" s="1726"/>
      <c r="S14" s="1727"/>
      <c r="T14" s="1727"/>
      <c r="U14" s="1727"/>
      <c r="V14" s="1727"/>
      <c r="W14" s="1727"/>
      <c r="X14" s="1727"/>
      <c r="Y14" s="1727"/>
      <c r="Z14" s="1727"/>
      <c r="AA14" s="1727"/>
      <c r="AB14" s="1727"/>
      <c r="AC14" s="1727"/>
      <c r="AD14" s="1727"/>
      <c r="AE14" s="1727"/>
      <c r="AF14" s="1727"/>
      <c r="AG14" s="1727"/>
      <c r="AH14" s="1727"/>
      <c r="AI14" s="1727"/>
      <c r="AJ14" s="1727"/>
      <c r="AK14" s="1727"/>
      <c r="AL14" s="1727"/>
      <c r="AM14" s="1727"/>
      <c r="AN14" s="1728"/>
    </row>
    <row r="15" spans="1:255" s="1729" customFormat="1" ht="39.75" customHeight="1">
      <c r="A15" s="1724">
        <f t="shared" si="0"/>
        <v>6</v>
      </c>
      <c r="B15" s="1725"/>
      <c r="C15" s="1725"/>
      <c r="D15" s="1725"/>
      <c r="E15" s="1725"/>
      <c r="F15" s="1725"/>
      <c r="G15" s="1725"/>
      <c r="H15" s="1725"/>
      <c r="I15" s="1725"/>
      <c r="J15" s="1725"/>
      <c r="K15" s="1725"/>
      <c r="L15" s="1725"/>
      <c r="M15" s="1725"/>
      <c r="N15" s="1725"/>
      <c r="O15" s="1725"/>
      <c r="P15" s="1725"/>
      <c r="Q15" s="1725"/>
      <c r="R15" s="1726"/>
      <c r="S15" s="1727"/>
      <c r="T15" s="1727"/>
      <c r="U15" s="1727"/>
      <c r="V15" s="1727"/>
      <c r="W15" s="1727"/>
      <c r="X15" s="1727"/>
      <c r="Y15" s="1727"/>
      <c r="Z15" s="1727"/>
      <c r="AA15" s="1730"/>
      <c r="AB15" s="1727"/>
      <c r="AC15" s="1727"/>
      <c r="AD15" s="1727"/>
      <c r="AE15" s="1727"/>
      <c r="AF15" s="1727"/>
      <c r="AG15" s="1727"/>
      <c r="AH15" s="1727"/>
      <c r="AI15" s="1727"/>
      <c r="AJ15" s="1727"/>
      <c r="AK15" s="1727"/>
      <c r="AL15" s="1727"/>
      <c r="AM15" s="1727"/>
      <c r="AN15" s="1728"/>
    </row>
    <row r="16" spans="1:255" s="1729" customFormat="1" ht="39.75" customHeight="1">
      <c r="A16" s="1724">
        <f t="shared" si="0"/>
        <v>7</v>
      </c>
      <c r="B16" s="1725"/>
      <c r="C16" s="1725"/>
      <c r="D16" s="1725"/>
      <c r="E16" s="1725"/>
      <c r="F16" s="1725"/>
      <c r="G16" s="1725"/>
      <c r="H16" s="1725"/>
      <c r="I16" s="1725"/>
      <c r="J16" s="1725"/>
      <c r="K16" s="1725"/>
      <c r="L16" s="1725"/>
      <c r="M16" s="1725"/>
      <c r="N16" s="1725"/>
      <c r="O16" s="1725"/>
      <c r="P16" s="1725"/>
      <c r="Q16" s="1725"/>
      <c r="R16" s="1726"/>
      <c r="S16" s="1727"/>
      <c r="T16" s="1727"/>
      <c r="U16" s="1727"/>
      <c r="V16" s="1727"/>
      <c r="W16" s="1727"/>
      <c r="X16" s="1727"/>
      <c r="Y16" s="1727"/>
      <c r="Z16" s="1727"/>
      <c r="AA16" s="1730"/>
      <c r="AB16" s="1727"/>
      <c r="AC16" s="1727"/>
      <c r="AD16" s="1727"/>
      <c r="AE16" s="1727"/>
      <c r="AF16" s="1727"/>
      <c r="AG16" s="1727"/>
      <c r="AH16" s="1727"/>
      <c r="AI16" s="1727"/>
      <c r="AJ16" s="1727"/>
      <c r="AK16" s="1727"/>
      <c r="AL16" s="1727"/>
      <c r="AM16" s="1727"/>
      <c r="AN16" s="1728"/>
    </row>
    <row r="17" spans="1:255" s="1729" customFormat="1" ht="39.75" customHeight="1">
      <c r="A17" s="1724">
        <f t="shared" si="0"/>
        <v>8</v>
      </c>
      <c r="B17" s="1725"/>
      <c r="C17" s="1725"/>
      <c r="D17" s="1725"/>
      <c r="E17" s="1725"/>
      <c r="F17" s="1725"/>
      <c r="G17" s="1725"/>
      <c r="H17" s="1725"/>
      <c r="I17" s="1725"/>
      <c r="J17" s="1725"/>
      <c r="K17" s="1725"/>
      <c r="L17" s="1725"/>
      <c r="M17" s="1725"/>
      <c r="N17" s="1725"/>
      <c r="O17" s="1725"/>
      <c r="P17" s="1725"/>
      <c r="Q17" s="1725"/>
      <c r="R17" s="1726"/>
      <c r="S17" s="1727"/>
      <c r="T17" s="1727"/>
      <c r="U17" s="1727"/>
      <c r="V17" s="1727"/>
      <c r="W17" s="1727"/>
      <c r="X17" s="1727"/>
      <c r="Y17" s="1727"/>
      <c r="Z17" s="1727"/>
      <c r="AA17" s="1731"/>
      <c r="AB17" s="1727"/>
      <c r="AC17" s="1727"/>
      <c r="AD17" s="1727"/>
      <c r="AE17" s="1727"/>
      <c r="AF17" s="1727"/>
      <c r="AG17" s="1727"/>
      <c r="AH17" s="1727"/>
      <c r="AI17" s="1727"/>
      <c r="AJ17" s="1727"/>
      <c r="AK17" s="1727"/>
      <c r="AL17" s="1727"/>
      <c r="AM17" s="1727"/>
      <c r="AN17" s="1728"/>
    </row>
    <row r="18" spans="1:255" s="1729" customFormat="1" ht="39.75" customHeight="1">
      <c r="A18" s="1724">
        <f t="shared" si="0"/>
        <v>9</v>
      </c>
      <c r="B18" s="1725"/>
      <c r="C18" s="1725"/>
      <c r="D18" s="1725"/>
      <c r="E18" s="1725"/>
      <c r="F18" s="1725"/>
      <c r="G18" s="1725"/>
      <c r="H18" s="1725"/>
      <c r="I18" s="1725"/>
      <c r="J18" s="1725"/>
      <c r="K18" s="1725"/>
      <c r="L18" s="1725"/>
      <c r="M18" s="1725"/>
      <c r="N18" s="1725"/>
      <c r="O18" s="1725"/>
      <c r="P18" s="1725"/>
      <c r="Q18" s="1725"/>
      <c r="R18" s="1726"/>
      <c r="S18" s="1727"/>
      <c r="T18" s="1727"/>
      <c r="U18" s="1727"/>
      <c r="V18" s="1727"/>
      <c r="W18" s="1727"/>
      <c r="X18" s="1727"/>
      <c r="Y18" s="1727"/>
      <c r="Z18" s="1727"/>
      <c r="AA18" s="1730"/>
      <c r="AB18" s="1727"/>
      <c r="AC18" s="1727"/>
      <c r="AD18" s="1727"/>
      <c r="AE18" s="1727"/>
      <c r="AF18" s="1727"/>
      <c r="AG18" s="1727"/>
      <c r="AH18" s="1727"/>
      <c r="AI18" s="1727"/>
      <c r="AJ18" s="1727"/>
      <c r="AK18" s="1727"/>
      <c r="AL18" s="1727"/>
      <c r="AM18" s="1727"/>
      <c r="AN18" s="1728"/>
    </row>
    <row r="19" spans="1:255" s="1729" customFormat="1" ht="39.75" customHeight="1">
      <c r="A19" s="1724">
        <f t="shared" si="0"/>
        <v>10</v>
      </c>
      <c r="B19" s="1725"/>
      <c r="C19" s="1725"/>
      <c r="D19" s="1725"/>
      <c r="E19" s="1725"/>
      <c r="F19" s="1725"/>
      <c r="G19" s="1725"/>
      <c r="H19" s="1725"/>
      <c r="I19" s="1725"/>
      <c r="J19" s="1725"/>
      <c r="K19" s="1725"/>
      <c r="L19" s="1725"/>
      <c r="M19" s="1725"/>
      <c r="N19" s="1725"/>
      <c r="O19" s="1725"/>
      <c r="P19" s="1725"/>
      <c r="Q19" s="1725"/>
      <c r="R19" s="1726"/>
      <c r="S19" s="1727"/>
      <c r="T19" s="1727"/>
      <c r="U19" s="1727"/>
      <c r="V19" s="1727"/>
      <c r="W19" s="1727"/>
      <c r="X19" s="1727"/>
      <c r="Y19" s="1727"/>
      <c r="Z19" s="1727"/>
      <c r="AA19" s="1730"/>
      <c r="AB19" s="1727"/>
      <c r="AC19" s="1727"/>
      <c r="AD19" s="1727"/>
      <c r="AE19" s="1727"/>
      <c r="AF19" s="1727"/>
      <c r="AG19" s="1727"/>
      <c r="AH19" s="1727"/>
      <c r="AI19" s="1727"/>
      <c r="AJ19" s="1727"/>
      <c r="AK19" s="1727"/>
      <c r="AL19" s="1727"/>
      <c r="AM19" s="1727"/>
      <c r="AN19" s="1728"/>
    </row>
    <row r="20" spans="1:255">
      <c r="I20" s="1732" t="s">
        <v>3708</v>
      </c>
      <c r="P20" s="991"/>
      <c r="R20" s="1704"/>
      <c r="S20" s="1704"/>
      <c r="T20" s="1704"/>
      <c r="U20" s="1704"/>
      <c r="V20" s="1704"/>
      <c r="W20" s="1704"/>
      <c r="X20" s="1704"/>
      <c r="Y20" s="1704"/>
      <c r="Z20" s="1704"/>
      <c r="AA20" s="1704"/>
      <c r="AI20" s="1708"/>
      <c r="AK20" s="1706"/>
    </row>
    <row r="21" spans="1:255">
      <c r="D21" s="1733" t="s">
        <v>3709</v>
      </c>
      <c r="I21" s="1734"/>
      <c r="J21" s="1735"/>
      <c r="K21" s="1735"/>
      <c r="L21" s="1735"/>
      <c r="M21" s="1735"/>
      <c r="N21" s="1735"/>
      <c r="O21" s="1735"/>
      <c r="P21" s="1736"/>
      <c r="Q21" s="1737" t="s">
        <v>3710</v>
      </c>
      <c r="R21" s="1738"/>
      <c r="S21" s="1738"/>
      <c r="T21" s="1738"/>
      <c r="U21" s="1739"/>
      <c r="V21" s="1739"/>
      <c r="W21" s="1739" t="s">
        <v>3711</v>
      </c>
      <c r="X21" s="991"/>
      <c r="Y21" s="991"/>
      <c r="Z21" s="991" t="s">
        <v>3712</v>
      </c>
      <c r="AA21" s="991"/>
      <c r="AB21" s="1739"/>
      <c r="AC21" s="991" t="s">
        <v>3713</v>
      </c>
      <c r="AD21" s="1738"/>
      <c r="AE21" s="1739"/>
      <c r="AI21" s="1708"/>
    </row>
    <row r="22" spans="1:255">
      <c r="D22" s="1733" t="s">
        <v>3714</v>
      </c>
      <c r="I22" s="1734"/>
      <c r="J22" s="1735"/>
      <c r="K22" s="1735"/>
      <c r="L22" s="1735"/>
      <c r="M22" s="1735"/>
      <c r="N22" s="1735"/>
      <c r="O22" s="1735"/>
      <c r="P22" s="1736"/>
      <c r="Q22" s="991" t="s">
        <v>3715</v>
      </c>
      <c r="R22" s="1738"/>
      <c r="S22" s="1738"/>
      <c r="T22" s="1738"/>
      <c r="U22" s="1739"/>
      <c r="V22" s="1739"/>
      <c r="W22" s="1739" t="s">
        <v>3716</v>
      </c>
      <c r="X22" s="991"/>
      <c r="Y22" s="991"/>
      <c r="Z22" s="991" t="s">
        <v>3717</v>
      </c>
      <c r="AA22" s="991"/>
      <c r="AB22" s="1739"/>
      <c r="AC22" s="991" t="s">
        <v>3718</v>
      </c>
      <c r="AD22" s="1738"/>
      <c r="AE22" s="1739"/>
      <c r="AI22" s="1708"/>
    </row>
    <row r="23" spans="1:255" ht="14.4">
      <c r="A23" s="991"/>
      <c r="B23" s="991"/>
      <c r="C23" s="991"/>
      <c r="D23" s="991"/>
      <c r="E23" s="991"/>
      <c r="F23" s="991"/>
      <c r="G23" s="991"/>
      <c r="H23" s="991"/>
      <c r="I23" s="991"/>
      <c r="J23" s="991"/>
      <c r="K23" s="991"/>
      <c r="L23" s="991"/>
      <c r="M23" s="991"/>
      <c r="N23" s="991"/>
      <c r="O23" s="991"/>
      <c r="P23" s="991"/>
      <c r="Q23" s="1740"/>
      <c r="R23" s="991"/>
      <c r="S23" s="991"/>
      <c r="T23" s="991"/>
      <c r="U23" s="991"/>
      <c r="V23" s="991"/>
      <c r="W23" s="991"/>
      <c r="X23" s="991"/>
      <c r="Y23" s="991"/>
      <c r="Z23" s="991"/>
      <c r="AA23" s="991"/>
      <c r="AB23" s="991"/>
      <c r="AC23" s="991"/>
      <c r="AD23" s="1741"/>
      <c r="AE23" s="1741"/>
      <c r="AF23" s="1741"/>
      <c r="AG23" s="1741"/>
      <c r="AH23" s="1741"/>
      <c r="AI23" s="1741"/>
      <c r="AJ23" s="1741"/>
      <c r="AK23" s="1742"/>
      <c r="AL23" s="1741"/>
      <c r="AM23" s="1741"/>
      <c r="AN23" s="1741"/>
      <c r="AO23" s="1741"/>
      <c r="AP23" s="1741"/>
      <c r="AQ23" s="1741"/>
      <c r="AR23" s="1741"/>
      <c r="AS23" s="991"/>
      <c r="AT23" s="991"/>
      <c r="AU23" s="991"/>
      <c r="AV23" s="991"/>
      <c r="AW23" s="991"/>
      <c r="AX23" s="991"/>
      <c r="AY23" s="991"/>
      <c r="AZ23" s="991"/>
      <c r="BA23" s="991"/>
      <c r="BB23" s="991"/>
      <c r="BC23" s="991"/>
      <c r="BD23" s="991"/>
      <c r="BE23" s="991"/>
      <c r="BF23" s="991"/>
      <c r="BG23" s="991"/>
      <c r="BH23" s="991"/>
      <c r="BI23" s="991"/>
      <c r="BJ23" s="991"/>
      <c r="BK23" s="991"/>
      <c r="BL23" s="991"/>
      <c r="BM23" s="991"/>
      <c r="BN23" s="991"/>
      <c r="BO23" s="991"/>
      <c r="BP23" s="991"/>
      <c r="BQ23" s="991"/>
      <c r="BR23" s="991"/>
      <c r="BS23" s="991"/>
      <c r="BT23" s="991"/>
      <c r="BU23" s="991"/>
      <c r="BV23" s="991"/>
      <c r="BW23" s="991"/>
      <c r="BX23" s="991"/>
      <c r="BY23" s="991"/>
      <c r="BZ23" s="991"/>
      <c r="CA23" s="991"/>
      <c r="CB23" s="991"/>
      <c r="CC23" s="991"/>
      <c r="CD23" s="991"/>
      <c r="CE23" s="991"/>
      <c r="CF23" s="991"/>
      <c r="CG23" s="991"/>
      <c r="CH23" s="991"/>
      <c r="CI23" s="991"/>
      <c r="CJ23" s="991"/>
      <c r="CK23" s="991"/>
      <c r="CL23" s="991"/>
      <c r="CM23" s="991"/>
      <c r="CN23" s="991"/>
      <c r="CO23" s="991"/>
      <c r="CP23" s="991"/>
      <c r="CQ23" s="991"/>
      <c r="CR23" s="991"/>
      <c r="CS23" s="991"/>
      <c r="CT23" s="991"/>
      <c r="CU23" s="991"/>
      <c r="CV23" s="991"/>
      <c r="CW23" s="991"/>
      <c r="CX23" s="991"/>
      <c r="CY23" s="991"/>
      <c r="CZ23" s="991"/>
      <c r="DA23" s="991"/>
      <c r="DB23" s="991"/>
      <c r="DC23" s="991"/>
      <c r="DD23" s="991"/>
      <c r="DE23" s="991"/>
      <c r="DF23" s="991"/>
      <c r="DG23" s="991"/>
      <c r="DH23" s="991"/>
      <c r="DI23" s="991"/>
      <c r="DJ23" s="991"/>
      <c r="DK23" s="991"/>
      <c r="DL23" s="991"/>
      <c r="DM23" s="991"/>
      <c r="DN23" s="991"/>
      <c r="DO23" s="991"/>
      <c r="DP23" s="991"/>
      <c r="DQ23" s="991"/>
      <c r="DR23" s="991"/>
      <c r="DS23" s="991"/>
      <c r="DT23" s="991"/>
      <c r="DU23" s="991"/>
      <c r="DV23" s="991"/>
      <c r="DW23" s="991"/>
      <c r="DX23" s="991"/>
      <c r="DY23" s="991"/>
      <c r="DZ23" s="991"/>
      <c r="EA23" s="991"/>
      <c r="EB23" s="991"/>
      <c r="EC23" s="991"/>
      <c r="ED23" s="991"/>
      <c r="EE23" s="991"/>
      <c r="EF23" s="991"/>
      <c r="EG23" s="991"/>
      <c r="EH23" s="991"/>
      <c r="EI23" s="991"/>
      <c r="EJ23" s="991"/>
      <c r="EK23" s="991"/>
      <c r="EL23" s="991"/>
      <c r="EM23" s="991"/>
      <c r="EN23" s="991"/>
      <c r="EO23" s="991"/>
      <c r="EP23" s="991"/>
      <c r="EQ23" s="991"/>
      <c r="ER23" s="991"/>
      <c r="ES23" s="991"/>
      <c r="ET23" s="991"/>
      <c r="EU23" s="991"/>
      <c r="EV23" s="991"/>
      <c r="EW23" s="991"/>
      <c r="EX23" s="991"/>
      <c r="EY23" s="991"/>
      <c r="EZ23" s="991"/>
      <c r="FA23" s="991"/>
      <c r="FB23" s="991"/>
      <c r="FC23" s="991"/>
      <c r="FD23" s="991"/>
      <c r="FE23" s="991"/>
      <c r="FF23" s="991"/>
      <c r="FG23" s="991"/>
      <c r="FH23" s="991"/>
      <c r="FI23" s="991"/>
      <c r="FJ23" s="991"/>
      <c r="FK23" s="991"/>
      <c r="FL23" s="991"/>
      <c r="FM23" s="991"/>
      <c r="FN23" s="991"/>
      <c r="FO23" s="991"/>
      <c r="FP23" s="991"/>
      <c r="FQ23" s="991"/>
      <c r="FR23" s="991"/>
      <c r="FS23" s="991"/>
      <c r="FT23" s="991"/>
      <c r="FU23" s="991"/>
      <c r="FV23" s="991"/>
      <c r="FW23" s="991"/>
      <c r="FX23" s="991"/>
      <c r="FY23" s="991"/>
      <c r="FZ23" s="991"/>
      <c r="GA23" s="991"/>
      <c r="GB23" s="991"/>
      <c r="GC23" s="991"/>
      <c r="GD23" s="991"/>
      <c r="GE23" s="991"/>
      <c r="GF23" s="991"/>
      <c r="GG23" s="991"/>
      <c r="GH23" s="991"/>
      <c r="GI23" s="991"/>
      <c r="GJ23" s="991"/>
      <c r="GK23" s="991"/>
      <c r="GL23" s="991"/>
      <c r="GM23" s="991"/>
      <c r="GN23" s="991"/>
      <c r="GO23" s="991"/>
      <c r="GP23" s="991"/>
      <c r="GQ23" s="991"/>
      <c r="GR23" s="991"/>
      <c r="GS23" s="991"/>
      <c r="GT23" s="991"/>
      <c r="GU23" s="991"/>
      <c r="GV23" s="991"/>
      <c r="GW23" s="991"/>
      <c r="GX23" s="991"/>
      <c r="GY23" s="991"/>
      <c r="GZ23" s="991"/>
      <c r="HA23" s="991"/>
      <c r="HB23" s="991"/>
      <c r="HC23" s="991"/>
      <c r="HD23" s="991"/>
      <c r="HE23" s="991"/>
      <c r="HF23" s="991"/>
      <c r="HG23" s="991"/>
      <c r="HH23" s="991"/>
      <c r="HI23" s="991"/>
      <c r="HJ23" s="991"/>
      <c r="HK23" s="991"/>
      <c r="HL23" s="991"/>
      <c r="HM23" s="991"/>
      <c r="HN23" s="991"/>
      <c r="HO23" s="991"/>
      <c r="HP23" s="991"/>
      <c r="HQ23" s="991"/>
      <c r="HR23" s="991"/>
      <c r="HS23" s="991"/>
      <c r="HT23" s="991"/>
      <c r="HU23" s="991"/>
      <c r="HV23" s="991"/>
      <c r="HW23" s="991"/>
      <c r="HX23" s="991"/>
      <c r="HY23" s="991"/>
      <c r="HZ23" s="991"/>
      <c r="IA23" s="991"/>
      <c r="IB23" s="991"/>
      <c r="IC23" s="991"/>
      <c r="ID23" s="991"/>
      <c r="IE23" s="991"/>
      <c r="IF23" s="991"/>
      <c r="IG23" s="991"/>
      <c r="IH23" s="991"/>
      <c r="II23" s="991"/>
      <c r="IJ23" s="991"/>
      <c r="IK23" s="991"/>
      <c r="IL23" s="991"/>
      <c r="IM23" s="991"/>
      <c r="IN23" s="991"/>
      <c r="IO23" s="991"/>
      <c r="IP23" s="991"/>
      <c r="IQ23" s="991"/>
      <c r="IR23" s="991"/>
      <c r="IS23" s="991"/>
      <c r="IT23" s="991"/>
      <c r="IU23" s="991"/>
    </row>
    <row r="24" spans="1:255" s="1723" customFormat="1" ht="27" customHeight="1">
      <c r="A24" s="1743" t="s">
        <v>3719</v>
      </c>
      <c r="M24" s="1743" t="s">
        <v>3720</v>
      </c>
      <c r="R24" s="1744"/>
      <c r="S24" s="1745"/>
      <c r="T24" s="1745"/>
      <c r="U24" s="1745"/>
      <c r="V24" s="1745"/>
      <c r="W24" s="1743" t="s">
        <v>3721</v>
      </c>
      <c r="X24" s="1743"/>
      <c r="Y24" s="1743"/>
      <c r="Z24" s="1743"/>
      <c r="AA24" s="1743"/>
      <c r="AB24" s="1746"/>
      <c r="AC24" s="1745"/>
      <c r="AD24" s="1745"/>
      <c r="AE24" s="1745"/>
      <c r="AF24" s="1745"/>
      <c r="AG24" s="1745"/>
      <c r="AH24" s="1745"/>
      <c r="AI24" s="1745"/>
      <c r="AJ24" s="1745"/>
      <c r="AK24" s="1747"/>
      <c r="AL24" s="1745"/>
      <c r="AM24" s="1745"/>
      <c r="AN24" s="1745"/>
      <c r="AO24" s="1745"/>
      <c r="AP24" s="1745"/>
      <c r="AQ24" s="1745"/>
      <c r="AR24" s="1745"/>
    </row>
    <row r="25" spans="1:255" s="1723" customFormat="1" ht="27" customHeight="1">
      <c r="A25" s="1723" t="s">
        <v>3722</v>
      </c>
      <c r="M25" s="1723" t="s">
        <v>3723</v>
      </c>
      <c r="R25" s="1744"/>
      <c r="S25" s="1745"/>
      <c r="T25" s="1745"/>
      <c r="U25" s="1745"/>
      <c r="V25" s="1745"/>
      <c r="W25" s="1723" t="s">
        <v>3724</v>
      </c>
      <c r="AB25" s="1746"/>
      <c r="AC25" s="1745"/>
      <c r="AD25" s="1745"/>
      <c r="AE25" s="1745"/>
      <c r="AF25" s="1745"/>
      <c r="AG25" s="1745"/>
      <c r="AH25" s="1745"/>
      <c r="AI25" s="1745"/>
      <c r="AJ25" s="1745"/>
      <c r="AK25" s="1747"/>
      <c r="AL25" s="1745"/>
      <c r="AM25" s="1745"/>
      <c r="AN25" s="1745"/>
      <c r="AO25" s="1745"/>
      <c r="AP25" s="1745"/>
      <c r="AQ25" s="1745"/>
      <c r="AR25" s="1745"/>
    </row>
    <row r="26" spans="1:255" s="1723" customFormat="1" ht="27" customHeight="1">
      <c r="A26" s="1723" t="s">
        <v>3725</v>
      </c>
      <c r="M26" s="1723" t="s">
        <v>3726</v>
      </c>
      <c r="R26" s="1744"/>
      <c r="S26" s="1745"/>
      <c r="T26" s="1745"/>
      <c r="U26" s="1745"/>
      <c r="V26" s="1745"/>
      <c r="W26" s="1865" t="s">
        <v>3959</v>
      </c>
      <c r="X26" s="1748"/>
      <c r="Y26" s="1748"/>
      <c r="Z26" s="1748"/>
      <c r="AA26" s="1748"/>
      <c r="AB26" s="1746"/>
      <c r="AC26" s="1745"/>
      <c r="AD26" s="1745"/>
      <c r="AE26" s="1745"/>
      <c r="AF26" s="1745"/>
      <c r="AG26" s="1745"/>
      <c r="AH26" s="1745"/>
      <c r="AI26" s="1745"/>
      <c r="AJ26" s="1745"/>
      <c r="AK26" s="1747"/>
      <c r="AL26" s="1745"/>
      <c r="AM26" s="1745"/>
      <c r="AN26" s="1745"/>
      <c r="AO26" s="1745"/>
      <c r="AP26" s="1745"/>
      <c r="AQ26" s="1745"/>
      <c r="AR26" s="1745"/>
    </row>
    <row r="27" spans="1:255" s="1723" customFormat="1" ht="27" customHeight="1">
      <c r="A27" s="1864" t="s">
        <v>3957</v>
      </c>
      <c r="M27" s="1864" t="s">
        <v>3958</v>
      </c>
      <c r="R27" s="1744"/>
      <c r="S27" s="1745"/>
      <c r="T27" s="1745"/>
      <c r="U27" s="1745"/>
      <c r="V27" s="1745"/>
      <c r="W27" s="1864" t="s">
        <v>3960</v>
      </c>
      <c r="AA27" s="1745"/>
      <c r="AB27" s="1746"/>
      <c r="AC27" s="1745"/>
      <c r="AD27" s="1745"/>
      <c r="AE27" s="1745"/>
      <c r="AF27" s="1745"/>
      <c r="AG27" s="1745"/>
      <c r="AH27" s="1745"/>
      <c r="AI27" s="1745"/>
      <c r="AJ27" s="1745"/>
      <c r="AK27" s="1747"/>
      <c r="AL27" s="1745"/>
      <c r="AM27" s="1745"/>
      <c r="AN27" s="1745"/>
      <c r="AO27" s="1745"/>
      <c r="AP27" s="1745"/>
      <c r="AQ27" s="1745"/>
      <c r="AR27" s="1745"/>
    </row>
    <row r="28" spans="1:255" s="1723" customFormat="1" ht="14.4">
      <c r="R28" s="1744"/>
      <c r="S28" s="1745"/>
      <c r="T28" s="1745"/>
      <c r="U28" s="1745"/>
      <c r="V28" s="1745"/>
      <c r="W28" s="1745"/>
      <c r="X28" s="1745"/>
      <c r="Y28" s="1745"/>
      <c r="Z28" s="1745"/>
      <c r="AA28" s="1745"/>
      <c r="AB28" s="1749"/>
      <c r="AC28" s="1745"/>
      <c r="AD28" s="1745"/>
      <c r="AE28" s="1745"/>
      <c r="AF28" s="1745"/>
      <c r="AG28" s="1745"/>
      <c r="AH28" s="1745"/>
      <c r="AI28" s="1745"/>
      <c r="AJ28" s="1745"/>
      <c r="AK28" s="1747"/>
      <c r="AL28" s="1745"/>
      <c r="AM28" s="1745"/>
      <c r="AN28" s="1745"/>
      <c r="AO28" s="1745"/>
      <c r="AP28" s="1745"/>
      <c r="AQ28" s="1745"/>
      <c r="AR28" s="1745"/>
    </row>
    <row r="29" spans="1:255">
      <c r="AB29" s="1750"/>
    </row>
    <row r="30" spans="1:255">
      <c r="AB30" s="1750"/>
    </row>
    <row r="31" spans="1:255">
      <c r="AB31" s="1750"/>
    </row>
  </sheetData>
  <mergeCells count="8">
    <mergeCell ref="AB4:AD4"/>
    <mergeCell ref="AK8:AM8"/>
    <mergeCell ref="E9:Q9"/>
    <mergeCell ref="E6:X6"/>
    <mergeCell ref="A8:AB8"/>
    <mergeCell ref="AC8:AF8"/>
    <mergeCell ref="AG8:AJ8"/>
    <mergeCell ref="Y4:AA4"/>
  </mergeCells>
  <pageMargins left="0.51181102362204722" right="0.23622047244094491" top="0.74803149606299213" bottom="0.23622047244094491" header="0.27559055118110237" footer="0.15748031496062992"/>
  <pageSetup paperSize="9" scale="83" fitToHeight="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20641" r:id="rId4" name="Button 1">
              <controlPr defaultSize="0" print="0" autoFill="0" autoPict="0" macro="[0]!ToMainMenu">
                <anchor>
                  <from>
                    <xdr:col>43</xdr:col>
                    <xdr:colOff>365760</xdr:colOff>
                    <xdr:row>1</xdr:row>
                    <xdr:rowOff>38100</xdr:rowOff>
                  </from>
                  <to>
                    <xdr:col>45</xdr:col>
                    <xdr:colOff>525780</xdr:colOff>
                    <xdr:row>2</xdr:row>
                    <xdr:rowOff>106680</xdr:rowOff>
                  </to>
                </anchor>
              </controlPr>
            </control>
          </mc:Choice>
        </mc:AlternateContent>
        <mc:AlternateContent xmlns:mc="http://schemas.openxmlformats.org/markup-compatibility/2006">
          <mc:Choice Requires="x14">
            <control shapeId="1520643" r:id="rId5" name="Button 3">
              <controlPr defaultSize="0" print="0" autoFill="0" autoPict="0" macro="[0]!PrintPreview">
                <anchor>
                  <from>
                    <xdr:col>43</xdr:col>
                    <xdr:colOff>342900</xdr:colOff>
                    <xdr:row>3</xdr:row>
                    <xdr:rowOff>121920</xdr:rowOff>
                  </from>
                  <to>
                    <xdr:col>45</xdr:col>
                    <xdr:colOff>518160</xdr:colOff>
                    <xdr:row>5</xdr:row>
                    <xdr:rowOff>83820</xdr:rowOff>
                  </to>
                </anchor>
              </controlPr>
            </control>
          </mc:Choice>
        </mc:AlternateContent>
        <mc:AlternateContent xmlns:mc="http://schemas.openxmlformats.org/markup-compatibility/2006">
          <mc:Choice Requires="x14">
            <control shapeId="1520645" r:id="rId6" name="Button 5">
              <controlPr defaultSize="0" print="0" autoFill="0" autoPict="0" macro="[0]!Printsheet">
                <anchor>
                  <from>
                    <xdr:col>43</xdr:col>
                    <xdr:colOff>403860</xdr:colOff>
                    <xdr:row>6</xdr:row>
                    <xdr:rowOff>152400</xdr:rowOff>
                  </from>
                  <to>
                    <xdr:col>45</xdr:col>
                    <xdr:colOff>556260</xdr:colOff>
                    <xdr:row>7</xdr:row>
                    <xdr:rowOff>152400</xdr:rowOff>
                  </to>
                </anchor>
              </controlPr>
            </control>
          </mc:Choice>
        </mc:AlternateContent>
        <mc:AlternateContent xmlns:mc="http://schemas.openxmlformats.org/markup-compatibility/2006">
          <mc:Choice Requires="x14">
            <control shapeId="1520646" r:id="rId7" name="Button 6">
              <controlPr defaultSize="0" print="0" autoFill="0" autoPict="0" macro="[0]!ToDataEntry">
                <anchor>
                  <from>
                    <xdr:col>43</xdr:col>
                    <xdr:colOff>426720</xdr:colOff>
                    <xdr:row>8</xdr:row>
                    <xdr:rowOff>137160</xdr:rowOff>
                  </from>
                  <to>
                    <xdr:col>45</xdr:col>
                    <xdr:colOff>594360</xdr:colOff>
                    <xdr:row>8</xdr:row>
                    <xdr:rowOff>449580</xdr:rowOff>
                  </to>
                </anchor>
              </controlPr>
            </control>
          </mc:Choice>
        </mc:AlternateContent>
      </controls>
    </mc:Choice>
  </mc:AlternateConten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1">
    <tabColor theme="2" tint="-0.749992370372631"/>
  </sheetPr>
  <dimension ref="A1:S25"/>
  <sheetViews>
    <sheetView showGridLines="0" zoomScale="80" zoomScaleNormal="80" zoomScaleSheetLayoutView="80" workbookViewId="0">
      <selection activeCell="E28" sqref="E28"/>
    </sheetView>
  </sheetViews>
  <sheetFormatPr defaultRowHeight="13.2"/>
  <cols>
    <col min="1" max="1" width="3.88671875" style="991" customWidth="1"/>
    <col min="2" max="2" width="16" style="991" customWidth="1"/>
    <col min="3" max="3" width="7" style="991" customWidth="1"/>
    <col min="4" max="4" width="16.88671875" style="991" customWidth="1"/>
    <col min="5" max="5" width="26.88671875" style="991" customWidth="1"/>
    <col min="6" max="6" width="14.109375" style="991" customWidth="1"/>
    <col min="7" max="7" width="12.33203125" style="991" customWidth="1"/>
    <col min="8" max="8" width="14.5546875" style="991" customWidth="1"/>
    <col min="9" max="9" width="10.5546875" style="991" customWidth="1"/>
    <col min="10" max="10" width="14.33203125" style="991" customWidth="1"/>
    <col min="11" max="11" width="10.33203125" style="991" customWidth="1"/>
    <col min="12" max="12" width="10.88671875" style="991" customWidth="1"/>
    <col min="13" max="13" width="9.5546875" style="991" customWidth="1"/>
    <col min="14" max="256" width="8.88671875" style="991"/>
    <col min="257" max="257" width="3.88671875" style="991" customWidth="1"/>
    <col min="258" max="258" width="16" style="991" customWidth="1"/>
    <col min="259" max="259" width="7" style="991" customWidth="1"/>
    <col min="260" max="260" width="16.88671875" style="991" customWidth="1"/>
    <col min="261" max="261" width="26.88671875" style="991" customWidth="1"/>
    <col min="262" max="263" width="12.33203125" style="991" customWidth="1"/>
    <col min="264" max="264" width="14.5546875" style="991" customWidth="1"/>
    <col min="265" max="265" width="10.5546875" style="991" customWidth="1"/>
    <col min="266" max="266" width="14.33203125" style="991" customWidth="1"/>
    <col min="267" max="267" width="10.33203125" style="991" customWidth="1"/>
    <col min="268" max="268" width="10.88671875" style="991" customWidth="1"/>
    <col min="269" max="269" width="9.5546875" style="991" customWidth="1"/>
    <col min="270" max="512" width="8.88671875" style="991"/>
    <col min="513" max="513" width="3.88671875" style="991" customWidth="1"/>
    <col min="514" max="514" width="16" style="991" customWidth="1"/>
    <col min="515" max="515" width="7" style="991" customWidth="1"/>
    <col min="516" max="516" width="16.88671875" style="991" customWidth="1"/>
    <col min="517" max="517" width="26.88671875" style="991" customWidth="1"/>
    <col min="518" max="519" width="12.33203125" style="991" customWidth="1"/>
    <col min="520" max="520" width="14.5546875" style="991" customWidth="1"/>
    <col min="521" max="521" width="10.5546875" style="991" customWidth="1"/>
    <col min="522" max="522" width="14.33203125" style="991" customWidth="1"/>
    <col min="523" max="523" width="10.33203125" style="991" customWidth="1"/>
    <col min="524" max="524" width="10.88671875" style="991" customWidth="1"/>
    <col min="525" max="525" width="9.5546875" style="991" customWidth="1"/>
    <col min="526" max="768" width="8.88671875" style="991"/>
    <col min="769" max="769" width="3.88671875" style="991" customWidth="1"/>
    <col min="770" max="770" width="16" style="991" customWidth="1"/>
    <col min="771" max="771" width="7" style="991" customWidth="1"/>
    <col min="772" max="772" width="16.88671875" style="991" customWidth="1"/>
    <col min="773" max="773" width="26.88671875" style="991" customWidth="1"/>
    <col min="774" max="775" width="12.33203125" style="991" customWidth="1"/>
    <col min="776" max="776" width="14.5546875" style="991" customWidth="1"/>
    <col min="777" max="777" width="10.5546875" style="991" customWidth="1"/>
    <col min="778" max="778" width="14.33203125" style="991" customWidth="1"/>
    <col min="779" max="779" width="10.33203125" style="991" customWidth="1"/>
    <col min="780" max="780" width="10.88671875" style="991" customWidth="1"/>
    <col min="781" max="781" width="9.5546875" style="991" customWidth="1"/>
    <col min="782" max="1024" width="8.88671875" style="991"/>
    <col min="1025" max="1025" width="3.88671875" style="991" customWidth="1"/>
    <col min="1026" max="1026" width="16" style="991" customWidth="1"/>
    <col min="1027" max="1027" width="7" style="991" customWidth="1"/>
    <col min="1028" max="1028" width="16.88671875" style="991" customWidth="1"/>
    <col min="1029" max="1029" width="26.88671875" style="991" customWidth="1"/>
    <col min="1030" max="1031" width="12.33203125" style="991" customWidth="1"/>
    <col min="1032" max="1032" width="14.5546875" style="991" customWidth="1"/>
    <col min="1033" max="1033" width="10.5546875" style="991" customWidth="1"/>
    <col min="1034" max="1034" width="14.33203125" style="991" customWidth="1"/>
    <col min="1035" max="1035" width="10.33203125" style="991" customWidth="1"/>
    <col min="1036" max="1036" width="10.88671875" style="991" customWidth="1"/>
    <col min="1037" max="1037" width="9.5546875" style="991" customWidth="1"/>
    <col min="1038" max="1280" width="8.88671875" style="991"/>
    <col min="1281" max="1281" width="3.88671875" style="991" customWidth="1"/>
    <col min="1282" max="1282" width="16" style="991" customWidth="1"/>
    <col min="1283" max="1283" width="7" style="991" customWidth="1"/>
    <col min="1284" max="1284" width="16.88671875" style="991" customWidth="1"/>
    <col min="1285" max="1285" width="26.88671875" style="991" customWidth="1"/>
    <col min="1286" max="1287" width="12.33203125" style="991" customWidth="1"/>
    <col min="1288" max="1288" width="14.5546875" style="991" customWidth="1"/>
    <col min="1289" max="1289" width="10.5546875" style="991" customWidth="1"/>
    <col min="1290" max="1290" width="14.33203125" style="991" customWidth="1"/>
    <col min="1291" max="1291" width="10.33203125" style="991" customWidth="1"/>
    <col min="1292" max="1292" width="10.88671875" style="991" customWidth="1"/>
    <col min="1293" max="1293" width="9.5546875" style="991" customWidth="1"/>
    <col min="1294" max="1536" width="8.88671875" style="991"/>
    <col min="1537" max="1537" width="3.88671875" style="991" customWidth="1"/>
    <col min="1538" max="1538" width="16" style="991" customWidth="1"/>
    <col min="1539" max="1539" width="7" style="991" customWidth="1"/>
    <col min="1540" max="1540" width="16.88671875" style="991" customWidth="1"/>
    <col min="1541" max="1541" width="26.88671875" style="991" customWidth="1"/>
    <col min="1542" max="1543" width="12.33203125" style="991" customWidth="1"/>
    <col min="1544" max="1544" width="14.5546875" style="991" customWidth="1"/>
    <col min="1545" max="1545" width="10.5546875" style="991" customWidth="1"/>
    <col min="1546" max="1546" width="14.33203125" style="991" customWidth="1"/>
    <col min="1547" max="1547" width="10.33203125" style="991" customWidth="1"/>
    <col min="1548" max="1548" width="10.88671875" style="991" customWidth="1"/>
    <col min="1549" max="1549" width="9.5546875" style="991" customWidth="1"/>
    <col min="1550" max="1792" width="8.88671875" style="991"/>
    <col min="1793" max="1793" width="3.88671875" style="991" customWidth="1"/>
    <col min="1794" max="1794" width="16" style="991" customWidth="1"/>
    <col min="1795" max="1795" width="7" style="991" customWidth="1"/>
    <col min="1796" max="1796" width="16.88671875" style="991" customWidth="1"/>
    <col min="1797" max="1797" width="26.88671875" style="991" customWidth="1"/>
    <col min="1798" max="1799" width="12.33203125" style="991" customWidth="1"/>
    <col min="1800" max="1800" width="14.5546875" style="991" customWidth="1"/>
    <col min="1801" max="1801" width="10.5546875" style="991" customWidth="1"/>
    <col min="1802" max="1802" width="14.33203125" style="991" customWidth="1"/>
    <col min="1803" max="1803" width="10.33203125" style="991" customWidth="1"/>
    <col min="1804" max="1804" width="10.88671875" style="991" customWidth="1"/>
    <col min="1805" max="1805" width="9.5546875" style="991" customWidth="1"/>
    <col min="1806" max="2048" width="8.88671875" style="991"/>
    <col min="2049" max="2049" width="3.88671875" style="991" customWidth="1"/>
    <col min="2050" max="2050" width="16" style="991" customWidth="1"/>
    <col min="2051" max="2051" width="7" style="991" customWidth="1"/>
    <col min="2052" max="2052" width="16.88671875" style="991" customWidth="1"/>
    <col min="2053" max="2053" width="26.88671875" style="991" customWidth="1"/>
    <col min="2054" max="2055" width="12.33203125" style="991" customWidth="1"/>
    <col min="2056" max="2056" width="14.5546875" style="991" customWidth="1"/>
    <col min="2057" max="2057" width="10.5546875" style="991" customWidth="1"/>
    <col min="2058" max="2058" width="14.33203125" style="991" customWidth="1"/>
    <col min="2059" max="2059" width="10.33203125" style="991" customWidth="1"/>
    <col min="2060" max="2060" width="10.88671875" style="991" customWidth="1"/>
    <col min="2061" max="2061" width="9.5546875" style="991" customWidth="1"/>
    <col min="2062" max="2304" width="8.88671875" style="991"/>
    <col min="2305" max="2305" width="3.88671875" style="991" customWidth="1"/>
    <col min="2306" max="2306" width="16" style="991" customWidth="1"/>
    <col min="2307" max="2307" width="7" style="991" customWidth="1"/>
    <col min="2308" max="2308" width="16.88671875" style="991" customWidth="1"/>
    <col min="2309" max="2309" width="26.88671875" style="991" customWidth="1"/>
    <col min="2310" max="2311" width="12.33203125" style="991" customWidth="1"/>
    <col min="2312" max="2312" width="14.5546875" style="991" customWidth="1"/>
    <col min="2313" max="2313" width="10.5546875" style="991" customWidth="1"/>
    <col min="2314" max="2314" width="14.33203125" style="991" customWidth="1"/>
    <col min="2315" max="2315" width="10.33203125" style="991" customWidth="1"/>
    <col min="2316" max="2316" width="10.88671875" style="991" customWidth="1"/>
    <col min="2317" max="2317" width="9.5546875" style="991" customWidth="1"/>
    <col min="2318" max="2560" width="8.88671875" style="991"/>
    <col min="2561" max="2561" width="3.88671875" style="991" customWidth="1"/>
    <col min="2562" max="2562" width="16" style="991" customWidth="1"/>
    <col min="2563" max="2563" width="7" style="991" customWidth="1"/>
    <col min="2564" max="2564" width="16.88671875" style="991" customWidth="1"/>
    <col min="2565" max="2565" width="26.88671875" style="991" customWidth="1"/>
    <col min="2566" max="2567" width="12.33203125" style="991" customWidth="1"/>
    <col min="2568" max="2568" width="14.5546875" style="991" customWidth="1"/>
    <col min="2569" max="2569" width="10.5546875" style="991" customWidth="1"/>
    <col min="2570" max="2570" width="14.33203125" style="991" customWidth="1"/>
    <col min="2571" max="2571" width="10.33203125" style="991" customWidth="1"/>
    <col min="2572" max="2572" width="10.88671875" style="991" customWidth="1"/>
    <col min="2573" max="2573" width="9.5546875" style="991" customWidth="1"/>
    <col min="2574" max="2816" width="8.88671875" style="991"/>
    <col min="2817" max="2817" width="3.88671875" style="991" customWidth="1"/>
    <col min="2818" max="2818" width="16" style="991" customWidth="1"/>
    <col min="2819" max="2819" width="7" style="991" customWidth="1"/>
    <col min="2820" max="2820" width="16.88671875" style="991" customWidth="1"/>
    <col min="2821" max="2821" width="26.88671875" style="991" customWidth="1"/>
    <col min="2822" max="2823" width="12.33203125" style="991" customWidth="1"/>
    <col min="2824" max="2824" width="14.5546875" style="991" customWidth="1"/>
    <col min="2825" max="2825" width="10.5546875" style="991" customWidth="1"/>
    <col min="2826" max="2826" width="14.33203125" style="991" customWidth="1"/>
    <col min="2827" max="2827" width="10.33203125" style="991" customWidth="1"/>
    <col min="2828" max="2828" width="10.88671875" style="991" customWidth="1"/>
    <col min="2829" max="2829" width="9.5546875" style="991" customWidth="1"/>
    <col min="2830" max="3072" width="8.88671875" style="991"/>
    <col min="3073" max="3073" width="3.88671875" style="991" customWidth="1"/>
    <col min="3074" max="3074" width="16" style="991" customWidth="1"/>
    <col min="3075" max="3075" width="7" style="991" customWidth="1"/>
    <col min="3076" max="3076" width="16.88671875" style="991" customWidth="1"/>
    <col min="3077" max="3077" width="26.88671875" style="991" customWidth="1"/>
    <col min="3078" max="3079" width="12.33203125" style="991" customWidth="1"/>
    <col min="3080" max="3080" width="14.5546875" style="991" customWidth="1"/>
    <col min="3081" max="3081" width="10.5546875" style="991" customWidth="1"/>
    <col min="3082" max="3082" width="14.33203125" style="991" customWidth="1"/>
    <col min="3083" max="3083" width="10.33203125" style="991" customWidth="1"/>
    <col min="3084" max="3084" width="10.88671875" style="991" customWidth="1"/>
    <col min="3085" max="3085" width="9.5546875" style="991" customWidth="1"/>
    <col min="3086" max="3328" width="8.88671875" style="991"/>
    <col min="3329" max="3329" width="3.88671875" style="991" customWidth="1"/>
    <col min="3330" max="3330" width="16" style="991" customWidth="1"/>
    <col min="3331" max="3331" width="7" style="991" customWidth="1"/>
    <col min="3332" max="3332" width="16.88671875" style="991" customWidth="1"/>
    <col min="3333" max="3333" width="26.88671875" style="991" customWidth="1"/>
    <col min="3334" max="3335" width="12.33203125" style="991" customWidth="1"/>
    <col min="3336" max="3336" width="14.5546875" style="991" customWidth="1"/>
    <col min="3337" max="3337" width="10.5546875" style="991" customWidth="1"/>
    <col min="3338" max="3338" width="14.33203125" style="991" customWidth="1"/>
    <col min="3339" max="3339" width="10.33203125" style="991" customWidth="1"/>
    <col min="3340" max="3340" width="10.88671875" style="991" customWidth="1"/>
    <col min="3341" max="3341" width="9.5546875" style="991" customWidth="1"/>
    <col min="3342" max="3584" width="8.88671875" style="991"/>
    <col min="3585" max="3585" width="3.88671875" style="991" customWidth="1"/>
    <col min="3586" max="3586" width="16" style="991" customWidth="1"/>
    <col min="3587" max="3587" width="7" style="991" customWidth="1"/>
    <col min="3588" max="3588" width="16.88671875" style="991" customWidth="1"/>
    <col min="3589" max="3589" width="26.88671875" style="991" customWidth="1"/>
    <col min="3590" max="3591" width="12.33203125" style="991" customWidth="1"/>
    <col min="3592" max="3592" width="14.5546875" style="991" customWidth="1"/>
    <col min="3593" max="3593" width="10.5546875" style="991" customWidth="1"/>
    <col min="3594" max="3594" width="14.33203125" style="991" customWidth="1"/>
    <col min="3595" max="3595" width="10.33203125" style="991" customWidth="1"/>
    <col min="3596" max="3596" width="10.88671875" style="991" customWidth="1"/>
    <col min="3597" max="3597" width="9.5546875" style="991" customWidth="1"/>
    <col min="3598" max="3840" width="8.88671875" style="991"/>
    <col min="3841" max="3841" width="3.88671875" style="991" customWidth="1"/>
    <col min="3842" max="3842" width="16" style="991" customWidth="1"/>
    <col min="3843" max="3843" width="7" style="991" customWidth="1"/>
    <col min="3844" max="3844" width="16.88671875" style="991" customWidth="1"/>
    <col min="3845" max="3845" width="26.88671875" style="991" customWidth="1"/>
    <col min="3846" max="3847" width="12.33203125" style="991" customWidth="1"/>
    <col min="3848" max="3848" width="14.5546875" style="991" customWidth="1"/>
    <col min="3849" max="3849" width="10.5546875" style="991" customWidth="1"/>
    <col min="3850" max="3850" width="14.33203125" style="991" customWidth="1"/>
    <col min="3851" max="3851" width="10.33203125" style="991" customWidth="1"/>
    <col min="3852" max="3852" width="10.88671875" style="991" customWidth="1"/>
    <col min="3853" max="3853" width="9.5546875" style="991" customWidth="1"/>
    <col min="3854" max="4096" width="8.88671875" style="991"/>
    <col min="4097" max="4097" width="3.88671875" style="991" customWidth="1"/>
    <col min="4098" max="4098" width="16" style="991" customWidth="1"/>
    <col min="4099" max="4099" width="7" style="991" customWidth="1"/>
    <col min="4100" max="4100" width="16.88671875" style="991" customWidth="1"/>
    <col min="4101" max="4101" width="26.88671875" style="991" customWidth="1"/>
    <col min="4102" max="4103" width="12.33203125" style="991" customWidth="1"/>
    <col min="4104" max="4104" width="14.5546875" style="991" customWidth="1"/>
    <col min="4105" max="4105" width="10.5546875" style="991" customWidth="1"/>
    <col min="4106" max="4106" width="14.33203125" style="991" customWidth="1"/>
    <col min="4107" max="4107" width="10.33203125" style="991" customWidth="1"/>
    <col min="4108" max="4108" width="10.88671875" style="991" customWidth="1"/>
    <col min="4109" max="4109" width="9.5546875" style="991" customWidth="1"/>
    <col min="4110" max="4352" width="8.88671875" style="991"/>
    <col min="4353" max="4353" width="3.88671875" style="991" customWidth="1"/>
    <col min="4354" max="4354" width="16" style="991" customWidth="1"/>
    <col min="4355" max="4355" width="7" style="991" customWidth="1"/>
    <col min="4356" max="4356" width="16.88671875" style="991" customWidth="1"/>
    <col min="4357" max="4357" width="26.88671875" style="991" customWidth="1"/>
    <col min="4358" max="4359" width="12.33203125" style="991" customWidth="1"/>
    <col min="4360" max="4360" width="14.5546875" style="991" customWidth="1"/>
    <col min="4361" max="4361" width="10.5546875" style="991" customWidth="1"/>
    <col min="4362" max="4362" width="14.33203125" style="991" customWidth="1"/>
    <col min="4363" max="4363" width="10.33203125" style="991" customWidth="1"/>
    <col min="4364" max="4364" width="10.88671875" style="991" customWidth="1"/>
    <col min="4365" max="4365" width="9.5546875" style="991" customWidth="1"/>
    <col min="4366" max="4608" width="8.88671875" style="991"/>
    <col min="4609" max="4609" width="3.88671875" style="991" customWidth="1"/>
    <col min="4610" max="4610" width="16" style="991" customWidth="1"/>
    <col min="4611" max="4611" width="7" style="991" customWidth="1"/>
    <col min="4612" max="4612" width="16.88671875" style="991" customWidth="1"/>
    <col min="4613" max="4613" width="26.88671875" style="991" customWidth="1"/>
    <col min="4614" max="4615" width="12.33203125" style="991" customWidth="1"/>
    <col min="4616" max="4616" width="14.5546875" style="991" customWidth="1"/>
    <col min="4617" max="4617" width="10.5546875" style="991" customWidth="1"/>
    <col min="4618" max="4618" width="14.33203125" style="991" customWidth="1"/>
    <col min="4619" max="4619" width="10.33203125" style="991" customWidth="1"/>
    <col min="4620" max="4620" width="10.88671875" style="991" customWidth="1"/>
    <col min="4621" max="4621" width="9.5546875" style="991" customWidth="1"/>
    <col min="4622" max="4864" width="8.88671875" style="991"/>
    <col min="4865" max="4865" width="3.88671875" style="991" customWidth="1"/>
    <col min="4866" max="4866" width="16" style="991" customWidth="1"/>
    <col min="4867" max="4867" width="7" style="991" customWidth="1"/>
    <col min="4868" max="4868" width="16.88671875" style="991" customWidth="1"/>
    <col min="4869" max="4869" width="26.88671875" style="991" customWidth="1"/>
    <col min="4870" max="4871" width="12.33203125" style="991" customWidth="1"/>
    <col min="4872" max="4872" width="14.5546875" style="991" customWidth="1"/>
    <col min="4873" max="4873" width="10.5546875" style="991" customWidth="1"/>
    <col min="4874" max="4874" width="14.33203125" style="991" customWidth="1"/>
    <col min="4875" max="4875" width="10.33203125" style="991" customWidth="1"/>
    <col min="4876" max="4876" width="10.88671875" style="991" customWidth="1"/>
    <col min="4877" max="4877" width="9.5546875" style="991" customWidth="1"/>
    <col min="4878" max="5120" width="8.88671875" style="991"/>
    <col min="5121" max="5121" width="3.88671875" style="991" customWidth="1"/>
    <col min="5122" max="5122" width="16" style="991" customWidth="1"/>
    <col min="5123" max="5123" width="7" style="991" customWidth="1"/>
    <col min="5124" max="5124" width="16.88671875" style="991" customWidth="1"/>
    <col min="5125" max="5125" width="26.88671875" style="991" customWidth="1"/>
    <col min="5126" max="5127" width="12.33203125" style="991" customWidth="1"/>
    <col min="5128" max="5128" width="14.5546875" style="991" customWidth="1"/>
    <col min="5129" max="5129" width="10.5546875" style="991" customWidth="1"/>
    <col min="5130" max="5130" width="14.33203125" style="991" customWidth="1"/>
    <col min="5131" max="5131" width="10.33203125" style="991" customWidth="1"/>
    <col min="5132" max="5132" width="10.88671875" style="991" customWidth="1"/>
    <col min="5133" max="5133" width="9.5546875" style="991" customWidth="1"/>
    <col min="5134" max="5376" width="8.88671875" style="991"/>
    <col min="5377" max="5377" width="3.88671875" style="991" customWidth="1"/>
    <col min="5378" max="5378" width="16" style="991" customWidth="1"/>
    <col min="5379" max="5379" width="7" style="991" customWidth="1"/>
    <col min="5380" max="5380" width="16.88671875" style="991" customWidth="1"/>
    <col min="5381" max="5381" width="26.88671875" style="991" customWidth="1"/>
    <col min="5382" max="5383" width="12.33203125" style="991" customWidth="1"/>
    <col min="5384" max="5384" width="14.5546875" style="991" customWidth="1"/>
    <col min="5385" max="5385" width="10.5546875" style="991" customWidth="1"/>
    <col min="5386" max="5386" width="14.33203125" style="991" customWidth="1"/>
    <col min="5387" max="5387" width="10.33203125" style="991" customWidth="1"/>
    <col min="5388" max="5388" width="10.88671875" style="991" customWidth="1"/>
    <col min="5389" max="5389" width="9.5546875" style="991" customWidth="1"/>
    <col min="5390" max="5632" width="8.88671875" style="991"/>
    <col min="5633" max="5633" width="3.88671875" style="991" customWidth="1"/>
    <col min="5634" max="5634" width="16" style="991" customWidth="1"/>
    <col min="5635" max="5635" width="7" style="991" customWidth="1"/>
    <col min="5636" max="5636" width="16.88671875" style="991" customWidth="1"/>
    <col min="5637" max="5637" width="26.88671875" style="991" customWidth="1"/>
    <col min="5638" max="5639" width="12.33203125" style="991" customWidth="1"/>
    <col min="5640" max="5640" width="14.5546875" style="991" customWidth="1"/>
    <col min="5641" max="5641" width="10.5546875" style="991" customWidth="1"/>
    <col min="5642" max="5642" width="14.33203125" style="991" customWidth="1"/>
    <col min="5643" max="5643" width="10.33203125" style="991" customWidth="1"/>
    <col min="5644" max="5644" width="10.88671875" style="991" customWidth="1"/>
    <col min="5645" max="5645" width="9.5546875" style="991" customWidth="1"/>
    <col min="5646" max="5888" width="8.88671875" style="991"/>
    <col min="5889" max="5889" width="3.88671875" style="991" customWidth="1"/>
    <col min="5890" max="5890" width="16" style="991" customWidth="1"/>
    <col min="5891" max="5891" width="7" style="991" customWidth="1"/>
    <col min="5892" max="5892" width="16.88671875" style="991" customWidth="1"/>
    <col min="5893" max="5893" width="26.88671875" style="991" customWidth="1"/>
    <col min="5894" max="5895" width="12.33203125" style="991" customWidth="1"/>
    <col min="5896" max="5896" width="14.5546875" style="991" customWidth="1"/>
    <col min="5897" max="5897" width="10.5546875" style="991" customWidth="1"/>
    <col min="5898" max="5898" width="14.33203125" style="991" customWidth="1"/>
    <col min="5899" max="5899" width="10.33203125" style="991" customWidth="1"/>
    <col min="5900" max="5900" width="10.88671875" style="991" customWidth="1"/>
    <col min="5901" max="5901" width="9.5546875" style="991" customWidth="1"/>
    <col min="5902" max="6144" width="8.88671875" style="991"/>
    <col min="6145" max="6145" width="3.88671875" style="991" customWidth="1"/>
    <col min="6146" max="6146" width="16" style="991" customWidth="1"/>
    <col min="6147" max="6147" width="7" style="991" customWidth="1"/>
    <col min="6148" max="6148" width="16.88671875" style="991" customWidth="1"/>
    <col min="6149" max="6149" width="26.88671875" style="991" customWidth="1"/>
    <col min="6150" max="6151" width="12.33203125" style="991" customWidth="1"/>
    <col min="6152" max="6152" width="14.5546875" style="991" customWidth="1"/>
    <col min="6153" max="6153" width="10.5546875" style="991" customWidth="1"/>
    <col min="6154" max="6154" width="14.33203125" style="991" customWidth="1"/>
    <col min="6155" max="6155" width="10.33203125" style="991" customWidth="1"/>
    <col min="6156" max="6156" width="10.88671875" style="991" customWidth="1"/>
    <col min="6157" max="6157" width="9.5546875" style="991" customWidth="1"/>
    <col min="6158" max="6400" width="8.88671875" style="991"/>
    <col min="6401" max="6401" width="3.88671875" style="991" customWidth="1"/>
    <col min="6402" max="6402" width="16" style="991" customWidth="1"/>
    <col min="6403" max="6403" width="7" style="991" customWidth="1"/>
    <col min="6404" max="6404" width="16.88671875" style="991" customWidth="1"/>
    <col min="6405" max="6405" width="26.88671875" style="991" customWidth="1"/>
    <col min="6406" max="6407" width="12.33203125" style="991" customWidth="1"/>
    <col min="6408" max="6408" width="14.5546875" style="991" customWidth="1"/>
    <col min="6409" max="6409" width="10.5546875" style="991" customWidth="1"/>
    <col min="6410" max="6410" width="14.33203125" style="991" customWidth="1"/>
    <col min="6411" max="6411" width="10.33203125" style="991" customWidth="1"/>
    <col min="6412" max="6412" width="10.88671875" style="991" customWidth="1"/>
    <col min="6413" max="6413" width="9.5546875" style="991" customWidth="1"/>
    <col min="6414" max="6656" width="8.88671875" style="991"/>
    <col min="6657" max="6657" width="3.88671875" style="991" customWidth="1"/>
    <col min="6658" max="6658" width="16" style="991" customWidth="1"/>
    <col min="6659" max="6659" width="7" style="991" customWidth="1"/>
    <col min="6660" max="6660" width="16.88671875" style="991" customWidth="1"/>
    <col min="6661" max="6661" width="26.88671875" style="991" customWidth="1"/>
    <col min="6662" max="6663" width="12.33203125" style="991" customWidth="1"/>
    <col min="6664" max="6664" width="14.5546875" style="991" customWidth="1"/>
    <col min="6665" max="6665" width="10.5546875" style="991" customWidth="1"/>
    <col min="6666" max="6666" width="14.33203125" style="991" customWidth="1"/>
    <col min="6667" max="6667" width="10.33203125" style="991" customWidth="1"/>
    <col min="6668" max="6668" width="10.88671875" style="991" customWidth="1"/>
    <col min="6669" max="6669" width="9.5546875" style="991" customWidth="1"/>
    <col min="6670" max="6912" width="8.88671875" style="991"/>
    <col min="6913" max="6913" width="3.88671875" style="991" customWidth="1"/>
    <col min="6914" max="6914" width="16" style="991" customWidth="1"/>
    <col min="6915" max="6915" width="7" style="991" customWidth="1"/>
    <col min="6916" max="6916" width="16.88671875" style="991" customWidth="1"/>
    <col min="6917" max="6917" width="26.88671875" style="991" customWidth="1"/>
    <col min="6918" max="6919" width="12.33203125" style="991" customWidth="1"/>
    <col min="6920" max="6920" width="14.5546875" style="991" customWidth="1"/>
    <col min="6921" max="6921" width="10.5546875" style="991" customWidth="1"/>
    <col min="6922" max="6922" width="14.33203125" style="991" customWidth="1"/>
    <col min="6923" max="6923" width="10.33203125" style="991" customWidth="1"/>
    <col min="6924" max="6924" width="10.88671875" style="991" customWidth="1"/>
    <col min="6925" max="6925" width="9.5546875" style="991" customWidth="1"/>
    <col min="6926" max="7168" width="8.88671875" style="991"/>
    <col min="7169" max="7169" width="3.88671875" style="991" customWidth="1"/>
    <col min="7170" max="7170" width="16" style="991" customWidth="1"/>
    <col min="7171" max="7171" width="7" style="991" customWidth="1"/>
    <col min="7172" max="7172" width="16.88671875" style="991" customWidth="1"/>
    <col min="7173" max="7173" width="26.88671875" style="991" customWidth="1"/>
    <col min="7174" max="7175" width="12.33203125" style="991" customWidth="1"/>
    <col min="7176" max="7176" width="14.5546875" style="991" customWidth="1"/>
    <col min="7177" max="7177" width="10.5546875" style="991" customWidth="1"/>
    <col min="7178" max="7178" width="14.33203125" style="991" customWidth="1"/>
    <col min="7179" max="7179" width="10.33203125" style="991" customWidth="1"/>
    <col min="7180" max="7180" width="10.88671875" style="991" customWidth="1"/>
    <col min="7181" max="7181" width="9.5546875" style="991" customWidth="1"/>
    <col min="7182" max="7424" width="8.88671875" style="991"/>
    <col min="7425" max="7425" width="3.88671875" style="991" customWidth="1"/>
    <col min="7426" max="7426" width="16" style="991" customWidth="1"/>
    <col min="7427" max="7427" width="7" style="991" customWidth="1"/>
    <col min="7428" max="7428" width="16.88671875" style="991" customWidth="1"/>
    <col min="7429" max="7429" width="26.88671875" style="991" customWidth="1"/>
    <col min="7430" max="7431" width="12.33203125" style="991" customWidth="1"/>
    <col min="7432" max="7432" width="14.5546875" style="991" customWidth="1"/>
    <col min="7433" max="7433" width="10.5546875" style="991" customWidth="1"/>
    <col min="7434" max="7434" width="14.33203125" style="991" customWidth="1"/>
    <col min="7435" max="7435" width="10.33203125" style="991" customWidth="1"/>
    <col min="7436" max="7436" width="10.88671875" style="991" customWidth="1"/>
    <col min="7437" max="7437" width="9.5546875" style="991" customWidth="1"/>
    <col min="7438" max="7680" width="8.88671875" style="991"/>
    <col min="7681" max="7681" width="3.88671875" style="991" customWidth="1"/>
    <col min="7682" max="7682" width="16" style="991" customWidth="1"/>
    <col min="7683" max="7683" width="7" style="991" customWidth="1"/>
    <col min="7684" max="7684" width="16.88671875" style="991" customWidth="1"/>
    <col min="7685" max="7685" width="26.88671875" style="991" customWidth="1"/>
    <col min="7686" max="7687" width="12.33203125" style="991" customWidth="1"/>
    <col min="7688" max="7688" width="14.5546875" style="991" customWidth="1"/>
    <col min="7689" max="7689" width="10.5546875" style="991" customWidth="1"/>
    <col min="7690" max="7690" width="14.33203125" style="991" customWidth="1"/>
    <col min="7691" max="7691" width="10.33203125" style="991" customWidth="1"/>
    <col min="7692" max="7692" width="10.88671875" style="991" customWidth="1"/>
    <col min="7693" max="7693" width="9.5546875" style="991" customWidth="1"/>
    <col min="7694" max="7936" width="8.88671875" style="991"/>
    <col min="7937" max="7937" width="3.88671875" style="991" customWidth="1"/>
    <col min="7938" max="7938" width="16" style="991" customWidth="1"/>
    <col min="7939" max="7939" width="7" style="991" customWidth="1"/>
    <col min="7940" max="7940" width="16.88671875" style="991" customWidth="1"/>
    <col min="7941" max="7941" width="26.88671875" style="991" customWidth="1"/>
    <col min="7942" max="7943" width="12.33203125" style="991" customWidth="1"/>
    <col min="7944" max="7944" width="14.5546875" style="991" customWidth="1"/>
    <col min="7945" max="7945" width="10.5546875" style="991" customWidth="1"/>
    <col min="7946" max="7946" width="14.33203125" style="991" customWidth="1"/>
    <col min="7947" max="7947" width="10.33203125" style="991" customWidth="1"/>
    <col min="7948" max="7948" width="10.88671875" style="991" customWidth="1"/>
    <col min="7949" max="7949" width="9.5546875" style="991" customWidth="1"/>
    <col min="7950" max="8192" width="8.88671875" style="991"/>
    <col min="8193" max="8193" width="3.88671875" style="991" customWidth="1"/>
    <col min="8194" max="8194" width="16" style="991" customWidth="1"/>
    <col min="8195" max="8195" width="7" style="991" customWidth="1"/>
    <col min="8196" max="8196" width="16.88671875" style="991" customWidth="1"/>
    <col min="8197" max="8197" width="26.88671875" style="991" customWidth="1"/>
    <col min="8198" max="8199" width="12.33203125" style="991" customWidth="1"/>
    <col min="8200" max="8200" width="14.5546875" style="991" customWidth="1"/>
    <col min="8201" max="8201" width="10.5546875" style="991" customWidth="1"/>
    <col min="8202" max="8202" width="14.33203125" style="991" customWidth="1"/>
    <col min="8203" max="8203" width="10.33203125" style="991" customWidth="1"/>
    <col min="8204" max="8204" width="10.88671875" style="991" customWidth="1"/>
    <col min="8205" max="8205" width="9.5546875" style="991" customWidth="1"/>
    <col min="8206" max="8448" width="8.88671875" style="991"/>
    <col min="8449" max="8449" width="3.88671875" style="991" customWidth="1"/>
    <col min="8450" max="8450" width="16" style="991" customWidth="1"/>
    <col min="8451" max="8451" width="7" style="991" customWidth="1"/>
    <col min="8452" max="8452" width="16.88671875" style="991" customWidth="1"/>
    <col min="8453" max="8453" width="26.88671875" style="991" customWidth="1"/>
    <col min="8454" max="8455" width="12.33203125" style="991" customWidth="1"/>
    <col min="8456" max="8456" width="14.5546875" style="991" customWidth="1"/>
    <col min="8457" max="8457" width="10.5546875" style="991" customWidth="1"/>
    <col min="8458" max="8458" width="14.33203125" style="991" customWidth="1"/>
    <col min="8459" max="8459" width="10.33203125" style="991" customWidth="1"/>
    <col min="8460" max="8460" width="10.88671875" style="991" customWidth="1"/>
    <col min="8461" max="8461" width="9.5546875" style="991" customWidth="1"/>
    <col min="8462" max="8704" width="8.88671875" style="991"/>
    <col min="8705" max="8705" width="3.88671875" style="991" customWidth="1"/>
    <col min="8706" max="8706" width="16" style="991" customWidth="1"/>
    <col min="8707" max="8707" width="7" style="991" customWidth="1"/>
    <col min="8708" max="8708" width="16.88671875" style="991" customWidth="1"/>
    <col min="8709" max="8709" width="26.88671875" style="991" customWidth="1"/>
    <col min="8710" max="8711" width="12.33203125" style="991" customWidth="1"/>
    <col min="8712" max="8712" width="14.5546875" style="991" customWidth="1"/>
    <col min="8713" max="8713" width="10.5546875" style="991" customWidth="1"/>
    <col min="8714" max="8714" width="14.33203125" style="991" customWidth="1"/>
    <col min="8715" max="8715" width="10.33203125" style="991" customWidth="1"/>
    <col min="8716" max="8716" width="10.88671875" style="991" customWidth="1"/>
    <col min="8717" max="8717" width="9.5546875" style="991" customWidth="1"/>
    <col min="8718" max="8960" width="8.88671875" style="991"/>
    <col min="8961" max="8961" width="3.88671875" style="991" customWidth="1"/>
    <col min="8962" max="8962" width="16" style="991" customWidth="1"/>
    <col min="8963" max="8963" width="7" style="991" customWidth="1"/>
    <col min="8964" max="8964" width="16.88671875" style="991" customWidth="1"/>
    <col min="8965" max="8965" width="26.88671875" style="991" customWidth="1"/>
    <col min="8966" max="8967" width="12.33203125" style="991" customWidth="1"/>
    <col min="8968" max="8968" width="14.5546875" style="991" customWidth="1"/>
    <col min="8969" max="8969" width="10.5546875" style="991" customWidth="1"/>
    <col min="8970" max="8970" width="14.33203125" style="991" customWidth="1"/>
    <col min="8971" max="8971" width="10.33203125" style="991" customWidth="1"/>
    <col min="8972" max="8972" width="10.88671875" style="991" customWidth="1"/>
    <col min="8973" max="8973" width="9.5546875" style="991" customWidth="1"/>
    <col min="8974" max="9216" width="8.88671875" style="991"/>
    <col min="9217" max="9217" width="3.88671875" style="991" customWidth="1"/>
    <col min="9218" max="9218" width="16" style="991" customWidth="1"/>
    <col min="9219" max="9219" width="7" style="991" customWidth="1"/>
    <col min="9220" max="9220" width="16.88671875" style="991" customWidth="1"/>
    <col min="9221" max="9221" width="26.88671875" style="991" customWidth="1"/>
    <col min="9222" max="9223" width="12.33203125" style="991" customWidth="1"/>
    <col min="9224" max="9224" width="14.5546875" style="991" customWidth="1"/>
    <col min="9225" max="9225" width="10.5546875" style="991" customWidth="1"/>
    <col min="9226" max="9226" width="14.33203125" style="991" customWidth="1"/>
    <col min="9227" max="9227" width="10.33203125" style="991" customWidth="1"/>
    <col min="9228" max="9228" width="10.88671875" style="991" customWidth="1"/>
    <col min="9229" max="9229" width="9.5546875" style="991" customWidth="1"/>
    <col min="9230" max="9472" width="8.88671875" style="991"/>
    <col min="9473" max="9473" width="3.88671875" style="991" customWidth="1"/>
    <col min="9474" max="9474" width="16" style="991" customWidth="1"/>
    <col min="9475" max="9475" width="7" style="991" customWidth="1"/>
    <col min="9476" max="9476" width="16.88671875" style="991" customWidth="1"/>
    <col min="9477" max="9477" width="26.88671875" style="991" customWidth="1"/>
    <col min="9478" max="9479" width="12.33203125" style="991" customWidth="1"/>
    <col min="9480" max="9480" width="14.5546875" style="991" customWidth="1"/>
    <col min="9481" max="9481" width="10.5546875" style="991" customWidth="1"/>
    <col min="9482" max="9482" width="14.33203125" style="991" customWidth="1"/>
    <col min="9483" max="9483" width="10.33203125" style="991" customWidth="1"/>
    <col min="9484" max="9484" width="10.88671875" style="991" customWidth="1"/>
    <col min="9485" max="9485" width="9.5546875" style="991" customWidth="1"/>
    <col min="9486" max="9728" width="8.88671875" style="991"/>
    <col min="9729" max="9729" width="3.88671875" style="991" customWidth="1"/>
    <col min="9730" max="9730" width="16" style="991" customWidth="1"/>
    <col min="9731" max="9731" width="7" style="991" customWidth="1"/>
    <col min="9732" max="9732" width="16.88671875" style="991" customWidth="1"/>
    <col min="9733" max="9733" width="26.88671875" style="991" customWidth="1"/>
    <col min="9734" max="9735" width="12.33203125" style="991" customWidth="1"/>
    <col min="9736" max="9736" width="14.5546875" style="991" customWidth="1"/>
    <col min="9737" max="9737" width="10.5546875" style="991" customWidth="1"/>
    <col min="9738" max="9738" width="14.33203125" style="991" customWidth="1"/>
    <col min="9739" max="9739" width="10.33203125" style="991" customWidth="1"/>
    <col min="9740" max="9740" width="10.88671875" style="991" customWidth="1"/>
    <col min="9741" max="9741" width="9.5546875" style="991" customWidth="1"/>
    <col min="9742" max="9984" width="8.88671875" style="991"/>
    <col min="9985" max="9985" width="3.88671875" style="991" customWidth="1"/>
    <col min="9986" max="9986" width="16" style="991" customWidth="1"/>
    <col min="9987" max="9987" width="7" style="991" customWidth="1"/>
    <col min="9988" max="9988" width="16.88671875" style="991" customWidth="1"/>
    <col min="9989" max="9989" width="26.88671875" style="991" customWidth="1"/>
    <col min="9990" max="9991" width="12.33203125" style="991" customWidth="1"/>
    <col min="9992" max="9992" width="14.5546875" style="991" customWidth="1"/>
    <col min="9993" max="9993" width="10.5546875" style="991" customWidth="1"/>
    <col min="9994" max="9994" width="14.33203125" style="991" customWidth="1"/>
    <col min="9995" max="9995" width="10.33203125" style="991" customWidth="1"/>
    <col min="9996" max="9996" width="10.88671875" style="991" customWidth="1"/>
    <col min="9997" max="9997" width="9.5546875" style="991" customWidth="1"/>
    <col min="9998" max="10240" width="8.88671875" style="991"/>
    <col min="10241" max="10241" width="3.88671875" style="991" customWidth="1"/>
    <col min="10242" max="10242" width="16" style="991" customWidth="1"/>
    <col min="10243" max="10243" width="7" style="991" customWidth="1"/>
    <col min="10244" max="10244" width="16.88671875" style="991" customWidth="1"/>
    <col min="10245" max="10245" width="26.88671875" style="991" customWidth="1"/>
    <col min="10246" max="10247" width="12.33203125" style="991" customWidth="1"/>
    <col min="10248" max="10248" width="14.5546875" style="991" customWidth="1"/>
    <col min="10249" max="10249" width="10.5546875" style="991" customWidth="1"/>
    <col min="10250" max="10250" width="14.33203125" style="991" customWidth="1"/>
    <col min="10251" max="10251" width="10.33203125" style="991" customWidth="1"/>
    <col min="10252" max="10252" width="10.88671875" style="991" customWidth="1"/>
    <col min="10253" max="10253" width="9.5546875" style="991" customWidth="1"/>
    <col min="10254" max="10496" width="8.88671875" style="991"/>
    <col min="10497" max="10497" width="3.88671875" style="991" customWidth="1"/>
    <col min="10498" max="10498" width="16" style="991" customWidth="1"/>
    <col min="10499" max="10499" width="7" style="991" customWidth="1"/>
    <col min="10500" max="10500" width="16.88671875" style="991" customWidth="1"/>
    <col min="10501" max="10501" width="26.88671875" style="991" customWidth="1"/>
    <col min="10502" max="10503" width="12.33203125" style="991" customWidth="1"/>
    <col min="10504" max="10504" width="14.5546875" style="991" customWidth="1"/>
    <col min="10505" max="10505" width="10.5546875" style="991" customWidth="1"/>
    <col min="10506" max="10506" width="14.33203125" style="991" customWidth="1"/>
    <col min="10507" max="10507" width="10.33203125" style="991" customWidth="1"/>
    <col min="10508" max="10508" width="10.88671875" style="991" customWidth="1"/>
    <col min="10509" max="10509" width="9.5546875" style="991" customWidth="1"/>
    <col min="10510" max="10752" width="8.88671875" style="991"/>
    <col min="10753" max="10753" width="3.88671875" style="991" customWidth="1"/>
    <col min="10754" max="10754" width="16" style="991" customWidth="1"/>
    <col min="10755" max="10755" width="7" style="991" customWidth="1"/>
    <col min="10756" max="10756" width="16.88671875" style="991" customWidth="1"/>
    <col min="10757" max="10757" width="26.88671875" style="991" customWidth="1"/>
    <col min="10758" max="10759" width="12.33203125" style="991" customWidth="1"/>
    <col min="10760" max="10760" width="14.5546875" style="991" customWidth="1"/>
    <col min="10761" max="10761" width="10.5546875" style="991" customWidth="1"/>
    <col min="10762" max="10762" width="14.33203125" style="991" customWidth="1"/>
    <col min="10763" max="10763" width="10.33203125" style="991" customWidth="1"/>
    <col min="10764" max="10764" width="10.88671875" style="991" customWidth="1"/>
    <col min="10765" max="10765" width="9.5546875" style="991" customWidth="1"/>
    <col min="10766" max="11008" width="8.88671875" style="991"/>
    <col min="11009" max="11009" width="3.88671875" style="991" customWidth="1"/>
    <col min="11010" max="11010" width="16" style="991" customWidth="1"/>
    <col min="11011" max="11011" width="7" style="991" customWidth="1"/>
    <col min="11012" max="11012" width="16.88671875" style="991" customWidth="1"/>
    <col min="11013" max="11013" width="26.88671875" style="991" customWidth="1"/>
    <col min="11014" max="11015" width="12.33203125" style="991" customWidth="1"/>
    <col min="11016" max="11016" width="14.5546875" style="991" customWidth="1"/>
    <col min="11017" max="11017" width="10.5546875" style="991" customWidth="1"/>
    <col min="11018" max="11018" width="14.33203125" style="991" customWidth="1"/>
    <col min="11019" max="11019" width="10.33203125" style="991" customWidth="1"/>
    <col min="11020" max="11020" width="10.88671875" style="991" customWidth="1"/>
    <col min="11021" max="11021" width="9.5546875" style="991" customWidth="1"/>
    <col min="11022" max="11264" width="8.88671875" style="991"/>
    <col min="11265" max="11265" width="3.88671875" style="991" customWidth="1"/>
    <col min="11266" max="11266" width="16" style="991" customWidth="1"/>
    <col min="11267" max="11267" width="7" style="991" customWidth="1"/>
    <col min="11268" max="11268" width="16.88671875" style="991" customWidth="1"/>
    <col min="11269" max="11269" width="26.88671875" style="991" customWidth="1"/>
    <col min="11270" max="11271" width="12.33203125" style="991" customWidth="1"/>
    <col min="11272" max="11272" width="14.5546875" style="991" customWidth="1"/>
    <col min="11273" max="11273" width="10.5546875" style="991" customWidth="1"/>
    <col min="11274" max="11274" width="14.33203125" style="991" customWidth="1"/>
    <col min="11275" max="11275" width="10.33203125" style="991" customWidth="1"/>
    <col min="11276" max="11276" width="10.88671875" style="991" customWidth="1"/>
    <col min="11277" max="11277" width="9.5546875" style="991" customWidth="1"/>
    <col min="11278" max="11520" width="8.88671875" style="991"/>
    <col min="11521" max="11521" width="3.88671875" style="991" customWidth="1"/>
    <col min="11522" max="11522" width="16" style="991" customWidth="1"/>
    <col min="11523" max="11523" width="7" style="991" customWidth="1"/>
    <col min="11524" max="11524" width="16.88671875" style="991" customWidth="1"/>
    <col min="11525" max="11525" width="26.88671875" style="991" customWidth="1"/>
    <col min="11526" max="11527" width="12.33203125" style="991" customWidth="1"/>
    <col min="11528" max="11528" width="14.5546875" style="991" customWidth="1"/>
    <col min="11529" max="11529" width="10.5546875" style="991" customWidth="1"/>
    <col min="11530" max="11530" width="14.33203125" style="991" customWidth="1"/>
    <col min="11531" max="11531" width="10.33203125" style="991" customWidth="1"/>
    <col min="11532" max="11532" width="10.88671875" style="991" customWidth="1"/>
    <col min="11533" max="11533" width="9.5546875" style="991" customWidth="1"/>
    <col min="11534" max="11776" width="8.88671875" style="991"/>
    <col min="11777" max="11777" width="3.88671875" style="991" customWidth="1"/>
    <col min="11778" max="11778" width="16" style="991" customWidth="1"/>
    <col min="11779" max="11779" width="7" style="991" customWidth="1"/>
    <col min="11780" max="11780" width="16.88671875" style="991" customWidth="1"/>
    <col min="11781" max="11781" width="26.88671875" style="991" customWidth="1"/>
    <col min="11782" max="11783" width="12.33203125" style="991" customWidth="1"/>
    <col min="11784" max="11784" width="14.5546875" style="991" customWidth="1"/>
    <col min="11785" max="11785" width="10.5546875" style="991" customWidth="1"/>
    <col min="11786" max="11786" width="14.33203125" style="991" customWidth="1"/>
    <col min="11787" max="11787" width="10.33203125" style="991" customWidth="1"/>
    <col min="11788" max="11788" width="10.88671875" style="991" customWidth="1"/>
    <col min="11789" max="11789" width="9.5546875" style="991" customWidth="1"/>
    <col min="11790" max="12032" width="8.88671875" style="991"/>
    <col min="12033" max="12033" width="3.88671875" style="991" customWidth="1"/>
    <col min="12034" max="12034" width="16" style="991" customWidth="1"/>
    <col min="12035" max="12035" width="7" style="991" customWidth="1"/>
    <col min="12036" max="12036" width="16.88671875" style="991" customWidth="1"/>
    <col min="12037" max="12037" width="26.88671875" style="991" customWidth="1"/>
    <col min="12038" max="12039" width="12.33203125" style="991" customWidth="1"/>
    <col min="12040" max="12040" width="14.5546875" style="991" customWidth="1"/>
    <col min="12041" max="12041" width="10.5546875" style="991" customWidth="1"/>
    <col min="12042" max="12042" width="14.33203125" style="991" customWidth="1"/>
    <col min="12043" max="12043" width="10.33203125" style="991" customWidth="1"/>
    <col min="12044" max="12044" width="10.88671875" style="991" customWidth="1"/>
    <col min="12045" max="12045" width="9.5546875" style="991" customWidth="1"/>
    <col min="12046" max="12288" width="8.88671875" style="991"/>
    <col min="12289" max="12289" width="3.88671875" style="991" customWidth="1"/>
    <col min="12290" max="12290" width="16" style="991" customWidth="1"/>
    <col min="12291" max="12291" width="7" style="991" customWidth="1"/>
    <col min="12292" max="12292" width="16.88671875" style="991" customWidth="1"/>
    <col min="12293" max="12293" width="26.88671875" style="991" customWidth="1"/>
    <col min="12294" max="12295" width="12.33203125" style="991" customWidth="1"/>
    <col min="12296" max="12296" width="14.5546875" style="991" customWidth="1"/>
    <col min="12297" max="12297" width="10.5546875" style="991" customWidth="1"/>
    <col min="12298" max="12298" width="14.33203125" style="991" customWidth="1"/>
    <col min="12299" max="12299" width="10.33203125" style="991" customWidth="1"/>
    <col min="12300" max="12300" width="10.88671875" style="991" customWidth="1"/>
    <col min="12301" max="12301" width="9.5546875" style="991" customWidth="1"/>
    <col min="12302" max="12544" width="8.88671875" style="991"/>
    <col min="12545" max="12545" width="3.88671875" style="991" customWidth="1"/>
    <col min="12546" max="12546" width="16" style="991" customWidth="1"/>
    <col min="12547" max="12547" width="7" style="991" customWidth="1"/>
    <col min="12548" max="12548" width="16.88671875" style="991" customWidth="1"/>
    <col min="12549" max="12549" width="26.88671875" style="991" customWidth="1"/>
    <col min="12550" max="12551" width="12.33203125" style="991" customWidth="1"/>
    <col min="12552" max="12552" width="14.5546875" style="991" customWidth="1"/>
    <col min="12553" max="12553" width="10.5546875" style="991" customWidth="1"/>
    <col min="12554" max="12554" width="14.33203125" style="991" customWidth="1"/>
    <col min="12555" max="12555" width="10.33203125" style="991" customWidth="1"/>
    <col min="12556" max="12556" width="10.88671875" style="991" customWidth="1"/>
    <col min="12557" max="12557" width="9.5546875" style="991" customWidth="1"/>
    <col min="12558" max="12800" width="8.88671875" style="991"/>
    <col min="12801" max="12801" width="3.88671875" style="991" customWidth="1"/>
    <col min="12802" max="12802" width="16" style="991" customWidth="1"/>
    <col min="12803" max="12803" width="7" style="991" customWidth="1"/>
    <col min="12804" max="12804" width="16.88671875" style="991" customWidth="1"/>
    <col min="12805" max="12805" width="26.88671875" style="991" customWidth="1"/>
    <col min="12806" max="12807" width="12.33203125" style="991" customWidth="1"/>
    <col min="12808" max="12808" width="14.5546875" style="991" customWidth="1"/>
    <col min="12809" max="12809" width="10.5546875" style="991" customWidth="1"/>
    <col min="12810" max="12810" width="14.33203125" style="991" customWidth="1"/>
    <col min="12811" max="12811" width="10.33203125" style="991" customWidth="1"/>
    <col min="12812" max="12812" width="10.88671875" style="991" customWidth="1"/>
    <col min="12813" max="12813" width="9.5546875" style="991" customWidth="1"/>
    <col min="12814" max="13056" width="8.88671875" style="991"/>
    <col min="13057" max="13057" width="3.88671875" style="991" customWidth="1"/>
    <col min="13058" max="13058" width="16" style="991" customWidth="1"/>
    <col min="13059" max="13059" width="7" style="991" customWidth="1"/>
    <col min="13060" max="13060" width="16.88671875" style="991" customWidth="1"/>
    <col min="13061" max="13061" width="26.88671875" style="991" customWidth="1"/>
    <col min="13062" max="13063" width="12.33203125" style="991" customWidth="1"/>
    <col min="13064" max="13064" width="14.5546875" style="991" customWidth="1"/>
    <col min="13065" max="13065" width="10.5546875" style="991" customWidth="1"/>
    <col min="13066" max="13066" width="14.33203125" style="991" customWidth="1"/>
    <col min="13067" max="13067" width="10.33203125" style="991" customWidth="1"/>
    <col min="13068" max="13068" width="10.88671875" style="991" customWidth="1"/>
    <col min="13069" max="13069" width="9.5546875" style="991" customWidth="1"/>
    <col min="13070" max="13312" width="8.88671875" style="991"/>
    <col min="13313" max="13313" width="3.88671875" style="991" customWidth="1"/>
    <col min="13314" max="13314" width="16" style="991" customWidth="1"/>
    <col min="13315" max="13315" width="7" style="991" customWidth="1"/>
    <col min="13316" max="13316" width="16.88671875" style="991" customWidth="1"/>
    <col min="13317" max="13317" width="26.88671875" style="991" customWidth="1"/>
    <col min="13318" max="13319" width="12.33203125" style="991" customWidth="1"/>
    <col min="13320" max="13320" width="14.5546875" style="991" customWidth="1"/>
    <col min="13321" max="13321" width="10.5546875" style="991" customWidth="1"/>
    <col min="13322" max="13322" width="14.33203125" style="991" customWidth="1"/>
    <col min="13323" max="13323" width="10.33203125" style="991" customWidth="1"/>
    <col min="13324" max="13324" width="10.88671875" style="991" customWidth="1"/>
    <col min="13325" max="13325" width="9.5546875" style="991" customWidth="1"/>
    <col min="13326" max="13568" width="8.88671875" style="991"/>
    <col min="13569" max="13569" width="3.88671875" style="991" customWidth="1"/>
    <col min="13570" max="13570" width="16" style="991" customWidth="1"/>
    <col min="13571" max="13571" width="7" style="991" customWidth="1"/>
    <col min="13572" max="13572" width="16.88671875" style="991" customWidth="1"/>
    <col min="13573" max="13573" width="26.88671875" style="991" customWidth="1"/>
    <col min="13574" max="13575" width="12.33203125" style="991" customWidth="1"/>
    <col min="13576" max="13576" width="14.5546875" style="991" customWidth="1"/>
    <col min="13577" max="13577" width="10.5546875" style="991" customWidth="1"/>
    <col min="13578" max="13578" width="14.33203125" style="991" customWidth="1"/>
    <col min="13579" max="13579" width="10.33203125" style="991" customWidth="1"/>
    <col min="13580" max="13580" width="10.88671875" style="991" customWidth="1"/>
    <col min="13581" max="13581" width="9.5546875" style="991" customWidth="1"/>
    <col min="13582" max="13824" width="8.88671875" style="991"/>
    <col min="13825" max="13825" width="3.88671875" style="991" customWidth="1"/>
    <col min="13826" max="13826" width="16" style="991" customWidth="1"/>
    <col min="13827" max="13827" width="7" style="991" customWidth="1"/>
    <col min="13828" max="13828" width="16.88671875" style="991" customWidth="1"/>
    <col min="13829" max="13829" width="26.88671875" style="991" customWidth="1"/>
    <col min="13830" max="13831" width="12.33203125" style="991" customWidth="1"/>
    <col min="13832" max="13832" width="14.5546875" style="991" customWidth="1"/>
    <col min="13833" max="13833" width="10.5546875" style="991" customWidth="1"/>
    <col min="13834" max="13834" width="14.33203125" style="991" customWidth="1"/>
    <col min="13835" max="13835" width="10.33203125" style="991" customWidth="1"/>
    <col min="13836" max="13836" width="10.88671875" style="991" customWidth="1"/>
    <col min="13837" max="13837" width="9.5546875" style="991" customWidth="1"/>
    <col min="13838" max="14080" width="8.88671875" style="991"/>
    <col min="14081" max="14081" width="3.88671875" style="991" customWidth="1"/>
    <col min="14082" max="14082" width="16" style="991" customWidth="1"/>
    <col min="14083" max="14083" width="7" style="991" customWidth="1"/>
    <col min="14084" max="14084" width="16.88671875" style="991" customWidth="1"/>
    <col min="14085" max="14085" width="26.88671875" style="991" customWidth="1"/>
    <col min="14086" max="14087" width="12.33203125" style="991" customWidth="1"/>
    <col min="14088" max="14088" width="14.5546875" style="991" customWidth="1"/>
    <col min="14089" max="14089" width="10.5546875" style="991" customWidth="1"/>
    <col min="14090" max="14090" width="14.33203125" style="991" customWidth="1"/>
    <col min="14091" max="14091" width="10.33203125" style="991" customWidth="1"/>
    <col min="14092" max="14092" width="10.88671875" style="991" customWidth="1"/>
    <col min="14093" max="14093" width="9.5546875" style="991" customWidth="1"/>
    <col min="14094" max="14336" width="8.88671875" style="991"/>
    <col min="14337" max="14337" width="3.88671875" style="991" customWidth="1"/>
    <col min="14338" max="14338" width="16" style="991" customWidth="1"/>
    <col min="14339" max="14339" width="7" style="991" customWidth="1"/>
    <col min="14340" max="14340" width="16.88671875" style="991" customWidth="1"/>
    <col min="14341" max="14341" width="26.88671875" style="991" customWidth="1"/>
    <col min="14342" max="14343" width="12.33203125" style="991" customWidth="1"/>
    <col min="14344" max="14344" width="14.5546875" style="991" customWidth="1"/>
    <col min="14345" max="14345" width="10.5546875" style="991" customWidth="1"/>
    <col min="14346" max="14346" width="14.33203125" style="991" customWidth="1"/>
    <col min="14347" max="14347" width="10.33203125" style="991" customWidth="1"/>
    <col min="14348" max="14348" width="10.88671875" style="991" customWidth="1"/>
    <col min="14349" max="14349" width="9.5546875" style="991" customWidth="1"/>
    <col min="14350" max="14592" width="8.88671875" style="991"/>
    <col min="14593" max="14593" width="3.88671875" style="991" customWidth="1"/>
    <col min="14594" max="14594" width="16" style="991" customWidth="1"/>
    <col min="14595" max="14595" width="7" style="991" customWidth="1"/>
    <col min="14596" max="14596" width="16.88671875" style="991" customWidth="1"/>
    <col min="14597" max="14597" width="26.88671875" style="991" customWidth="1"/>
    <col min="14598" max="14599" width="12.33203125" style="991" customWidth="1"/>
    <col min="14600" max="14600" width="14.5546875" style="991" customWidth="1"/>
    <col min="14601" max="14601" width="10.5546875" style="991" customWidth="1"/>
    <col min="14602" max="14602" width="14.33203125" style="991" customWidth="1"/>
    <col min="14603" max="14603" width="10.33203125" style="991" customWidth="1"/>
    <col min="14604" max="14604" width="10.88671875" style="991" customWidth="1"/>
    <col min="14605" max="14605" width="9.5546875" style="991" customWidth="1"/>
    <col min="14606" max="14848" width="8.88671875" style="991"/>
    <col min="14849" max="14849" width="3.88671875" style="991" customWidth="1"/>
    <col min="14850" max="14850" width="16" style="991" customWidth="1"/>
    <col min="14851" max="14851" width="7" style="991" customWidth="1"/>
    <col min="14852" max="14852" width="16.88671875" style="991" customWidth="1"/>
    <col min="14853" max="14853" width="26.88671875" style="991" customWidth="1"/>
    <col min="14854" max="14855" width="12.33203125" style="991" customWidth="1"/>
    <col min="14856" max="14856" width="14.5546875" style="991" customWidth="1"/>
    <col min="14857" max="14857" width="10.5546875" style="991" customWidth="1"/>
    <col min="14858" max="14858" width="14.33203125" style="991" customWidth="1"/>
    <col min="14859" max="14859" width="10.33203125" style="991" customWidth="1"/>
    <col min="14860" max="14860" width="10.88671875" style="991" customWidth="1"/>
    <col min="14861" max="14861" width="9.5546875" style="991" customWidth="1"/>
    <col min="14862" max="15104" width="8.88671875" style="991"/>
    <col min="15105" max="15105" width="3.88671875" style="991" customWidth="1"/>
    <col min="15106" max="15106" width="16" style="991" customWidth="1"/>
    <col min="15107" max="15107" width="7" style="991" customWidth="1"/>
    <col min="15108" max="15108" width="16.88671875" style="991" customWidth="1"/>
    <col min="15109" max="15109" width="26.88671875" style="991" customWidth="1"/>
    <col min="15110" max="15111" width="12.33203125" style="991" customWidth="1"/>
    <col min="15112" max="15112" width="14.5546875" style="991" customWidth="1"/>
    <col min="15113" max="15113" width="10.5546875" style="991" customWidth="1"/>
    <col min="15114" max="15114" width="14.33203125" style="991" customWidth="1"/>
    <col min="15115" max="15115" width="10.33203125" style="991" customWidth="1"/>
    <col min="15116" max="15116" width="10.88671875" style="991" customWidth="1"/>
    <col min="15117" max="15117" width="9.5546875" style="991" customWidth="1"/>
    <col min="15118" max="15360" width="8.88671875" style="991"/>
    <col min="15361" max="15361" width="3.88671875" style="991" customWidth="1"/>
    <col min="15362" max="15362" width="16" style="991" customWidth="1"/>
    <col min="15363" max="15363" width="7" style="991" customWidth="1"/>
    <col min="15364" max="15364" width="16.88671875" style="991" customWidth="1"/>
    <col min="15365" max="15365" width="26.88671875" style="991" customWidth="1"/>
    <col min="15366" max="15367" width="12.33203125" style="991" customWidth="1"/>
    <col min="15368" max="15368" width="14.5546875" style="991" customWidth="1"/>
    <col min="15369" max="15369" width="10.5546875" style="991" customWidth="1"/>
    <col min="15370" max="15370" width="14.33203125" style="991" customWidth="1"/>
    <col min="15371" max="15371" width="10.33203125" style="991" customWidth="1"/>
    <col min="15372" max="15372" width="10.88671875" style="991" customWidth="1"/>
    <col min="15373" max="15373" width="9.5546875" style="991" customWidth="1"/>
    <col min="15374" max="15616" width="8.88671875" style="991"/>
    <col min="15617" max="15617" width="3.88671875" style="991" customWidth="1"/>
    <col min="15618" max="15618" width="16" style="991" customWidth="1"/>
    <col min="15619" max="15619" width="7" style="991" customWidth="1"/>
    <col min="15620" max="15620" width="16.88671875" style="991" customWidth="1"/>
    <col min="15621" max="15621" width="26.88671875" style="991" customWidth="1"/>
    <col min="15622" max="15623" width="12.33203125" style="991" customWidth="1"/>
    <col min="15624" max="15624" width="14.5546875" style="991" customWidth="1"/>
    <col min="15625" max="15625" width="10.5546875" style="991" customWidth="1"/>
    <col min="15626" max="15626" width="14.33203125" style="991" customWidth="1"/>
    <col min="15627" max="15627" width="10.33203125" style="991" customWidth="1"/>
    <col min="15628" max="15628" width="10.88671875" style="991" customWidth="1"/>
    <col min="15629" max="15629" width="9.5546875" style="991" customWidth="1"/>
    <col min="15630" max="15872" width="8.88671875" style="991"/>
    <col min="15873" max="15873" width="3.88671875" style="991" customWidth="1"/>
    <col min="15874" max="15874" width="16" style="991" customWidth="1"/>
    <col min="15875" max="15875" width="7" style="991" customWidth="1"/>
    <col min="15876" max="15876" width="16.88671875" style="991" customWidth="1"/>
    <col min="15877" max="15877" width="26.88671875" style="991" customWidth="1"/>
    <col min="15878" max="15879" width="12.33203125" style="991" customWidth="1"/>
    <col min="15880" max="15880" width="14.5546875" style="991" customWidth="1"/>
    <col min="15881" max="15881" width="10.5546875" style="991" customWidth="1"/>
    <col min="15882" max="15882" width="14.33203125" style="991" customWidth="1"/>
    <col min="15883" max="15883" width="10.33203125" style="991" customWidth="1"/>
    <col min="15884" max="15884" width="10.88671875" style="991" customWidth="1"/>
    <col min="15885" max="15885" width="9.5546875" style="991" customWidth="1"/>
    <col min="15886" max="16128" width="8.88671875" style="991"/>
    <col min="16129" max="16129" width="3.88671875" style="991" customWidth="1"/>
    <col min="16130" max="16130" width="16" style="991" customWidth="1"/>
    <col min="16131" max="16131" width="7" style="991" customWidth="1"/>
    <col min="16132" max="16132" width="16.88671875" style="991" customWidth="1"/>
    <col min="16133" max="16133" width="26.88671875" style="991" customWidth="1"/>
    <col min="16134" max="16135" width="12.33203125" style="991" customWidth="1"/>
    <col min="16136" max="16136" width="14.5546875" style="991" customWidth="1"/>
    <col min="16137" max="16137" width="10.5546875" style="991" customWidth="1"/>
    <col min="16138" max="16138" width="14.33203125" style="991" customWidth="1"/>
    <col min="16139" max="16139" width="10.33203125" style="991" customWidth="1"/>
    <col min="16140" max="16140" width="10.88671875" style="991" customWidth="1"/>
    <col min="16141" max="16141" width="9.5546875" style="991" customWidth="1"/>
    <col min="16142" max="16384" width="8.88671875" style="991"/>
  </cols>
  <sheetData>
    <row r="1" spans="1:19" ht="18">
      <c r="A1" s="5038" t="s">
        <v>3674</v>
      </c>
      <c r="B1" s="5038"/>
      <c r="C1" s="5038"/>
      <c r="D1" s="5038"/>
      <c r="E1" s="5038"/>
      <c r="F1" s="5038"/>
      <c r="G1" s="5038"/>
      <c r="H1" s="5038"/>
      <c r="I1" s="1704"/>
      <c r="J1" s="1704"/>
      <c r="K1" s="1704"/>
      <c r="L1" s="1704"/>
      <c r="M1" s="1704"/>
      <c r="N1" s="1706"/>
      <c r="O1" s="1706"/>
      <c r="P1" s="1706"/>
      <c r="Q1" s="1708"/>
      <c r="R1" s="1706"/>
      <c r="S1" s="1706"/>
    </row>
    <row r="2" spans="1:19" ht="36.75" customHeight="1">
      <c r="A2" s="5037" t="s">
        <v>3729</v>
      </c>
      <c r="B2" s="5037"/>
      <c r="C2" s="5037"/>
      <c r="D2" s="5037"/>
      <c r="E2" s="5037"/>
      <c r="F2" s="5037"/>
      <c r="G2"/>
      <c r="H2" s="1704"/>
      <c r="I2" s="1704"/>
      <c r="J2" s="1704"/>
      <c r="K2" s="1704"/>
      <c r="L2" s="1704"/>
      <c r="M2" s="1704"/>
      <c r="N2" s="1706"/>
      <c r="O2" s="1706"/>
      <c r="P2" s="1706"/>
      <c r="Q2" s="1708"/>
      <c r="R2" s="1706"/>
      <c r="S2" s="1706"/>
    </row>
    <row r="3" spans="1:19" ht="17.399999999999999">
      <c r="A3" s="1707" t="s">
        <v>3676</v>
      </c>
      <c r="B3" s="1704"/>
      <c r="C3" s="1704"/>
      <c r="D3" s="1862"/>
      <c r="E3" s="1862"/>
      <c r="F3" s="1863"/>
      <c r="H3" s="1707" t="s">
        <v>4013</v>
      </c>
      <c r="J3" s="5026" t="str">
        <f>+'Master Data'!G13</f>
        <v>012345</v>
      </c>
      <c r="K3" s="5026"/>
      <c r="L3" s="1704"/>
      <c r="M3" s="1704"/>
      <c r="N3" s="1707"/>
      <c r="O3" s="1707"/>
      <c r="P3" s="1707"/>
      <c r="Q3" s="1708"/>
      <c r="R3" s="1706"/>
      <c r="S3" s="1706"/>
    </row>
    <row r="4" spans="1:19" ht="9.75" customHeight="1">
      <c r="L4" s="1704"/>
      <c r="M4" s="1704"/>
      <c r="N4" s="1751"/>
      <c r="O4" s="1751"/>
      <c r="P4" s="1708"/>
      <c r="Q4" s="1706"/>
      <c r="R4" s="1706"/>
      <c r="S4" s="1706"/>
    </row>
    <row r="5" spans="1:19" ht="20.25" customHeight="1">
      <c r="A5" s="1707" t="s">
        <v>3678</v>
      </c>
      <c r="B5" s="1704"/>
      <c r="C5" s="1704"/>
      <c r="D5" s="5040" t="str">
        <f>+'Master Data'!E18</f>
        <v>KZN Public Works: 191 Prince Alfred Street</v>
      </c>
      <c r="E5" s="5040"/>
      <c r="F5" s="5040"/>
      <c r="G5" s="1707"/>
      <c r="L5" s="1751"/>
      <c r="M5" s="1708"/>
      <c r="N5" s="1706"/>
      <c r="O5" s="1706"/>
      <c r="P5" s="1706"/>
    </row>
    <row r="6" spans="1:19" ht="19.5" customHeight="1">
      <c r="D6" s="5040"/>
      <c r="E6" s="5040"/>
      <c r="F6" s="5040"/>
    </row>
    <row r="7" spans="1:19" ht="19.5" customHeight="1">
      <c r="D7" s="5040"/>
      <c r="E7" s="5040"/>
      <c r="F7" s="5040"/>
    </row>
    <row r="8" spans="1:19" ht="19.5" customHeight="1">
      <c r="D8" s="5041"/>
      <c r="E8" s="5041"/>
      <c r="F8" s="5041"/>
      <c r="H8" s="1707" t="s">
        <v>3956</v>
      </c>
      <c r="I8" s="1704"/>
      <c r="J8" s="1862"/>
      <c r="K8" s="1862"/>
    </row>
    <row r="9" spans="1:19" ht="29.25" customHeight="1">
      <c r="A9" s="5039" t="s">
        <v>3730</v>
      </c>
      <c r="B9" s="5039"/>
      <c r="C9" s="5039"/>
      <c r="D9" s="5039"/>
      <c r="E9" s="5039"/>
      <c r="F9" s="5039"/>
      <c r="G9" s="5039"/>
      <c r="H9" s="5039"/>
      <c r="I9" s="5039"/>
      <c r="J9" s="5039"/>
      <c r="K9" s="5039"/>
    </row>
    <row r="10" spans="1:19" ht="55.5" customHeight="1">
      <c r="A10" s="1768" t="s">
        <v>3731</v>
      </c>
      <c r="B10" s="1768" t="s">
        <v>3660</v>
      </c>
      <c r="C10" s="1768" t="s">
        <v>3659</v>
      </c>
      <c r="D10" s="1768" t="s">
        <v>3661</v>
      </c>
      <c r="E10" s="1768" t="s">
        <v>3732</v>
      </c>
      <c r="F10" s="1768" t="s">
        <v>3687</v>
      </c>
      <c r="G10" s="1769" t="s">
        <v>3733</v>
      </c>
      <c r="H10" s="1769" t="s">
        <v>3734</v>
      </c>
      <c r="I10" s="1769" t="s">
        <v>3735</v>
      </c>
      <c r="J10" s="1769" t="s">
        <v>3736</v>
      </c>
      <c r="K10" s="1769" t="s">
        <v>3737</v>
      </c>
    </row>
    <row r="11" spans="1:19" ht="21.75" customHeight="1">
      <c r="A11" s="1752">
        <v>1</v>
      </c>
      <c r="B11" s="1753"/>
      <c r="C11" s="1753"/>
      <c r="D11" s="1753"/>
      <c r="E11" s="1753"/>
      <c r="F11" s="1753"/>
      <c r="G11" s="1753"/>
      <c r="H11" s="1753"/>
      <c r="I11" s="1753"/>
      <c r="J11" s="1753"/>
      <c r="K11" s="1753"/>
    </row>
    <row r="12" spans="1:19" ht="21.75" customHeight="1">
      <c r="A12" s="1752">
        <f>A11+1</f>
        <v>2</v>
      </c>
      <c r="B12" s="1753"/>
      <c r="C12" s="1753"/>
      <c r="D12" s="1753"/>
      <c r="E12" s="1753"/>
      <c r="F12" s="1753"/>
      <c r="G12" s="1753"/>
      <c r="H12" s="1753"/>
      <c r="I12" s="1753"/>
      <c r="J12" s="1753"/>
      <c r="K12" s="1753"/>
    </row>
    <row r="13" spans="1:19" ht="21.75" customHeight="1">
      <c r="A13" s="1752">
        <f t="shared" ref="A13:A20" si="0">A12+1</f>
        <v>3</v>
      </c>
      <c r="B13" s="1753"/>
      <c r="C13" s="1753"/>
      <c r="D13" s="1753"/>
      <c r="E13" s="1753"/>
      <c r="F13" s="1753"/>
      <c r="G13" s="1753"/>
      <c r="H13" s="1753"/>
      <c r="I13" s="1753"/>
      <c r="J13" s="1753"/>
      <c r="K13" s="1753"/>
    </row>
    <row r="14" spans="1:19" ht="21.75" customHeight="1">
      <c r="A14" s="1752">
        <f t="shared" si="0"/>
        <v>4</v>
      </c>
      <c r="B14" s="1753"/>
      <c r="C14" s="1753"/>
      <c r="D14" s="1753"/>
      <c r="E14" s="1753"/>
      <c r="F14" s="1753"/>
      <c r="G14" s="1753"/>
      <c r="H14" s="1753"/>
      <c r="I14" s="1753"/>
      <c r="J14" s="1753"/>
      <c r="K14" s="1753"/>
    </row>
    <row r="15" spans="1:19" ht="21.75" customHeight="1">
      <c r="A15" s="1752">
        <f t="shared" si="0"/>
        <v>5</v>
      </c>
      <c r="B15" s="1753"/>
      <c r="C15" s="1753"/>
      <c r="D15" s="1753"/>
      <c r="E15" s="1753"/>
      <c r="F15" s="1753"/>
      <c r="G15" s="1753"/>
      <c r="H15" s="1753"/>
      <c r="I15" s="1753"/>
      <c r="J15" s="1753"/>
      <c r="K15" s="1753"/>
    </row>
    <row r="16" spans="1:19" ht="21.75" customHeight="1">
      <c r="A16" s="1752">
        <f t="shared" si="0"/>
        <v>6</v>
      </c>
      <c r="B16" s="1753"/>
      <c r="C16" s="1753"/>
      <c r="D16" s="1753"/>
      <c r="E16" s="1753"/>
      <c r="F16" s="1753"/>
      <c r="G16" s="1753"/>
      <c r="H16" s="1753"/>
      <c r="I16" s="1753"/>
      <c r="J16" s="1753"/>
      <c r="K16" s="1753"/>
    </row>
    <row r="17" spans="1:14" ht="21.75" customHeight="1">
      <c r="A17" s="1752">
        <f t="shared" si="0"/>
        <v>7</v>
      </c>
      <c r="B17" s="1753"/>
      <c r="C17" s="1753"/>
      <c r="D17" s="1753"/>
      <c r="E17" s="1753"/>
      <c r="F17" s="1753"/>
      <c r="G17" s="1753"/>
      <c r="H17" s="1753"/>
      <c r="I17" s="1753"/>
      <c r="J17" s="1753"/>
      <c r="K17" s="1753"/>
    </row>
    <row r="18" spans="1:14" ht="21.75" customHeight="1">
      <c r="A18" s="1752">
        <f t="shared" si="0"/>
        <v>8</v>
      </c>
      <c r="B18" s="1753"/>
      <c r="C18" s="1753"/>
      <c r="D18" s="1753"/>
      <c r="E18" s="1753"/>
      <c r="F18" s="1753"/>
      <c r="G18" s="1753"/>
      <c r="H18" s="1753"/>
      <c r="I18" s="1753"/>
      <c r="J18" s="1753"/>
      <c r="K18" s="1753"/>
    </row>
    <row r="19" spans="1:14" ht="21.75" customHeight="1">
      <c r="A19" s="1752">
        <f t="shared" si="0"/>
        <v>9</v>
      </c>
      <c r="B19" s="1753"/>
      <c r="C19" s="1753"/>
      <c r="D19" s="1753"/>
      <c r="E19" s="1753"/>
      <c r="F19" s="1753"/>
      <c r="G19" s="1753"/>
      <c r="H19" s="1753"/>
      <c r="I19" s="1753"/>
      <c r="J19" s="1753"/>
      <c r="K19" s="1753"/>
    </row>
    <row r="20" spans="1:14" ht="21.75" customHeight="1">
      <c r="A20" s="1752">
        <f t="shared" si="0"/>
        <v>10</v>
      </c>
      <c r="B20" s="1753"/>
      <c r="C20" s="1753"/>
      <c r="D20" s="1753"/>
      <c r="E20" s="1753"/>
      <c r="F20" s="1753"/>
      <c r="G20" s="1753"/>
      <c r="H20" s="1753"/>
      <c r="I20" s="1753"/>
      <c r="J20" s="1753"/>
      <c r="K20" s="1753"/>
    </row>
    <row r="21" spans="1:14">
      <c r="A21" s="1754"/>
    </row>
    <row r="22" spans="1:14" s="1723" customFormat="1" ht="14.4">
      <c r="A22" s="1743" t="s">
        <v>3738</v>
      </c>
      <c r="E22" s="1743" t="s">
        <v>3739</v>
      </c>
      <c r="G22" s="1743"/>
      <c r="I22" s="1743" t="s">
        <v>3740</v>
      </c>
      <c r="L22" s="1745"/>
      <c r="M22" s="1746"/>
    </row>
    <row r="23" spans="1:14" s="1723" customFormat="1" ht="14.4">
      <c r="A23" s="1723" t="s">
        <v>3741</v>
      </c>
      <c r="E23" s="1723" t="s">
        <v>3723</v>
      </c>
      <c r="I23" s="1723" t="s">
        <v>3742</v>
      </c>
      <c r="M23" s="1745"/>
      <c r="N23" s="1745"/>
    </row>
    <row r="24" spans="1:14" s="1723" customFormat="1" ht="14.4">
      <c r="A24" s="1723" t="s">
        <v>3727</v>
      </c>
      <c r="E24" s="1723" t="s">
        <v>3727</v>
      </c>
      <c r="I24" s="1748" t="s">
        <v>3727</v>
      </c>
      <c r="M24" s="1745"/>
      <c r="N24" s="1745"/>
    </row>
    <row r="25" spans="1:14">
      <c r="A25" s="991" t="s">
        <v>3743</v>
      </c>
      <c r="E25" s="991" t="s">
        <v>3728</v>
      </c>
      <c r="I25" s="991" t="s">
        <v>3728</v>
      </c>
    </row>
  </sheetData>
  <mergeCells count="5">
    <mergeCell ref="A2:F2"/>
    <mergeCell ref="A1:H1"/>
    <mergeCell ref="A9:K9"/>
    <mergeCell ref="J3:K3"/>
    <mergeCell ref="D5:F8"/>
  </mergeCells>
  <pageMargins left="0.51181102362204722" right="0.23622047244094491" top="0.74803149606299213" bottom="0.23622047244094491" header="0.27559055118110237" footer="0.15748031496062992"/>
  <pageSetup paperSize="9" scale="83" fitToHeight="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68417" r:id="rId4" name="Button 1">
              <controlPr defaultSize="0" print="0" autoFill="0" autoPict="0" macro="[0]!ToMainMenu">
                <anchor>
                  <from>
                    <xdr:col>11</xdr:col>
                    <xdr:colOff>670560</xdr:colOff>
                    <xdr:row>1</xdr:row>
                    <xdr:rowOff>38100</xdr:rowOff>
                  </from>
                  <to>
                    <xdr:col>14</xdr:col>
                    <xdr:colOff>68580</xdr:colOff>
                    <xdr:row>1</xdr:row>
                    <xdr:rowOff>335280</xdr:rowOff>
                  </to>
                </anchor>
              </controlPr>
            </control>
          </mc:Choice>
        </mc:AlternateContent>
        <mc:AlternateContent xmlns:mc="http://schemas.openxmlformats.org/markup-compatibility/2006">
          <mc:Choice Requires="x14">
            <control shapeId="1468418" r:id="rId5" name="Button 2">
              <controlPr defaultSize="0" print="0" autoFill="0" autoPict="0" macro="[0]!Printsheet">
                <anchor>
                  <from>
                    <xdr:col>11</xdr:col>
                    <xdr:colOff>670560</xdr:colOff>
                    <xdr:row>5</xdr:row>
                    <xdr:rowOff>22860</xdr:rowOff>
                  </from>
                  <to>
                    <xdr:col>14</xdr:col>
                    <xdr:colOff>68580</xdr:colOff>
                    <xdr:row>6</xdr:row>
                    <xdr:rowOff>45720</xdr:rowOff>
                  </to>
                </anchor>
              </controlPr>
            </control>
          </mc:Choice>
        </mc:AlternateContent>
        <mc:AlternateContent xmlns:mc="http://schemas.openxmlformats.org/markup-compatibility/2006">
          <mc:Choice Requires="x14">
            <control shapeId="1468419" r:id="rId6" name="Button 3">
              <controlPr defaultSize="0" print="0" autoFill="0" autoPict="0" macro="[0]!PrintPreview">
                <anchor>
                  <from>
                    <xdr:col>11</xdr:col>
                    <xdr:colOff>670560</xdr:colOff>
                    <xdr:row>1</xdr:row>
                    <xdr:rowOff>365760</xdr:rowOff>
                  </from>
                  <to>
                    <xdr:col>14</xdr:col>
                    <xdr:colOff>68580</xdr:colOff>
                    <xdr:row>2</xdr:row>
                    <xdr:rowOff>198120</xdr:rowOff>
                  </to>
                </anchor>
              </controlPr>
            </control>
          </mc:Choice>
        </mc:AlternateContent>
        <mc:AlternateContent xmlns:mc="http://schemas.openxmlformats.org/markup-compatibility/2006">
          <mc:Choice Requires="x14">
            <control shapeId="1468420" r:id="rId7" name="Button 4">
              <controlPr defaultSize="0" print="0" autoFill="0" autoPict="0" macro="[0]!ToDataEntry">
                <anchor>
                  <from>
                    <xdr:col>11</xdr:col>
                    <xdr:colOff>670560</xdr:colOff>
                    <xdr:row>6</xdr:row>
                    <xdr:rowOff>83820</xdr:rowOff>
                  </from>
                  <to>
                    <xdr:col>14</xdr:col>
                    <xdr:colOff>68580</xdr:colOff>
                    <xdr:row>7</xdr:row>
                    <xdr:rowOff>160020</xdr:rowOff>
                  </to>
                </anchor>
              </controlPr>
            </control>
          </mc:Choice>
        </mc:AlternateContent>
      </controls>
    </mc:Choice>
  </mc:AlternateConten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2">
    <tabColor theme="2" tint="-0.749992370372631"/>
  </sheetPr>
  <dimension ref="A1:O30"/>
  <sheetViews>
    <sheetView showGridLines="0" zoomScale="60" zoomScaleNormal="60" zoomScaleSheetLayoutView="70" workbookViewId="0">
      <selection activeCell="E28" sqref="E28"/>
    </sheetView>
  </sheetViews>
  <sheetFormatPr defaultRowHeight="13.2"/>
  <cols>
    <col min="1" max="1" width="4.109375" style="991" customWidth="1"/>
    <col min="2" max="2" width="16" style="991" customWidth="1"/>
    <col min="3" max="3" width="17.33203125" style="991" customWidth="1"/>
    <col min="4" max="5" width="20.33203125" style="991" customWidth="1"/>
    <col min="6" max="6" width="22.88671875" style="991" customWidth="1"/>
    <col min="7" max="7" width="15.88671875" style="991" customWidth="1"/>
    <col min="8" max="8" width="14.5546875" style="991" customWidth="1"/>
    <col min="9" max="9" width="15.5546875" style="991" customWidth="1"/>
    <col min="10" max="10" width="18.33203125" style="991" customWidth="1"/>
    <col min="11" max="11" width="15.33203125" style="991" customWidth="1"/>
    <col min="12" max="12" width="18.6640625" style="991" customWidth="1"/>
    <col min="13" max="13" width="8.88671875" style="991"/>
    <col min="14" max="14" width="12.109375" style="991" customWidth="1"/>
    <col min="15" max="15" width="14.44140625" style="991" customWidth="1"/>
    <col min="16" max="256" width="8.88671875" style="991"/>
    <col min="257" max="257" width="4.109375" style="991" customWidth="1"/>
    <col min="258" max="258" width="16" style="991" customWidth="1"/>
    <col min="259" max="259" width="17.33203125" style="991" customWidth="1"/>
    <col min="260" max="261" width="20.33203125" style="991" customWidth="1"/>
    <col min="262" max="262" width="22.88671875" style="991" customWidth="1"/>
    <col min="263" max="263" width="15.88671875" style="991" customWidth="1"/>
    <col min="264" max="264" width="14.5546875" style="991" customWidth="1"/>
    <col min="265" max="265" width="15.5546875" style="991" customWidth="1"/>
    <col min="266" max="266" width="18.33203125" style="991" customWidth="1"/>
    <col min="267" max="267" width="15.33203125" style="991" customWidth="1"/>
    <col min="268" max="268" width="18.6640625" style="991" customWidth="1"/>
    <col min="269" max="269" width="8.88671875" style="991"/>
    <col min="270" max="270" width="12.109375" style="991" customWidth="1"/>
    <col min="271" max="271" width="14.44140625" style="991" customWidth="1"/>
    <col min="272" max="512" width="8.88671875" style="991"/>
    <col min="513" max="513" width="4.109375" style="991" customWidth="1"/>
    <col min="514" max="514" width="16" style="991" customWidth="1"/>
    <col min="515" max="515" width="17.33203125" style="991" customWidth="1"/>
    <col min="516" max="517" width="20.33203125" style="991" customWidth="1"/>
    <col min="518" max="518" width="22.88671875" style="991" customWidth="1"/>
    <col min="519" max="519" width="15.88671875" style="991" customWidth="1"/>
    <col min="520" max="520" width="14.5546875" style="991" customWidth="1"/>
    <col min="521" max="521" width="15.5546875" style="991" customWidth="1"/>
    <col min="522" max="522" width="18.33203125" style="991" customWidth="1"/>
    <col min="523" max="523" width="15.33203125" style="991" customWidth="1"/>
    <col min="524" max="524" width="18.6640625" style="991" customWidth="1"/>
    <col min="525" max="525" width="8.88671875" style="991"/>
    <col min="526" max="526" width="12.109375" style="991" customWidth="1"/>
    <col min="527" max="527" width="14.44140625" style="991" customWidth="1"/>
    <col min="528" max="768" width="8.88671875" style="991"/>
    <col min="769" max="769" width="4.109375" style="991" customWidth="1"/>
    <col min="770" max="770" width="16" style="991" customWidth="1"/>
    <col min="771" max="771" width="17.33203125" style="991" customWidth="1"/>
    <col min="772" max="773" width="20.33203125" style="991" customWidth="1"/>
    <col min="774" max="774" width="22.88671875" style="991" customWidth="1"/>
    <col min="775" max="775" width="15.88671875" style="991" customWidth="1"/>
    <col min="776" max="776" width="14.5546875" style="991" customWidth="1"/>
    <col min="777" max="777" width="15.5546875" style="991" customWidth="1"/>
    <col min="778" max="778" width="18.33203125" style="991" customWidth="1"/>
    <col min="779" max="779" width="15.33203125" style="991" customWidth="1"/>
    <col min="780" max="780" width="18.6640625" style="991" customWidth="1"/>
    <col min="781" max="781" width="8.88671875" style="991"/>
    <col min="782" max="782" width="12.109375" style="991" customWidth="1"/>
    <col min="783" max="783" width="14.44140625" style="991" customWidth="1"/>
    <col min="784" max="1024" width="8.88671875" style="991"/>
    <col min="1025" max="1025" width="4.109375" style="991" customWidth="1"/>
    <col min="1026" max="1026" width="16" style="991" customWidth="1"/>
    <col min="1027" max="1027" width="17.33203125" style="991" customWidth="1"/>
    <col min="1028" max="1029" width="20.33203125" style="991" customWidth="1"/>
    <col min="1030" max="1030" width="22.88671875" style="991" customWidth="1"/>
    <col min="1031" max="1031" width="15.88671875" style="991" customWidth="1"/>
    <col min="1032" max="1032" width="14.5546875" style="991" customWidth="1"/>
    <col min="1033" max="1033" width="15.5546875" style="991" customWidth="1"/>
    <col min="1034" max="1034" width="18.33203125" style="991" customWidth="1"/>
    <col min="1035" max="1035" width="15.33203125" style="991" customWidth="1"/>
    <col min="1036" max="1036" width="18.6640625" style="991" customWidth="1"/>
    <col min="1037" max="1037" width="8.88671875" style="991"/>
    <col min="1038" max="1038" width="12.109375" style="991" customWidth="1"/>
    <col min="1039" max="1039" width="14.44140625" style="991" customWidth="1"/>
    <col min="1040" max="1280" width="8.88671875" style="991"/>
    <col min="1281" max="1281" width="4.109375" style="991" customWidth="1"/>
    <col min="1282" max="1282" width="16" style="991" customWidth="1"/>
    <col min="1283" max="1283" width="17.33203125" style="991" customWidth="1"/>
    <col min="1284" max="1285" width="20.33203125" style="991" customWidth="1"/>
    <col min="1286" max="1286" width="22.88671875" style="991" customWidth="1"/>
    <col min="1287" max="1287" width="15.88671875" style="991" customWidth="1"/>
    <col min="1288" max="1288" width="14.5546875" style="991" customWidth="1"/>
    <col min="1289" max="1289" width="15.5546875" style="991" customWidth="1"/>
    <col min="1290" max="1290" width="18.33203125" style="991" customWidth="1"/>
    <col min="1291" max="1291" width="15.33203125" style="991" customWidth="1"/>
    <col min="1292" max="1292" width="18.6640625" style="991" customWidth="1"/>
    <col min="1293" max="1293" width="8.88671875" style="991"/>
    <col min="1294" max="1294" width="12.109375" style="991" customWidth="1"/>
    <col min="1295" max="1295" width="14.44140625" style="991" customWidth="1"/>
    <col min="1296" max="1536" width="8.88671875" style="991"/>
    <col min="1537" max="1537" width="4.109375" style="991" customWidth="1"/>
    <col min="1538" max="1538" width="16" style="991" customWidth="1"/>
    <col min="1539" max="1539" width="17.33203125" style="991" customWidth="1"/>
    <col min="1540" max="1541" width="20.33203125" style="991" customWidth="1"/>
    <col min="1542" max="1542" width="22.88671875" style="991" customWidth="1"/>
    <col min="1543" max="1543" width="15.88671875" style="991" customWidth="1"/>
    <col min="1544" max="1544" width="14.5546875" style="991" customWidth="1"/>
    <col min="1545" max="1545" width="15.5546875" style="991" customWidth="1"/>
    <col min="1546" max="1546" width="18.33203125" style="991" customWidth="1"/>
    <col min="1547" max="1547" width="15.33203125" style="991" customWidth="1"/>
    <col min="1548" max="1548" width="18.6640625" style="991" customWidth="1"/>
    <col min="1549" max="1549" width="8.88671875" style="991"/>
    <col min="1550" max="1550" width="12.109375" style="991" customWidth="1"/>
    <col min="1551" max="1551" width="14.44140625" style="991" customWidth="1"/>
    <col min="1552" max="1792" width="8.88671875" style="991"/>
    <col min="1793" max="1793" width="4.109375" style="991" customWidth="1"/>
    <col min="1794" max="1794" width="16" style="991" customWidth="1"/>
    <col min="1795" max="1795" width="17.33203125" style="991" customWidth="1"/>
    <col min="1796" max="1797" width="20.33203125" style="991" customWidth="1"/>
    <col min="1798" max="1798" width="22.88671875" style="991" customWidth="1"/>
    <col min="1799" max="1799" width="15.88671875" style="991" customWidth="1"/>
    <col min="1800" max="1800" width="14.5546875" style="991" customWidth="1"/>
    <col min="1801" max="1801" width="15.5546875" style="991" customWidth="1"/>
    <col min="1802" max="1802" width="18.33203125" style="991" customWidth="1"/>
    <col min="1803" max="1803" width="15.33203125" style="991" customWidth="1"/>
    <col min="1804" max="1804" width="18.6640625" style="991" customWidth="1"/>
    <col min="1805" max="1805" width="8.88671875" style="991"/>
    <col min="1806" max="1806" width="12.109375" style="991" customWidth="1"/>
    <col min="1807" max="1807" width="14.44140625" style="991" customWidth="1"/>
    <col min="1808" max="2048" width="8.88671875" style="991"/>
    <col min="2049" max="2049" width="4.109375" style="991" customWidth="1"/>
    <col min="2050" max="2050" width="16" style="991" customWidth="1"/>
    <col min="2051" max="2051" width="17.33203125" style="991" customWidth="1"/>
    <col min="2052" max="2053" width="20.33203125" style="991" customWidth="1"/>
    <col min="2054" max="2054" width="22.88671875" style="991" customWidth="1"/>
    <col min="2055" max="2055" width="15.88671875" style="991" customWidth="1"/>
    <col min="2056" max="2056" width="14.5546875" style="991" customWidth="1"/>
    <col min="2057" max="2057" width="15.5546875" style="991" customWidth="1"/>
    <col min="2058" max="2058" width="18.33203125" style="991" customWidth="1"/>
    <col min="2059" max="2059" width="15.33203125" style="991" customWidth="1"/>
    <col min="2060" max="2060" width="18.6640625" style="991" customWidth="1"/>
    <col min="2061" max="2061" width="8.88671875" style="991"/>
    <col min="2062" max="2062" width="12.109375" style="991" customWidth="1"/>
    <col min="2063" max="2063" width="14.44140625" style="991" customWidth="1"/>
    <col min="2064" max="2304" width="8.88671875" style="991"/>
    <col min="2305" max="2305" width="4.109375" style="991" customWidth="1"/>
    <col min="2306" max="2306" width="16" style="991" customWidth="1"/>
    <col min="2307" max="2307" width="17.33203125" style="991" customWidth="1"/>
    <col min="2308" max="2309" width="20.33203125" style="991" customWidth="1"/>
    <col min="2310" max="2310" width="22.88671875" style="991" customWidth="1"/>
    <col min="2311" max="2311" width="15.88671875" style="991" customWidth="1"/>
    <col min="2312" max="2312" width="14.5546875" style="991" customWidth="1"/>
    <col min="2313" max="2313" width="15.5546875" style="991" customWidth="1"/>
    <col min="2314" max="2314" width="18.33203125" style="991" customWidth="1"/>
    <col min="2315" max="2315" width="15.33203125" style="991" customWidth="1"/>
    <col min="2316" max="2316" width="18.6640625" style="991" customWidth="1"/>
    <col min="2317" max="2317" width="8.88671875" style="991"/>
    <col min="2318" max="2318" width="12.109375" style="991" customWidth="1"/>
    <col min="2319" max="2319" width="14.44140625" style="991" customWidth="1"/>
    <col min="2320" max="2560" width="8.88671875" style="991"/>
    <col min="2561" max="2561" width="4.109375" style="991" customWidth="1"/>
    <col min="2562" max="2562" width="16" style="991" customWidth="1"/>
    <col min="2563" max="2563" width="17.33203125" style="991" customWidth="1"/>
    <col min="2564" max="2565" width="20.33203125" style="991" customWidth="1"/>
    <col min="2566" max="2566" width="22.88671875" style="991" customWidth="1"/>
    <col min="2567" max="2567" width="15.88671875" style="991" customWidth="1"/>
    <col min="2568" max="2568" width="14.5546875" style="991" customWidth="1"/>
    <col min="2569" max="2569" width="15.5546875" style="991" customWidth="1"/>
    <col min="2570" max="2570" width="18.33203125" style="991" customWidth="1"/>
    <col min="2571" max="2571" width="15.33203125" style="991" customWidth="1"/>
    <col min="2572" max="2572" width="18.6640625" style="991" customWidth="1"/>
    <col min="2573" max="2573" width="8.88671875" style="991"/>
    <col min="2574" max="2574" width="12.109375" style="991" customWidth="1"/>
    <col min="2575" max="2575" width="14.44140625" style="991" customWidth="1"/>
    <col min="2576" max="2816" width="8.88671875" style="991"/>
    <col min="2817" max="2817" width="4.109375" style="991" customWidth="1"/>
    <col min="2818" max="2818" width="16" style="991" customWidth="1"/>
    <col min="2819" max="2819" width="17.33203125" style="991" customWidth="1"/>
    <col min="2820" max="2821" width="20.33203125" style="991" customWidth="1"/>
    <col min="2822" max="2822" width="22.88671875" style="991" customWidth="1"/>
    <col min="2823" max="2823" width="15.88671875" style="991" customWidth="1"/>
    <col min="2824" max="2824" width="14.5546875" style="991" customWidth="1"/>
    <col min="2825" max="2825" width="15.5546875" style="991" customWidth="1"/>
    <col min="2826" max="2826" width="18.33203125" style="991" customWidth="1"/>
    <col min="2827" max="2827" width="15.33203125" style="991" customWidth="1"/>
    <col min="2828" max="2828" width="18.6640625" style="991" customWidth="1"/>
    <col min="2829" max="2829" width="8.88671875" style="991"/>
    <col min="2830" max="2830" width="12.109375" style="991" customWidth="1"/>
    <col min="2831" max="2831" width="14.44140625" style="991" customWidth="1"/>
    <col min="2832" max="3072" width="8.88671875" style="991"/>
    <col min="3073" max="3073" width="4.109375" style="991" customWidth="1"/>
    <col min="3074" max="3074" width="16" style="991" customWidth="1"/>
    <col min="3075" max="3075" width="17.33203125" style="991" customWidth="1"/>
    <col min="3076" max="3077" width="20.33203125" style="991" customWidth="1"/>
    <col min="3078" max="3078" width="22.88671875" style="991" customWidth="1"/>
    <col min="3079" max="3079" width="15.88671875" style="991" customWidth="1"/>
    <col min="3080" max="3080" width="14.5546875" style="991" customWidth="1"/>
    <col min="3081" max="3081" width="15.5546875" style="991" customWidth="1"/>
    <col min="3082" max="3082" width="18.33203125" style="991" customWidth="1"/>
    <col min="3083" max="3083" width="15.33203125" style="991" customWidth="1"/>
    <col min="3084" max="3084" width="18.6640625" style="991" customWidth="1"/>
    <col min="3085" max="3085" width="8.88671875" style="991"/>
    <col min="3086" max="3086" width="12.109375" style="991" customWidth="1"/>
    <col min="3087" max="3087" width="14.44140625" style="991" customWidth="1"/>
    <col min="3088" max="3328" width="8.88671875" style="991"/>
    <col min="3329" max="3329" width="4.109375" style="991" customWidth="1"/>
    <col min="3330" max="3330" width="16" style="991" customWidth="1"/>
    <col min="3331" max="3331" width="17.33203125" style="991" customWidth="1"/>
    <col min="3332" max="3333" width="20.33203125" style="991" customWidth="1"/>
    <col min="3334" max="3334" width="22.88671875" style="991" customWidth="1"/>
    <col min="3335" max="3335" width="15.88671875" style="991" customWidth="1"/>
    <col min="3336" max="3336" width="14.5546875" style="991" customWidth="1"/>
    <col min="3337" max="3337" width="15.5546875" style="991" customWidth="1"/>
    <col min="3338" max="3338" width="18.33203125" style="991" customWidth="1"/>
    <col min="3339" max="3339" width="15.33203125" style="991" customWidth="1"/>
    <col min="3340" max="3340" width="18.6640625" style="991" customWidth="1"/>
    <col min="3341" max="3341" width="8.88671875" style="991"/>
    <col min="3342" max="3342" width="12.109375" style="991" customWidth="1"/>
    <col min="3343" max="3343" width="14.44140625" style="991" customWidth="1"/>
    <col min="3344" max="3584" width="8.88671875" style="991"/>
    <col min="3585" max="3585" width="4.109375" style="991" customWidth="1"/>
    <col min="3586" max="3586" width="16" style="991" customWidth="1"/>
    <col min="3587" max="3587" width="17.33203125" style="991" customWidth="1"/>
    <col min="3588" max="3589" width="20.33203125" style="991" customWidth="1"/>
    <col min="3590" max="3590" width="22.88671875" style="991" customWidth="1"/>
    <col min="3591" max="3591" width="15.88671875" style="991" customWidth="1"/>
    <col min="3592" max="3592" width="14.5546875" style="991" customWidth="1"/>
    <col min="3593" max="3593" width="15.5546875" style="991" customWidth="1"/>
    <col min="3594" max="3594" width="18.33203125" style="991" customWidth="1"/>
    <col min="3595" max="3595" width="15.33203125" style="991" customWidth="1"/>
    <col min="3596" max="3596" width="18.6640625" style="991" customWidth="1"/>
    <col min="3597" max="3597" width="8.88671875" style="991"/>
    <col min="3598" max="3598" width="12.109375" style="991" customWidth="1"/>
    <col min="3599" max="3599" width="14.44140625" style="991" customWidth="1"/>
    <col min="3600" max="3840" width="8.88671875" style="991"/>
    <col min="3841" max="3841" width="4.109375" style="991" customWidth="1"/>
    <col min="3842" max="3842" width="16" style="991" customWidth="1"/>
    <col min="3843" max="3843" width="17.33203125" style="991" customWidth="1"/>
    <col min="3844" max="3845" width="20.33203125" style="991" customWidth="1"/>
    <col min="3846" max="3846" width="22.88671875" style="991" customWidth="1"/>
    <col min="3847" max="3847" width="15.88671875" style="991" customWidth="1"/>
    <col min="3848" max="3848" width="14.5546875" style="991" customWidth="1"/>
    <col min="3849" max="3849" width="15.5546875" style="991" customWidth="1"/>
    <col min="3850" max="3850" width="18.33203125" style="991" customWidth="1"/>
    <col min="3851" max="3851" width="15.33203125" style="991" customWidth="1"/>
    <col min="3852" max="3852" width="18.6640625" style="991" customWidth="1"/>
    <col min="3853" max="3853" width="8.88671875" style="991"/>
    <col min="3854" max="3854" width="12.109375" style="991" customWidth="1"/>
    <col min="3855" max="3855" width="14.44140625" style="991" customWidth="1"/>
    <col min="3856" max="4096" width="8.88671875" style="991"/>
    <col min="4097" max="4097" width="4.109375" style="991" customWidth="1"/>
    <col min="4098" max="4098" width="16" style="991" customWidth="1"/>
    <col min="4099" max="4099" width="17.33203125" style="991" customWidth="1"/>
    <col min="4100" max="4101" width="20.33203125" style="991" customWidth="1"/>
    <col min="4102" max="4102" width="22.88671875" style="991" customWidth="1"/>
    <col min="4103" max="4103" width="15.88671875" style="991" customWidth="1"/>
    <col min="4104" max="4104" width="14.5546875" style="991" customWidth="1"/>
    <col min="4105" max="4105" width="15.5546875" style="991" customWidth="1"/>
    <col min="4106" max="4106" width="18.33203125" style="991" customWidth="1"/>
    <col min="4107" max="4107" width="15.33203125" style="991" customWidth="1"/>
    <col min="4108" max="4108" width="18.6640625" style="991" customWidth="1"/>
    <col min="4109" max="4109" width="8.88671875" style="991"/>
    <col min="4110" max="4110" width="12.109375" style="991" customWidth="1"/>
    <col min="4111" max="4111" width="14.44140625" style="991" customWidth="1"/>
    <col min="4112" max="4352" width="8.88671875" style="991"/>
    <col min="4353" max="4353" width="4.109375" style="991" customWidth="1"/>
    <col min="4354" max="4354" width="16" style="991" customWidth="1"/>
    <col min="4355" max="4355" width="17.33203125" style="991" customWidth="1"/>
    <col min="4356" max="4357" width="20.33203125" style="991" customWidth="1"/>
    <col min="4358" max="4358" width="22.88671875" style="991" customWidth="1"/>
    <col min="4359" max="4359" width="15.88671875" style="991" customWidth="1"/>
    <col min="4360" max="4360" width="14.5546875" style="991" customWidth="1"/>
    <col min="4361" max="4361" width="15.5546875" style="991" customWidth="1"/>
    <col min="4362" max="4362" width="18.33203125" style="991" customWidth="1"/>
    <col min="4363" max="4363" width="15.33203125" style="991" customWidth="1"/>
    <col min="4364" max="4364" width="18.6640625" style="991" customWidth="1"/>
    <col min="4365" max="4365" width="8.88671875" style="991"/>
    <col min="4366" max="4366" width="12.109375" style="991" customWidth="1"/>
    <col min="4367" max="4367" width="14.44140625" style="991" customWidth="1"/>
    <col min="4368" max="4608" width="8.88671875" style="991"/>
    <col min="4609" max="4609" width="4.109375" style="991" customWidth="1"/>
    <col min="4610" max="4610" width="16" style="991" customWidth="1"/>
    <col min="4611" max="4611" width="17.33203125" style="991" customWidth="1"/>
    <col min="4612" max="4613" width="20.33203125" style="991" customWidth="1"/>
    <col min="4614" max="4614" width="22.88671875" style="991" customWidth="1"/>
    <col min="4615" max="4615" width="15.88671875" style="991" customWidth="1"/>
    <col min="4616" max="4616" width="14.5546875" style="991" customWidth="1"/>
    <col min="4617" max="4617" width="15.5546875" style="991" customWidth="1"/>
    <col min="4618" max="4618" width="18.33203125" style="991" customWidth="1"/>
    <col min="4619" max="4619" width="15.33203125" style="991" customWidth="1"/>
    <col min="4620" max="4620" width="18.6640625" style="991" customWidth="1"/>
    <col min="4621" max="4621" width="8.88671875" style="991"/>
    <col min="4622" max="4622" width="12.109375" style="991" customWidth="1"/>
    <col min="4623" max="4623" width="14.44140625" style="991" customWidth="1"/>
    <col min="4624" max="4864" width="8.88671875" style="991"/>
    <col min="4865" max="4865" width="4.109375" style="991" customWidth="1"/>
    <col min="4866" max="4866" width="16" style="991" customWidth="1"/>
    <col min="4867" max="4867" width="17.33203125" style="991" customWidth="1"/>
    <col min="4868" max="4869" width="20.33203125" style="991" customWidth="1"/>
    <col min="4870" max="4870" width="22.88671875" style="991" customWidth="1"/>
    <col min="4871" max="4871" width="15.88671875" style="991" customWidth="1"/>
    <col min="4872" max="4872" width="14.5546875" style="991" customWidth="1"/>
    <col min="4873" max="4873" width="15.5546875" style="991" customWidth="1"/>
    <col min="4874" max="4874" width="18.33203125" style="991" customWidth="1"/>
    <col min="4875" max="4875" width="15.33203125" style="991" customWidth="1"/>
    <col min="4876" max="4876" width="18.6640625" style="991" customWidth="1"/>
    <col min="4877" max="4877" width="8.88671875" style="991"/>
    <col min="4878" max="4878" width="12.109375" style="991" customWidth="1"/>
    <col min="4879" max="4879" width="14.44140625" style="991" customWidth="1"/>
    <col min="4880" max="5120" width="8.88671875" style="991"/>
    <col min="5121" max="5121" width="4.109375" style="991" customWidth="1"/>
    <col min="5122" max="5122" width="16" style="991" customWidth="1"/>
    <col min="5123" max="5123" width="17.33203125" style="991" customWidth="1"/>
    <col min="5124" max="5125" width="20.33203125" style="991" customWidth="1"/>
    <col min="5126" max="5126" width="22.88671875" style="991" customWidth="1"/>
    <col min="5127" max="5127" width="15.88671875" style="991" customWidth="1"/>
    <col min="5128" max="5128" width="14.5546875" style="991" customWidth="1"/>
    <col min="5129" max="5129" width="15.5546875" style="991" customWidth="1"/>
    <col min="5130" max="5130" width="18.33203125" style="991" customWidth="1"/>
    <col min="5131" max="5131" width="15.33203125" style="991" customWidth="1"/>
    <col min="5132" max="5132" width="18.6640625" style="991" customWidth="1"/>
    <col min="5133" max="5133" width="8.88671875" style="991"/>
    <col min="5134" max="5134" width="12.109375" style="991" customWidth="1"/>
    <col min="5135" max="5135" width="14.44140625" style="991" customWidth="1"/>
    <col min="5136" max="5376" width="8.88671875" style="991"/>
    <col min="5377" max="5377" width="4.109375" style="991" customWidth="1"/>
    <col min="5378" max="5378" width="16" style="991" customWidth="1"/>
    <col min="5379" max="5379" width="17.33203125" style="991" customWidth="1"/>
    <col min="5380" max="5381" width="20.33203125" style="991" customWidth="1"/>
    <col min="5382" max="5382" width="22.88671875" style="991" customWidth="1"/>
    <col min="5383" max="5383" width="15.88671875" style="991" customWidth="1"/>
    <col min="5384" max="5384" width="14.5546875" style="991" customWidth="1"/>
    <col min="5385" max="5385" width="15.5546875" style="991" customWidth="1"/>
    <col min="5386" max="5386" width="18.33203125" style="991" customWidth="1"/>
    <col min="5387" max="5387" width="15.33203125" style="991" customWidth="1"/>
    <col min="5388" max="5388" width="18.6640625" style="991" customWidth="1"/>
    <col min="5389" max="5389" width="8.88671875" style="991"/>
    <col min="5390" max="5390" width="12.109375" style="991" customWidth="1"/>
    <col min="5391" max="5391" width="14.44140625" style="991" customWidth="1"/>
    <col min="5392" max="5632" width="8.88671875" style="991"/>
    <col min="5633" max="5633" width="4.109375" style="991" customWidth="1"/>
    <col min="5634" max="5634" width="16" style="991" customWidth="1"/>
    <col min="5635" max="5635" width="17.33203125" style="991" customWidth="1"/>
    <col min="5636" max="5637" width="20.33203125" style="991" customWidth="1"/>
    <col min="5638" max="5638" width="22.88671875" style="991" customWidth="1"/>
    <col min="5639" max="5639" width="15.88671875" style="991" customWidth="1"/>
    <col min="5640" max="5640" width="14.5546875" style="991" customWidth="1"/>
    <col min="5641" max="5641" width="15.5546875" style="991" customWidth="1"/>
    <col min="5642" max="5642" width="18.33203125" style="991" customWidth="1"/>
    <col min="5643" max="5643" width="15.33203125" style="991" customWidth="1"/>
    <col min="5644" max="5644" width="18.6640625" style="991" customWidth="1"/>
    <col min="5645" max="5645" width="8.88671875" style="991"/>
    <col min="5646" max="5646" width="12.109375" style="991" customWidth="1"/>
    <col min="5647" max="5647" width="14.44140625" style="991" customWidth="1"/>
    <col min="5648" max="5888" width="8.88671875" style="991"/>
    <col min="5889" max="5889" width="4.109375" style="991" customWidth="1"/>
    <col min="5890" max="5890" width="16" style="991" customWidth="1"/>
    <col min="5891" max="5891" width="17.33203125" style="991" customWidth="1"/>
    <col min="5892" max="5893" width="20.33203125" style="991" customWidth="1"/>
    <col min="5894" max="5894" width="22.88671875" style="991" customWidth="1"/>
    <col min="5895" max="5895" width="15.88671875" style="991" customWidth="1"/>
    <col min="5896" max="5896" width="14.5546875" style="991" customWidth="1"/>
    <col min="5897" max="5897" width="15.5546875" style="991" customWidth="1"/>
    <col min="5898" max="5898" width="18.33203125" style="991" customWidth="1"/>
    <col min="5899" max="5899" width="15.33203125" style="991" customWidth="1"/>
    <col min="5900" max="5900" width="18.6640625" style="991" customWidth="1"/>
    <col min="5901" max="5901" width="8.88671875" style="991"/>
    <col min="5902" max="5902" width="12.109375" style="991" customWidth="1"/>
    <col min="5903" max="5903" width="14.44140625" style="991" customWidth="1"/>
    <col min="5904" max="6144" width="8.88671875" style="991"/>
    <col min="6145" max="6145" width="4.109375" style="991" customWidth="1"/>
    <col min="6146" max="6146" width="16" style="991" customWidth="1"/>
    <col min="6147" max="6147" width="17.33203125" style="991" customWidth="1"/>
    <col min="6148" max="6149" width="20.33203125" style="991" customWidth="1"/>
    <col min="6150" max="6150" width="22.88671875" style="991" customWidth="1"/>
    <col min="6151" max="6151" width="15.88671875" style="991" customWidth="1"/>
    <col min="6152" max="6152" width="14.5546875" style="991" customWidth="1"/>
    <col min="6153" max="6153" width="15.5546875" style="991" customWidth="1"/>
    <col min="6154" max="6154" width="18.33203125" style="991" customWidth="1"/>
    <col min="6155" max="6155" width="15.33203125" style="991" customWidth="1"/>
    <col min="6156" max="6156" width="18.6640625" style="991" customWidth="1"/>
    <col min="6157" max="6157" width="8.88671875" style="991"/>
    <col min="6158" max="6158" width="12.109375" style="991" customWidth="1"/>
    <col min="6159" max="6159" width="14.44140625" style="991" customWidth="1"/>
    <col min="6160" max="6400" width="8.88671875" style="991"/>
    <col min="6401" max="6401" width="4.109375" style="991" customWidth="1"/>
    <col min="6402" max="6402" width="16" style="991" customWidth="1"/>
    <col min="6403" max="6403" width="17.33203125" style="991" customWidth="1"/>
    <col min="6404" max="6405" width="20.33203125" style="991" customWidth="1"/>
    <col min="6406" max="6406" width="22.88671875" style="991" customWidth="1"/>
    <col min="6407" max="6407" width="15.88671875" style="991" customWidth="1"/>
    <col min="6408" max="6408" width="14.5546875" style="991" customWidth="1"/>
    <col min="6409" max="6409" width="15.5546875" style="991" customWidth="1"/>
    <col min="6410" max="6410" width="18.33203125" style="991" customWidth="1"/>
    <col min="6411" max="6411" width="15.33203125" style="991" customWidth="1"/>
    <col min="6412" max="6412" width="18.6640625" style="991" customWidth="1"/>
    <col min="6413" max="6413" width="8.88671875" style="991"/>
    <col min="6414" max="6414" width="12.109375" style="991" customWidth="1"/>
    <col min="6415" max="6415" width="14.44140625" style="991" customWidth="1"/>
    <col min="6416" max="6656" width="8.88671875" style="991"/>
    <col min="6657" max="6657" width="4.109375" style="991" customWidth="1"/>
    <col min="6658" max="6658" width="16" style="991" customWidth="1"/>
    <col min="6659" max="6659" width="17.33203125" style="991" customWidth="1"/>
    <col min="6660" max="6661" width="20.33203125" style="991" customWidth="1"/>
    <col min="6662" max="6662" width="22.88671875" style="991" customWidth="1"/>
    <col min="6663" max="6663" width="15.88671875" style="991" customWidth="1"/>
    <col min="6664" max="6664" width="14.5546875" style="991" customWidth="1"/>
    <col min="6665" max="6665" width="15.5546875" style="991" customWidth="1"/>
    <col min="6666" max="6666" width="18.33203125" style="991" customWidth="1"/>
    <col min="6667" max="6667" width="15.33203125" style="991" customWidth="1"/>
    <col min="6668" max="6668" width="18.6640625" style="991" customWidth="1"/>
    <col min="6669" max="6669" width="8.88671875" style="991"/>
    <col min="6670" max="6670" width="12.109375" style="991" customWidth="1"/>
    <col min="6671" max="6671" width="14.44140625" style="991" customWidth="1"/>
    <col min="6672" max="6912" width="8.88671875" style="991"/>
    <col min="6913" max="6913" width="4.109375" style="991" customWidth="1"/>
    <col min="6914" max="6914" width="16" style="991" customWidth="1"/>
    <col min="6915" max="6915" width="17.33203125" style="991" customWidth="1"/>
    <col min="6916" max="6917" width="20.33203125" style="991" customWidth="1"/>
    <col min="6918" max="6918" width="22.88671875" style="991" customWidth="1"/>
    <col min="6919" max="6919" width="15.88671875" style="991" customWidth="1"/>
    <col min="6920" max="6920" width="14.5546875" style="991" customWidth="1"/>
    <col min="6921" max="6921" width="15.5546875" style="991" customWidth="1"/>
    <col min="6922" max="6922" width="18.33203125" style="991" customWidth="1"/>
    <col min="6923" max="6923" width="15.33203125" style="991" customWidth="1"/>
    <col min="6924" max="6924" width="18.6640625" style="991" customWidth="1"/>
    <col min="6925" max="6925" width="8.88671875" style="991"/>
    <col min="6926" max="6926" width="12.109375" style="991" customWidth="1"/>
    <col min="6927" max="6927" width="14.44140625" style="991" customWidth="1"/>
    <col min="6928" max="7168" width="8.88671875" style="991"/>
    <col min="7169" max="7169" width="4.109375" style="991" customWidth="1"/>
    <col min="7170" max="7170" width="16" style="991" customWidth="1"/>
    <col min="7171" max="7171" width="17.33203125" style="991" customWidth="1"/>
    <col min="7172" max="7173" width="20.33203125" style="991" customWidth="1"/>
    <col min="7174" max="7174" width="22.88671875" style="991" customWidth="1"/>
    <col min="7175" max="7175" width="15.88671875" style="991" customWidth="1"/>
    <col min="7176" max="7176" width="14.5546875" style="991" customWidth="1"/>
    <col min="7177" max="7177" width="15.5546875" style="991" customWidth="1"/>
    <col min="7178" max="7178" width="18.33203125" style="991" customWidth="1"/>
    <col min="7179" max="7179" width="15.33203125" style="991" customWidth="1"/>
    <col min="7180" max="7180" width="18.6640625" style="991" customWidth="1"/>
    <col min="7181" max="7181" width="8.88671875" style="991"/>
    <col min="7182" max="7182" width="12.109375" style="991" customWidth="1"/>
    <col min="7183" max="7183" width="14.44140625" style="991" customWidth="1"/>
    <col min="7184" max="7424" width="8.88671875" style="991"/>
    <col min="7425" max="7425" width="4.109375" style="991" customWidth="1"/>
    <col min="7426" max="7426" width="16" style="991" customWidth="1"/>
    <col min="7427" max="7427" width="17.33203125" style="991" customWidth="1"/>
    <col min="7428" max="7429" width="20.33203125" style="991" customWidth="1"/>
    <col min="7430" max="7430" width="22.88671875" style="991" customWidth="1"/>
    <col min="7431" max="7431" width="15.88671875" style="991" customWidth="1"/>
    <col min="7432" max="7432" width="14.5546875" style="991" customWidth="1"/>
    <col min="7433" max="7433" width="15.5546875" style="991" customWidth="1"/>
    <col min="7434" max="7434" width="18.33203125" style="991" customWidth="1"/>
    <col min="7435" max="7435" width="15.33203125" style="991" customWidth="1"/>
    <col min="7436" max="7436" width="18.6640625" style="991" customWidth="1"/>
    <col min="7437" max="7437" width="8.88671875" style="991"/>
    <col min="7438" max="7438" width="12.109375" style="991" customWidth="1"/>
    <col min="7439" max="7439" width="14.44140625" style="991" customWidth="1"/>
    <col min="7440" max="7680" width="8.88671875" style="991"/>
    <col min="7681" max="7681" width="4.109375" style="991" customWidth="1"/>
    <col min="7682" max="7682" width="16" style="991" customWidth="1"/>
    <col min="7683" max="7683" width="17.33203125" style="991" customWidth="1"/>
    <col min="7684" max="7685" width="20.33203125" style="991" customWidth="1"/>
    <col min="7686" max="7686" width="22.88671875" style="991" customWidth="1"/>
    <col min="7687" max="7687" width="15.88671875" style="991" customWidth="1"/>
    <col min="7688" max="7688" width="14.5546875" style="991" customWidth="1"/>
    <col min="7689" max="7689" width="15.5546875" style="991" customWidth="1"/>
    <col min="7690" max="7690" width="18.33203125" style="991" customWidth="1"/>
    <col min="7691" max="7691" width="15.33203125" style="991" customWidth="1"/>
    <col min="7692" max="7692" width="18.6640625" style="991" customWidth="1"/>
    <col min="7693" max="7693" width="8.88671875" style="991"/>
    <col min="7694" max="7694" width="12.109375" style="991" customWidth="1"/>
    <col min="7695" max="7695" width="14.44140625" style="991" customWidth="1"/>
    <col min="7696" max="7936" width="8.88671875" style="991"/>
    <col min="7937" max="7937" width="4.109375" style="991" customWidth="1"/>
    <col min="7938" max="7938" width="16" style="991" customWidth="1"/>
    <col min="7939" max="7939" width="17.33203125" style="991" customWidth="1"/>
    <col min="7940" max="7941" width="20.33203125" style="991" customWidth="1"/>
    <col min="7942" max="7942" width="22.88671875" style="991" customWidth="1"/>
    <col min="7943" max="7943" width="15.88671875" style="991" customWidth="1"/>
    <col min="7944" max="7944" width="14.5546875" style="991" customWidth="1"/>
    <col min="7945" max="7945" width="15.5546875" style="991" customWidth="1"/>
    <col min="7946" max="7946" width="18.33203125" style="991" customWidth="1"/>
    <col min="7947" max="7947" width="15.33203125" style="991" customWidth="1"/>
    <col min="7948" max="7948" width="18.6640625" style="991" customWidth="1"/>
    <col min="7949" max="7949" width="8.88671875" style="991"/>
    <col min="7950" max="7950" width="12.109375" style="991" customWidth="1"/>
    <col min="7951" max="7951" width="14.44140625" style="991" customWidth="1"/>
    <col min="7952" max="8192" width="8.88671875" style="991"/>
    <col min="8193" max="8193" width="4.109375" style="991" customWidth="1"/>
    <col min="8194" max="8194" width="16" style="991" customWidth="1"/>
    <col min="8195" max="8195" width="17.33203125" style="991" customWidth="1"/>
    <col min="8196" max="8197" width="20.33203125" style="991" customWidth="1"/>
    <col min="8198" max="8198" width="22.88671875" style="991" customWidth="1"/>
    <col min="8199" max="8199" width="15.88671875" style="991" customWidth="1"/>
    <col min="8200" max="8200" width="14.5546875" style="991" customWidth="1"/>
    <col min="8201" max="8201" width="15.5546875" style="991" customWidth="1"/>
    <col min="8202" max="8202" width="18.33203125" style="991" customWidth="1"/>
    <col min="8203" max="8203" width="15.33203125" style="991" customWidth="1"/>
    <col min="8204" max="8204" width="18.6640625" style="991" customWidth="1"/>
    <col min="8205" max="8205" width="8.88671875" style="991"/>
    <col min="8206" max="8206" width="12.109375" style="991" customWidth="1"/>
    <col min="8207" max="8207" width="14.44140625" style="991" customWidth="1"/>
    <col min="8208" max="8448" width="8.88671875" style="991"/>
    <col min="8449" max="8449" width="4.109375" style="991" customWidth="1"/>
    <col min="8450" max="8450" width="16" style="991" customWidth="1"/>
    <col min="8451" max="8451" width="17.33203125" style="991" customWidth="1"/>
    <col min="8452" max="8453" width="20.33203125" style="991" customWidth="1"/>
    <col min="8454" max="8454" width="22.88671875" style="991" customWidth="1"/>
    <col min="8455" max="8455" width="15.88671875" style="991" customWidth="1"/>
    <col min="8456" max="8456" width="14.5546875" style="991" customWidth="1"/>
    <col min="8457" max="8457" width="15.5546875" style="991" customWidth="1"/>
    <col min="8458" max="8458" width="18.33203125" style="991" customWidth="1"/>
    <col min="8459" max="8459" width="15.33203125" style="991" customWidth="1"/>
    <col min="8460" max="8460" width="18.6640625" style="991" customWidth="1"/>
    <col min="8461" max="8461" width="8.88671875" style="991"/>
    <col min="8462" max="8462" width="12.109375" style="991" customWidth="1"/>
    <col min="8463" max="8463" width="14.44140625" style="991" customWidth="1"/>
    <col min="8464" max="8704" width="8.88671875" style="991"/>
    <col min="8705" max="8705" width="4.109375" style="991" customWidth="1"/>
    <col min="8706" max="8706" width="16" style="991" customWidth="1"/>
    <col min="8707" max="8707" width="17.33203125" style="991" customWidth="1"/>
    <col min="8708" max="8709" width="20.33203125" style="991" customWidth="1"/>
    <col min="8710" max="8710" width="22.88671875" style="991" customWidth="1"/>
    <col min="8711" max="8711" width="15.88671875" style="991" customWidth="1"/>
    <col min="8712" max="8712" width="14.5546875" style="991" customWidth="1"/>
    <col min="8713" max="8713" width="15.5546875" style="991" customWidth="1"/>
    <col min="8714" max="8714" width="18.33203125" style="991" customWidth="1"/>
    <col min="8715" max="8715" width="15.33203125" style="991" customWidth="1"/>
    <col min="8716" max="8716" width="18.6640625" style="991" customWidth="1"/>
    <col min="8717" max="8717" width="8.88671875" style="991"/>
    <col min="8718" max="8718" width="12.109375" style="991" customWidth="1"/>
    <col min="8719" max="8719" width="14.44140625" style="991" customWidth="1"/>
    <col min="8720" max="8960" width="8.88671875" style="991"/>
    <col min="8961" max="8961" width="4.109375" style="991" customWidth="1"/>
    <col min="8962" max="8962" width="16" style="991" customWidth="1"/>
    <col min="8963" max="8963" width="17.33203125" style="991" customWidth="1"/>
    <col min="8964" max="8965" width="20.33203125" style="991" customWidth="1"/>
    <col min="8966" max="8966" width="22.88671875" style="991" customWidth="1"/>
    <col min="8967" max="8967" width="15.88671875" style="991" customWidth="1"/>
    <col min="8968" max="8968" width="14.5546875" style="991" customWidth="1"/>
    <col min="8969" max="8969" width="15.5546875" style="991" customWidth="1"/>
    <col min="8970" max="8970" width="18.33203125" style="991" customWidth="1"/>
    <col min="8971" max="8971" width="15.33203125" style="991" customWidth="1"/>
    <col min="8972" max="8972" width="18.6640625" style="991" customWidth="1"/>
    <col min="8973" max="8973" width="8.88671875" style="991"/>
    <col min="8974" max="8974" width="12.109375" style="991" customWidth="1"/>
    <col min="8975" max="8975" width="14.44140625" style="991" customWidth="1"/>
    <col min="8976" max="9216" width="8.88671875" style="991"/>
    <col min="9217" max="9217" width="4.109375" style="991" customWidth="1"/>
    <col min="9218" max="9218" width="16" style="991" customWidth="1"/>
    <col min="9219" max="9219" width="17.33203125" style="991" customWidth="1"/>
    <col min="9220" max="9221" width="20.33203125" style="991" customWidth="1"/>
    <col min="9222" max="9222" width="22.88671875" style="991" customWidth="1"/>
    <col min="9223" max="9223" width="15.88671875" style="991" customWidth="1"/>
    <col min="9224" max="9224" width="14.5546875" style="991" customWidth="1"/>
    <col min="9225" max="9225" width="15.5546875" style="991" customWidth="1"/>
    <col min="9226" max="9226" width="18.33203125" style="991" customWidth="1"/>
    <col min="9227" max="9227" width="15.33203125" style="991" customWidth="1"/>
    <col min="9228" max="9228" width="18.6640625" style="991" customWidth="1"/>
    <col min="9229" max="9229" width="8.88671875" style="991"/>
    <col min="9230" max="9230" width="12.109375" style="991" customWidth="1"/>
    <col min="9231" max="9231" width="14.44140625" style="991" customWidth="1"/>
    <col min="9232" max="9472" width="8.88671875" style="991"/>
    <col min="9473" max="9473" width="4.109375" style="991" customWidth="1"/>
    <col min="9474" max="9474" width="16" style="991" customWidth="1"/>
    <col min="9475" max="9475" width="17.33203125" style="991" customWidth="1"/>
    <col min="9476" max="9477" width="20.33203125" style="991" customWidth="1"/>
    <col min="9478" max="9478" width="22.88671875" style="991" customWidth="1"/>
    <col min="9479" max="9479" width="15.88671875" style="991" customWidth="1"/>
    <col min="9480" max="9480" width="14.5546875" style="991" customWidth="1"/>
    <col min="9481" max="9481" width="15.5546875" style="991" customWidth="1"/>
    <col min="9482" max="9482" width="18.33203125" style="991" customWidth="1"/>
    <col min="9483" max="9483" width="15.33203125" style="991" customWidth="1"/>
    <col min="9484" max="9484" width="18.6640625" style="991" customWidth="1"/>
    <col min="9485" max="9485" width="8.88671875" style="991"/>
    <col min="9486" max="9486" width="12.109375" style="991" customWidth="1"/>
    <col min="9487" max="9487" width="14.44140625" style="991" customWidth="1"/>
    <col min="9488" max="9728" width="8.88671875" style="991"/>
    <col min="9729" max="9729" width="4.109375" style="991" customWidth="1"/>
    <col min="9730" max="9730" width="16" style="991" customWidth="1"/>
    <col min="9731" max="9731" width="17.33203125" style="991" customWidth="1"/>
    <col min="9732" max="9733" width="20.33203125" style="991" customWidth="1"/>
    <col min="9734" max="9734" width="22.88671875" style="991" customWidth="1"/>
    <col min="9735" max="9735" width="15.88671875" style="991" customWidth="1"/>
    <col min="9736" max="9736" width="14.5546875" style="991" customWidth="1"/>
    <col min="9737" max="9737" width="15.5546875" style="991" customWidth="1"/>
    <col min="9738" max="9738" width="18.33203125" style="991" customWidth="1"/>
    <col min="9739" max="9739" width="15.33203125" style="991" customWidth="1"/>
    <col min="9740" max="9740" width="18.6640625" style="991" customWidth="1"/>
    <col min="9741" max="9741" width="8.88671875" style="991"/>
    <col min="9742" max="9742" width="12.109375" style="991" customWidth="1"/>
    <col min="9743" max="9743" width="14.44140625" style="991" customWidth="1"/>
    <col min="9744" max="9984" width="8.88671875" style="991"/>
    <col min="9985" max="9985" width="4.109375" style="991" customWidth="1"/>
    <col min="9986" max="9986" width="16" style="991" customWidth="1"/>
    <col min="9987" max="9987" width="17.33203125" style="991" customWidth="1"/>
    <col min="9988" max="9989" width="20.33203125" style="991" customWidth="1"/>
    <col min="9990" max="9990" width="22.88671875" style="991" customWidth="1"/>
    <col min="9991" max="9991" width="15.88671875" style="991" customWidth="1"/>
    <col min="9992" max="9992" width="14.5546875" style="991" customWidth="1"/>
    <col min="9993" max="9993" width="15.5546875" style="991" customWidth="1"/>
    <col min="9994" max="9994" width="18.33203125" style="991" customWidth="1"/>
    <col min="9995" max="9995" width="15.33203125" style="991" customWidth="1"/>
    <col min="9996" max="9996" width="18.6640625" style="991" customWidth="1"/>
    <col min="9997" max="9997" width="8.88671875" style="991"/>
    <col min="9998" max="9998" width="12.109375" style="991" customWidth="1"/>
    <col min="9999" max="9999" width="14.44140625" style="991" customWidth="1"/>
    <col min="10000" max="10240" width="8.88671875" style="991"/>
    <col min="10241" max="10241" width="4.109375" style="991" customWidth="1"/>
    <col min="10242" max="10242" width="16" style="991" customWidth="1"/>
    <col min="10243" max="10243" width="17.33203125" style="991" customWidth="1"/>
    <col min="10244" max="10245" width="20.33203125" style="991" customWidth="1"/>
    <col min="10246" max="10246" width="22.88671875" style="991" customWidth="1"/>
    <col min="10247" max="10247" width="15.88671875" style="991" customWidth="1"/>
    <col min="10248" max="10248" width="14.5546875" style="991" customWidth="1"/>
    <col min="10249" max="10249" width="15.5546875" style="991" customWidth="1"/>
    <col min="10250" max="10250" width="18.33203125" style="991" customWidth="1"/>
    <col min="10251" max="10251" width="15.33203125" style="991" customWidth="1"/>
    <col min="10252" max="10252" width="18.6640625" style="991" customWidth="1"/>
    <col min="10253" max="10253" width="8.88671875" style="991"/>
    <col min="10254" max="10254" width="12.109375" style="991" customWidth="1"/>
    <col min="10255" max="10255" width="14.44140625" style="991" customWidth="1"/>
    <col min="10256" max="10496" width="8.88671875" style="991"/>
    <col min="10497" max="10497" width="4.109375" style="991" customWidth="1"/>
    <col min="10498" max="10498" width="16" style="991" customWidth="1"/>
    <col min="10499" max="10499" width="17.33203125" style="991" customWidth="1"/>
    <col min="10500" max="10501" width="20.33203125" style="991" customWidth="1"/>
    <col min="10502" max="10502" width="22.88671875" style="991" customWidth="1"/>
    <col min="10503" max="10503" width="15.88671875" style="991" customWidth="1"/>
    <col min="10504" max="10504" width="14.5546875" style="991" customWidth="1"/>
    <col min="10505" max="10505" width="15.5546875" style="991" customWidth="1"/>
    <col min="10506" max="10506" width="18.33203125" style="991" customWidth="1"/>
    <col min="10507" max="10507" width="15.33203125" style="991" customWidth="1"/>
    <col min="10508" max="10508" width="18.6640625" style="991" customWidth="1"/>
    <col min="10509" max="10509" width="8.88671875" style="991"/>
    <col min="10510" max="10510" width="12.109375" style="991" customWidth="1"/>
    <col min="10511" max="10511" width="14.44140625" style="991" customWidth="1"/>
    <col min="10512" max="10752" width="8.88671875" style="991"/>
    <col min="10753" max="10753" width="4.109375" style="991" customWidth="1"/>
    <col min="10754" max="10754" width="16" style="991" customWidth="1"/>
    <col min="10755" max="10755" width="17.33203125" style="991" customWidth="1"/>
    <col min="10756" max="10757" width="20.33203125" style="991" customWidth="1"/>
    <col min="10758" max="10758" width="22.88671875" style="991" customWidth="1"/>
    <col min="10759" max="10759" width="15.88671875" style="991" customWidth="1"/>
    <col min="10760" max="10760" width="14.5546875" style="991" customWidth="1"/>
    <col min="10761" max="10761" width="15.5546875" style="991" customWidth="1"/>
    <col min="10762" max="10762" width="18.33203125" style="991" customWidth="1"/>
    <col min="10763" max="10763" width="15.33203125" style="991" customWidth="1"/>
    <col min="10764" max="10764" width="18.6640625" style="991" customWidth="1"/>
    <col min="10765" max="10765" width="8.88671875" style="991"/>
    <col min="10766" max="10766" width="12.109375" style="991" customWidth="1"/>
    <col min="10767" max="10767" width="14.44140625" style="991" customWidth="1"/>
    <col min="10768" max="11008" width="8.88671875" style="991"/>
    <col min="11009" max="11009" width="4.109375" style="991" customWidth="1"/>
    <col min="11010" max="11010" width="16" style="991" customWidth="1"/>
    <col min="11011" max="11011" width="17.33203125" style="991" customWidth="1"/>
    <col min="11012" max="11013" width="20.33203125" style="991" customWidth="1"/>
    <col min="11014" max="11014" width="22.88671875" style="991" customWidth="1"/>
    <col min="11015" max="11015" width="15.88671875" style="991" customWidth="1"/>
    <col min="11016" max="11016" width="14.5546875" style="991" customWidth="1"/>
    <col min="11017" max="11017" width="15.5546875" style="991" customWidth="1"/>
    <col min="11018" max="11018" width="18.33203125" style="991" customWidth="1"/>
    <col min="11019" max="11019" width="15.33203125" style="991" customWidth="1"/>
    <col min="11020" max="11020" width="18.6640625" style="991" customWidth="1"/>
    <col min="11021" max="11021" width="8.88671875" style="991"/>
    <col min="11022" max="11022" width="12.109375" style="991" customWidth="1"/>
    <col min="11023" max="11023" width="14.44140625" style="991" customWidth="1"/>
    <col min="11024" max="11264" width="8.88671875" style="991"/>
    <col min="11265" max="11265" width="4.109375" style="991" customWidth="1"/>
    <col min="11266" max="11266" width="16" style="991" customWidth="1"/>
    <col min="11267" max="11267" width="17.33203125" style="991" customWidth="1"/>
    <col min="11268" max="11269" width="20.33203125" style="991" customWidth="1"/>
    <col min="11270" max="11270" width="22.88671875" style="991" customWidth="1"/>
    <col min="11271" max="11271" width="15.88671875" style="991" customWidth="1"/>
    <col min="11272" max="11272" width="14.5546875" style="991" customWidth="1"/>
    <col min="11273" max="11273" width="15.5546875" style="991" customWidth="1"/>
    <col min="11274" max="11274" width="18.33203125" style="991" customWidth="1"/>
    <col min="11275" max="11275" width="15.33203125" style="991" customWidth="1"/>
    <col min="11276" max="11276" width="18.6640625" style="991" customWidth="1"/>
    <col min="11277" max="11277" width="8.88671875" style="991"/>
    <col min="11278" max="11278" width="12.109375" style="991" customWidth="1"/>
    <col min="11279" max="11279" width="14.44140625" style="991" customWidth="1"/>
    <col min="11280" max="11520" width="8.88671875" style="991"/>
    <col min="11521" max="11521" width="4.109375" style="991" customWidth="1"/>
    <col min="11522" max="11522" width="16" style="991" customWidth="1"/>
    <col min="11523" max="11523" width="17.33203125" style="991" customWidth="1"/>
    <col min="11524" max="11525" width="20.33203125" style="991" customWidth="1"/>
    <col min="11526" max="11526" width="22.88671875" style="991" customWidth="1"/>
    <col min="11527" max="11527" width="15.88671875" style="991" customWidth="1"/>
    <col min="11528" max="11528" width="14.5546875" style="991" customWidth="1"/>
    <col min="11529" max="11529" width="15.5546875" style="991" customWidth="1"/>
    <col min="11530" max="11530" width="18.33203125" style="991" customWidth="1"/>
    <col min="11531" max="11531" width="15.33203125" style="991" customWidth="1"/>
    <col min="11532" max="11532" width="18.6640625" style="991" customWidth="1"/>
    <col min="11533" max="11533" width="8.88671875" style="991"/>
    <col min="11534" max="11534" width="12.109375" style="991" customWidth="1"/>
    <col min="11535" max="11535" width="14.44140625" style="991" customWidth="1"/>
    <col min="11536" max="11776" width="8.88671875" style="991"/>
    <col min="11777" max="11777" width="4.109375" style="991" customWidth="1"/>
    <col min="11778" max="11778" width="16" style="991" customWidth="1"/>
    <col min="11779" max="11779" width="17.33203125" style="991" customWidth="1"/>
    <col min="11780" max="11781" width="20.33203125" style="991" customWidth="1"/>
    <col min="11782" max="11782" width="22.88671875" style="991" customWidth="1"/>
    <col min="11783" max="11783" width="15.88671875" style="991" customWidth="1"/>
    <col min="11784" max="11784" width="14.5546875" style="991" customWidth="1"/>
    <col min="11785" max="11785" width="15.5546875" style="991" customWidth="1"/>
    <col min="11786" max="11786" width="18.33203125" style="991" customWidth="1"/>
    <col min="11787" max="11787" width="15.33203125" style="991" customWidth="1"/>
    <col min="11788" max="11788" width="18.6640625" style="991" customWidth="1"/>
    <col min="11789" max="11789" width="8.88671875" style="991"/>
    <col min="11790" max="11790" width="12.109375" style="991" customWidth="1"/>
    <col min="11791" max="11791" width="14.44140625" style="991" customWidth="1"/>
    <col min="11792" max="12032" width="8.88671875" style="991"/>
    <col min="12033" max="12033" width="4.109375" style="991" customWidth="1"/>
    <col min="12034" max="12034" width="16" style="991" customWidth="1"/>
    <col min="12035" max="12035" width="17.33203125" style="991" customWidth="1"/>
    <col min="12036" max="12037" width="20.33203125" style="991" customWidth="1"/>
    <col min="12038" max="12038" width="22.88671875" style="991" customWidth="1"/>
    <col min="12039" max="12039" width="15.88671875" style="991" customWidth="1"/>
    <col min="12040" max="12040" width="14.5546875" style="991" customWidth="1"/>
    <col min="12041" max="12041" width="15.5546875" style="991" customWidth="1"/>
    <col min="12042" max="12042" width="18.33203125" style="991" customWidth="1"/>
    <col min="12043" max="12043" width="15.33203125" style="991" customWidth="1"/>
    <col min="12044" max="12044" width="18.6640625" style="991" customWidth="1"/>
    <col min="12045" max="12045" width="8.88671875" style="991"/>
    <col min="12046" max="12046" width="12.109375" style="991" customWidth="1"/>
    <col min="12047" max="12047" width="14.44140625" style="991" customWidth="1"/>
    <col min="12048" max="12288" width="8.88671875" style="991"/>
    <col min="12289" max="12289" width="4.109375" style="991" customWidth="1"/>
    <col min="12290" max="12290" width="16" style="991" customWidth="1"/>
    <col min="12291" max="12291" width="17.33203125" style="991" customWidth="1"/>
    <col min="12292" max="12293" width="20.33203125" style="991" customWidth="1"/>
    <col min="12294" max="12294" width="22.88671875" style="991" customWidth="1"/>
    <col min="12295" max="12295" width="15.88671875" style="991" customWidth="1"/>
    <col min="12296" max="12296" width="14.5546875" style="991" customWidth="1"/>
    <col min="12297" max="12297" width="15.5546875" style="991" customWidth="1"/>
    <col min="12298" max="12298" width="18.33203125" style="991" customWidth="1"/>
    <col min="12299" max="12299" width="15.33203125" style="991" customWidth="1"/>
    <col min="12300" max="12300" width="18.6640625" style="991" customWidth="1"/>
    <col min="12301" max="12301" width="8.88671875" style="991"/>
    <col min="12302" max="12302" width="12.109375" style="991" customWidth="1"/>
    <col min="12303" max="12303" width="14.44140625" style="991" customWidth="1"/>
    <col min="12304" max="12544" width="8.88671875" style="991"/>
    <col min="12545" max="12545" width="4.109375" style="991" customWidth="1"/>
    <col min="12546" max="12546" width="16" style="991" customWidth="1"/>
    <col min="12547" max="12547" width="17.33203125" style="991" customWidth="1"/>
    <col min="12548" max="12549" width="20.33203125" style="991" customWidth="1"/>
    <col min="12550" max="12550" width="22.88671875" style="991" customWidth="1"/>
    <col min="12551" max="12551" width="15.88671875" style="991" customWidth="1"/>
    <col min="12552" max="12552" width="14.5546875" style="991" customWidth="1"/>
    <col min="12553" max="12553" width="15.5546875" style="991" customWidth="1"/>
    <col min="12554" max="12554" width="18.33203125" style="991" customWidth="1"/>
    <col min="12555" max="12555" width="15.33203125" style="991" customWidth="1"/>
    <col min="12556" max="12556" width="18.6640625" style="991" customWidth="1"/>
    <col min="12557" max="12557" width="8.88671875" style="991"/>
    <col min="12558" max="12558" width="12.109375" style="991" customWidth="1"/>
    <col min="12559" max="12559" width="14.44140625" style="991" customWidth="1"/>
    <col min="12560" max="12800" width="8.88671875" style="991"/>
    <col min="12801" max="12801" width="4.109375" style="991" customWidth="1"/>
    <col min="12802" max="12802" width="16" style="991" customWidth="1"/>
    <col min="12803" max="12803" width="17.33203125" style="991" customWidth="1"/>
    <col min="12804" max="12805" width="20.33203125" style="991" customWidth="1"/>
    <col min="12806" max="12806" width="22.88671875" style="991" customWidth="1"/>
    <col min="12807" max="12807" width="15.88671875" style="991" customWidth="1"/>
    <col min="12808" max="12808" width="14.5546875" style="991" customWidth="1"/>
    <col min="12809" max="12809" width="15.5546875" style="991" customWidth="1"/>
    <col min="12810" max="12810" width="18.33203125" style="991" customWidth="1"/>
    <col min="12811" max="12811" width="15.33203125" style="991" customWidth="1"/>
    <col min="12812" max="12812" width="18.6640625" style="991" customWidth="1"/>
    <col min="12813" max="12813" width="8.88671875" style="991"/>
    <col min="12814" max="12814" width="12.109375" style="991" customWidth="1"/>
    <col min="12815" max="12815" width="14.44140625" style="991" customWidth="1"/>
    <col min="12816" max="13056" width="8.88671875" style="991"/>
    <col min="13057" max="13057" width="4.109375" style="991" customWidth="1"/>
    <col min="13058" max="13058" width="16" style="991" customWidth="1"/>
    <col min="13059" max="13059" width="17.33203125" style="991" customWidth="1"/>
    <col min="13060" max="13061" width="20.33203125" style="991" customWidth="1"/>
    <col min="13062" max="13062" width="22.88671875" style="991" customWidth="1"/>
    <col min="13063" max="13063" width="15.88671875" style="991" customWidth="1"/>
    <col min="13064" max="13064" width="14.5546875" style="991" customWidth="1"/>
    <col min="13065" max="13065" width="15.5546875" style="991" customWidth="1"/>
    <col min="13066" max="13066" width="18.33203125" style="991" customWidth="1"/>
    <col min="13067" max="13067" width="15.33203125" style="991" customWidth="1"/>
    <col min="13068" max="13068" width="18.6640625" style="991" customWidth="1"/>
    <col min="13069" max="13069" width="8.88671875" style="991"/>
    <col min="13070" max="13070" width="12.109375" style="991" customWidth="1"/>
    <col min="13071" max="13071" width="14.44140625" style="991" customWidth="1"/>
    <col min="13072" max="13312" width="8.88671875" style="991"/>
    <col min="13313" max="13313" width="4.109375" style="991" customWidth="1"/>
    <col min="13314" max="13314" width="16" style="991" customWidth="1"/>
    <col min="13315" max="13315" width="17.33203125" style="991" customWidth="1"/>
    <col min="13316" max="13317" width="20.33203125" style="991" customWidth="1"/>
    <col min="13318" max="13318" width="22.88671875" style="991" customWidth="1"/>
    <col min="13319" max="13319" width="15.88671875" style="991" customWidth="1"/>
    <col min="13320" max="13320" width="14.5546875" style="991" customWidth="1"/>
    <col min="13321" max="13321" width="15.5546875" style="991" customWidth="1"/>
    <col min="13322" max="13322" width="18.33203125" style="991" customWidth="1"/>
    <col min="13323" max="13323" width="15.33203125" style="991" customWidth="1"/>
    <col min="13324" max="13324" width="18.6640625" style="991" customWidth="1"/>
    <col min="13325" max="13325" width="8.88671875" style="991"/>
    <col min="13326" max="13326" width="12.109375" style="991" customWidth="1"/>
    <col min="13327" max="13327" width="14.44140625" style="991" customWidth="1"/>
    <col min="13328" max="13568" width="8.88671875" style="991"/>
    <col min="13569" max="13569" width="4.109375" style="991" customWidth="1"/>
    <col min="13570" max="13570" width="16" style="991" customWidth="1"/>
    <col min="13571" max="13571" width="17.33203125" style="991" customWidth="1"/>
    <col min="13572" max="13573" width="20.33203125" style="991" customWidth="1"/>
    <col min="13574" max="13574" width="22.88671875" style="991" customWidth="1"/>
    <col min="13575" max="13575" width="15.88671875" style="991" customWidth="1"/>
    <col min="13576" max="13576" width="14.5546875" style="991" customWidth="1"/>
    <col min="13577" max="13577" width="15.5546875" style="991" customWidth="1"/>
    <col min="13578" max="13578" width="18.33203125" style="991" customWidth="1"/>
    <col min="13579" max="13579" width="15.33203125" style="991" customWidth="1"/>
    <col min="13580" max="13580" width="18.6640625" style="991" customWidth="1"/>
    <col min="13581" max="13581" width="8.88671875" style="991"/>
    <col min="13582" max="13582" width="12.109375" style="991" customWidth="1"/>
    <col min="13583" max="13583" width="14.44140625" style="991" customWidth="1"/>
    <col min="13584" max="13824" width="8.88671875" style="991"/>
    <col min="13825" max="13825" width="4.109375" style="991" customWidth="1"/>
    <col min="13826" max="13826" width="16" style="991" customWidth="1"/>
    <col min="13827" max="13827" width="17.33203125" style="991" customWidth="1"/>
    <col min="13828" max="13829" width="20.33203125" style="991" customWidth="1"/>
    <col min="13830" max="13830" width="22.88671875" style="991" customWidth="1"/>
    <col min="13831" max="13831" width="15.88671875" style="991" customWidth="1"/>
    <col min="13832" max="13832" width="14.5546875" style="991" customWidth="1"/>
    <col min="13833" max="13833" width="15.5546875" style="991" customWidth="1"/>
    <col min="13834" max="13834" width="18.33203125" style="991" customWidth="1"/>
    <col min="13835" max="13835" width="15.33203125" style="991" customWidth="1"/>
    <col min="13836" max="13836" width="18.6640625" style="991" customWidth="1"/>
    <col min="13837" max="13837" width="8.88671875" style="991"/>
    <col min="13838" max="13838" width="12.109375" style="991" customWidth="1"/>
    <col min="13839" max="13839" width="14.44140625" style="991" customWidth="1"/>
    <col min="13840" max="14080" width="8.88671875" style="991"/>
    <col min="14081" max="14081" width="4.109375" style="991" customWidth="1"/>
    <col min="14082" max="14082" width="16" style="991" customWidth="1"/>
    <col min="14083" max="14083" width="17.33203125" style="991" customWidth="1"/>
    <col min="14084" max="14085" width="20.33203125" style="991" customWidth="1"/>
    <col min="14086" max="14086" width="22.88671875" style="991" customWidth="1"/>
    <col min="14087" max="14087" width="15.88671875" style="991" customWidth="1"/>
    <col min="14088" max="14088" width="14.5546875" style="991" customWidth="1"/>
    <col min="14089" max="14089" width="15.5546875" style="991" customWidth="1"/>
    <col min="14090" max="14090" width="18.33203125" style="991" customWidth="1"/>
    <col min="14091" max="14091" width="15.33203125" style="991" customWidth="1"/>
    <col min="14092" max="14092" width="18.6640625" style="991" customWidth="1"/>
    <col min="14093" max="14093" width="8.88671875" style="991"/>
    <col min="14094" max="14094" width="12.109375" style="991" customWidth="1"/>
    <col min="14095" max="14095" width="14.44140625" style="991" customWidth="1"/>
    <col min="14096" max="14336" width="8.88671875" style="991"/>
    <col min="14337" max="14337" width="4.109375" style="991" customWidth="1"/>
    <col min="14338" max="14338" width="16" style="991" customWidth="1"/>
    <col min="14339" max="14339" width="17.33203125" style="991" customWidth="1"/>
    <col min="14340" max="14341" width="20.33203125" style="991" customWidth="1"/>
    <col min="14342" max="14342" width="22.88671875" style="991" customWidth="1"/>
    <col min="14343" max="14343" width="15.88671875" style="991" customWidth="1"/>
    <col min="14344" max="14344" width="14.5546875" style="991" customWidth="1"/>
    <col min="14345" max="14345" width="15.5546875" style="991" customWidth="1"/>
    <col min="14346" max="14346" width="18.33203125" style="991" customWidth="1"/>
    <col min="14347" max="14347" width="15.33203125" style="991" customWidth="1"/>
    <col min="14348" max="14348" width="18.6640625" style="991" customWidth="1"/>
    <col min="14349" max="14349" width="8.88671875" style="991"/>
    <col min="14350" max="14350" width="12.109375" style="991" customWidth="1"/>
    <col min="14351" max="14351" width="14.44140625" style="991" customWidth="1"/>
    <col min="14352" max="14592" width="8.88671875" style="991"/>
    <col min="14593" max="14593" width="4.109375" style="991" customWidth="1"/>
    <col min="14594" max="14594" width="16" style="991" customWidth="1"/>
    <col min="14595" max="14595" width="17.33203125" style="991" customWidth="1"/>
    <col min="14596" max="14597" width="20.33203125" style="991" customWidth="1"/>
    <col min="14598" max="14598" width="22.88671875" style="991" customWidth="1"/>
    <col min="14599" max="14599" width="15.88671875" style="991" customWidth="1"/>
    <col min="14600" max="14600" width="14.5546875" style="991" customWidth="1"/>
    <col min="14601" max="14601" width="15.5546875" style="991" customWidth="1"/>
    <col min="14602" max="14602" width="18.33203125" style="991" customWidth="1"/>
    <col min="14603" max="14603" width="15.33203125" style="991" customWidth="1"/>
    <col min="14604" max="14604" width="18.6640625" style="991" customWidth="1"/>
    <col min="14605" max="14605" width="8.88671875" style="991"/>
    <col min="14606" max="14606" width="12.109375" style="991" customWidth="1"/>
    <col min="14607" max="14607" width="14.44140625" style="991" customWidth="1"/>
    <col min="14608" max="14848" width="8.88671875" style="991"/>
    <col min="14849" max="14849" width="4.109375" style="991" customWidth="1"/>
    <col min="14850" max="14850" width="16" style="991" customWidth="1"/>
    <col min="14851" max="14851" width="17.33203125" style="991" customWidth="1"/>
    <col min="14852" max="14853" width="20.33203125" style="991" customWidth="1"/>
    <col min="14854" max="14854" width="22.88671875" style="991" customWidth="1"/>
    <col min="14855" max="14855" width="15.88671875" style="991" customWidth="1"/>
    <col min="14856" max="14856" width="14.5546875" style="991" customWidth="1"/>
    <col min="14857" max="14857" width="15.5546875" style="991" customWidth="1"/>
    <col min="14858" max="14858" width="18.33203125" style="991" customWidth="1"/>
    <col min="14859" max="14859" width="15.33203125" style="991" customWidth="1"/>
    <col min="14860" max="14860" width="18.6640625" style="991" customWidth="1"/>
    <col min="14861" max="14861" width="8.88671875" style="991"/>
    <col min="14862" max="14862" width="12.109375" style="991" customWidth="1"/>
    <col min="14863" max="14863" width="14.44140625" style="991" customWidth="1"/>
    <col min="14864" max="15104" width="8.88671875" style="991"/>
    <col min="15105" max="15105" width="4.109375" style="991" customWidth="1"/>
    <col min="15106" max="15106" width="16" style="991" customWidth="1"/>
    <col min="15107" max="15107" width="17.33203125" style="991" customWidth="1"/>
    <col min="15108" max="15109" width="20.33203125" style="991" customWidth="1"/>
    <col min="15110" max="15110" width="22.88671875" style="991" customWidth="1"/>
    <col min="15111" max="15111" width="15.88671875" style="991" customWidth="1"/>
    <col min="15112" max="15112" width="14.5546875" style="991" customWidth="1"/>
    <col min="15113" max="15113" width="15.5546875" style="991" customWidth="1"/>
    <col min="15114" max="15114" width="18.33203125" style="991" customWidth="1"/>
    <col min="15115" max="15115" width="15.33203125" style="991" customWidth="1"/>
    <col min="15116" max="15116" width="18.6640625" style="991" customWidth="1"/>
    <col min="15117" max="15117" width="8.88671875" style="991"/>
    <col min="15118" max="15118" width="12.109375" style="991" customWidth="1"/>
    <col min="15119" max="15119" width="14.44140625" style="991" customWidth="1"/>
    <col min="15120" max="15360" width="8.88671875" style="991"/>
    <col min="15361" max="15361" width="4.109375" style="991" customWidth="1"/>
    <col min="15362" max="15362" width="16" style="991" customWidth="1"/>
    <col min="15363" max="15363" width="17.33203125" style="991" customWidth="1"/>
    <col min="15364" max="15365" width="20.33203125" style="991" customWidth="1"/>
    <col min="15366" max="15366" width="22.88671875" style="991" customWidth="1"/>
    <col min="15367" max="15367" width="15.88671875" style="991" customWidth="1"/>
    <col min="15368" max="15368" width="14.5546875" style="991" customWidth="1"/>
    <col min="15369" max="15369" width="15.5546875" style="991" customWidth="1"/>
    <col min="15370" max="15370" width="18.33203125" style="991" customWidth="1"/>
    <col min="15371" max="15371" width="15.33203125" style="991" customWidth="1"/>
    <col min="15372" max="15372" width="18.6640625" style="991" customWidth="1"/>
    <col min="15373" max="15373" width="8.88671875" style="991"/>
    <col min="15374" max="15374" width="12.109375" style="991" customWidth="1"/>
    <col min="15375" max="15375" width="14.44140625" style="991" customWidth="1"/>
    <col min="15376" max="15616" width="8.88671875" style="991"/>
    <col min="15617" max="15617" width="4.109375" style="991" customWidth="1"/>
    <col min="15618" max="15618" width="16" style="991" customWidth="1"/>
    <col min="15619" max="15619" width="17.33203125" style="991" customWidth="1"/>
    <col min="15620" max="15621" width="20.33203125" style="991" customWidth="1"/>
    <col min="15622" max="15622" width="22.88671875" style="991" customWidth="1"/>
    <col min="15623" max="15623" width="15.88671875" style="991" customWidth="1"/>
    <col min="15624" max="15624" width="14.5546875" style="991" customWidth="1"/>
    <col min="15625" max="15625" width="15.5546875" style="991" customWidth="1"/>
    <col min="15626" max="15626" width="18.33203125" style="991" customWidth="1"/>
    <col min="15627" max="15627" width="15.33203125" style="991" customWidth="1"/>
    <col min="15628" max="15628" width="18.6640625" style="991" customWidth="1"/>
    <col min="15629" max="15629" width="8.88671875" style="991"/>
    <col min="15630" max="15630" width="12.109375" style="991" customWidth="1"/>
    <col min="15631" max="15631" width="14.44140625" style="991" customWidth="1"/>
    <col min="15632" max="15872" width="8.88671875" style="991"/>
    <col min="15873" max="15873" width="4.109375" style="991" customWidth="1"/>
    <col min="15874" max="15874" width="16" style="991" customWidth="1"/>
    <col min="15875" max="15875" width="17.33203125" style="991" customWidth="1"/>
    <col min="15876" max="15877" width="20.33203125" style="991" customWidth="1"/>
    <col min="15878" max="15878" width="22.88671875" style="991" customWidth="1"/>
    <col min="15879" max="15879" width="15.88671875" style="991" customWidth="1"/>
    <col min="15880" max="15880" width="14.5546875" style="991" customWidth="1"/>
    <col min="15881" max="15881" width="15.5546875" style="991" customWidth="1"/>
    <col min="15882" max="15882" width="18.33203125" style="991" customWidth="1"/>
    <col min="15883" max="15883" width="15.33203125" style="991" customWidth="1"/>
    <col min="15884" max="15884" width="18.6640625" style="991" customWidth="1"/>
    <col min="15885" max="15885" width="8.88671875" style="991"/>
    <col min="15886" max="15886" width="12.109375" style="991" customWidth="1"/>
    <col min="15887" max="15887" width="14.44140625" style="991" customWidth="1"/>
    <col min="15888" max="16128" width="8.88671875" style="991"/>
    <col min="16129" max="16129" width="4.109375" style="991" customWidth="1"/>
    <col min="16130" max="16130" width="16" style="991" customWidth="1"/>
    <col min="16131" max="16131" width="17.33203125" style="991" customWidth="1"/>
    <col min="16132" max="16133" width="20.33203125" style="991" customWidth="1"/>
    <col min="16134" max="16134" width="22.88671875" style="991" customWidth="1"/>
    <col min="16135" max="16135" width="15.88671875" style="991" customWidth="1"/>
    <col min="16136" max="16136" width="14.5546875" style="991" customWidth="1"/>
    <col min="16137" max="16137" width="15.5546875" style="991" customWidth="1"/>
    <col min="16138" max="16138" width="18.33203125" style="991" customWidth="1"/>
    <col min="16139" max="16139" width="15.33203125" style="991" customWidth="1"/>
    <col min="16140" max="16140" width="18.6640625" style="991" customWidth="1"/>
    <col min="16141" max="16141" width="8.88671875" style="991"/>
    <col min="16142" max="16142" width="12.109375" style="991" customWidth="1"/>
    <col min="16143" max="16143" width="14.44140625" style="991" customWidth="1"/>
    <col min="16144" max="16384" width="8.88671875" style="991"/>
  </cols>
  <sheetData>
    <row r="1" spans="1:15" ht="18">
      <c r="A1" s="1698" t="s">
        <v>3674</v>
      </c>
      <c r="B1" s="1698"/>
      <c r="C1" s="1704"/>
      <c r="D1" s="1704"/>
      <c r="E1" s="1704"/>
      <c r="F1" s="1704"/>
      <c r="G1" s="1704"/>
      <c r="H1" s="1704"/>
      <c r="I1" s="1704"/>
      <c r="J1" s="1704"/>
    </row>
    <row r="2" spans="1:15" ht="18">
      <c r="A2" s="1703" t="s">
        <v>3744</v>
      </c>
      <c r="B2" s="1703"/>
      <c r="C2" s="1704"/>
      <c r="D2" s="1704"/>
      <c r="E2" s="1704"/>
      <c r="F2" s="1704"/>
      <c r="G2" s="1704"/>
      <c r="H2"/>
      <c r="I2" s="1704"/>
      <c r="J2" s="1704"/>
    </row>
    <row r="3" spans="1:15" ht="14.25" customHeight="1">
      <c r="A3" s="1704"/>
      <c r="B3" s="1704"/>
      <c r="C3" s="1704"/>
      <c r="D3" s="1703"/>
      <c r="E3" s="1703"/>
      <c r="F3" s="1704"/>
      <c r="G3" s="1704"/>
      <c r="H3" s="1704"/>
      <c r="I3" s="1704"/>
      <c r="J3" s="1704"/>
    </row>
    <row r="4" spans="1:15" ht="17.399999999999999">
      <c r="A4" s="1707" t="s">
        <v>3676</v>
      </c>
      <c r="B4" s="1707"/>
      <c r="C4" s="1704"/>
      <c r="D4" s="1862"/>
      <c r="E4" s="1862"/>
      <c r="F4" s="1862"/>
      <c r="G4" s="1863"/>
      <c r="H4" s="1704"/>
      <c r="I4" s="1707" t="s">
        <v>4013</v>
      </c>
      <c r="K4" s="5026" t="str">
        <f>+'Master Data'!G13</f>
        <v>012345</v>
      </c>
      <c r="L4" s="5026"/>
    </row>
    <row r="5" spans="1:15" ht="17.399999999999999">
      <c r="A5" s="1707" t="s">
        <v>3678</v>
      </c>
      <c r="B5" s="1707"/>
      <c r="C5" s="1704"/>
      <c r="D5" s="5045" t="str">
        <f>+'Master Data'!E18</f>
        <v>KZN Public Works: 191 Prince Alfred Street</v>
      </c>
      <c r="E5" s="5045"/>
      <c r="F5" s="5045"/>
      <c r="G5" s="5045"/>
      <c r="H5" s="1704"/>
      <c r="J5" s="1704"/>
    </row>
    <row r="6" spans="1:15" ht="20.25" customHeight="1">
      <c r="D6" s="5040"/>
      <c r="E6" s="5040"/>
      <c r="F6" s="5040"/>
      <c r="G6" s="5040"/>
    </row>
    <row r="7" spans="1:15" ht="20.25" customHeight="1">
      <c r="D7" s="5040"/>
      <c r="E7" s="5040"/>
      <c r="F7" s="5040"/>
      <c r="G7" s="5040"/>
    </row>
    <row r="8" spans="1:15" ht="20.25" customHeight="1">
      <c r="D8" s="5041"/>
      <c r="E8" s="5041"/>
      <c r="F8" s="5041"/>
      <c r="G8" s="5041"/>
      <c r="I8" s="1707" t="s">
        <v>3956</v>
      </c>
      <c r="K8" s="5046"/>
      <c r="L8" s="5046"/>
    </row>
    <row r="9" spans="1:15" ht="27" customHeight="1">
      <c r="A9" s="5044" t="s">
        <v>2187</v>
      </c>
      <c r="B9" s="5039"/>
      <c r="C9" s="5039"/>
      <c r="D9" s="5039"/>
      <c r="E9" s="5039"/>
      <c r="F9" s="5039"/>
      <c r="G9" s="5039"/>
      <c r="H9" s="5039"/>
      <c r="I9" s="5039"/>
      <c r="J9" s="5039"/>
      <c r="K9" s="5039"/>
      <c r="L9" s="5039"/>
      <c r="M9" s="5039"/>
      <c r="N9" s="5039"/>
      <c r="O9" s="5039"/>
    </row>
    <row r="10" spans="1:15" s="1772" customFormat="1" ht="76.5" customHeight="1">
      <c r="A10" s="1768" t="s">
        <v>598</v>
      </c>
      <c r="B10" s="1768" t="s">
        <v>544</v>
      </c>
      <c r="C10" s="1768" t="s">
        <v>3661</v>
      </c>
      <c r="D10" s="1769" t="s">
        <v>3745</v>
      </c>
      <c r="E10" s="1769" t="s">
        <v>3693</v>
      </c>
      <c r="F10" s="1769" t="s">
        <v>3746</v>
      </c>
      <c r="G10" s="1769" t="s">
        <v>3747</v>
      </c>
      <c r="H10" s="1769" t="s">
        <v>3748</v>
      </c>
      <c r="I10" s="1769" t="s">
        <v>3749</v>
      </c>
      <c r="J10" s="1769" t="s">
        <v>3750</v>
      </c>
      <c r="K10" s="1769" t="s">
        <v>3751</v>
      </c>
      <c r="L10" s="1769" t="s">
        <v>3752</v>
      </c>
      <c r="M10" s="1769" t="s">
        <v>3753</v>
      </c>
      <c r="N10" s="1769" t="s">
        <v>3754</v>
      </c>
      <c r="O10" s="1769" t="s">
        <v>3755</v>
      </c>
    </row>
    <row r="11" spans="1:15" ht="30.75" customHeight="1">
      <c r="A11" s="1752">
        <v>1</v>
      </c>
      <c r="B11" s="1753"/>
      <c r="C11" s="1753"/>
      <c r="D11" s="1753"/>
      <c r="E11" s="1753"/>
      <c r="F11" s="1755"/>
      <c r="G11" s="1753"/>
      <c r="H11" s="1753"/>
      <c r="I11" s="1753"/>
      <c r="J11" s="1753"/>
      <c r="K11" s="1753"/>
      <c r="L11" s="1753"/>
      <c r="M11" s="1753"/>
      <c r="N11" s="1753"/>
      <c r="O11" s="1753"/>
    </row>
    <row r="12" spans="1:15" ht="30.75" customHeight="1">
      <c r="A12" s="1752">
        <f>A11+1</f>
        <v>2</v>
      </c>
      <c r="B12" s="1753"/>
      <c r="C12" s="1753"/>
      <c r="D12" s="1755"/>
      <c r="E12" s="1755"/>
      <c r="F12" s="1755"/>
      <c r="G12" s="1753"/>
      <c r="H12" s="1753"/>
      <c r="I12" s="1753"/>
      <c r="J12" s="1753"/>
      <c r="K12" s="1753"/>
      <c r="L12" s="1753"/>
      <c r="M12" s="1753"/>
      <c r="N12" s="1753"/>
      <c r="O12" s="1753"/>
    </row>
    <row r="13" spans="1:15" ht="30.75" customHeight="1">
      <c r="A13" s="1752">
        <f t="shared" ref="A13:A25" si="0">A12+1</f>
        <v>3</v>
      </c>
      <c r="B13" s="1753"/>
      <c r="C13" s="1753"/>
      <c r="D13" s="1755"/>
      <c r="E13" s="1755"/>
      <c r="F13" s="1755"/>
      <c r="G13" s="1753"/>
      <c r="H13" s="1753"/>
      <c r="I13" s="1753"/>
      <c r="J13" s="1753"/>
      <c r="K13" s="1753"/>
      <c r="L13" s="1753"/>
      <c r="M13" s="1753"/>
      <c r="N13" s="1753"/>
      <c r="O13" s="1753"/>
    </row>
    <row r="14" spans="1:15" ht="30.75" customHeight="1">
      <c r="A14" s="1752">
        <f t="shared" si="0"/>
        <v>4</v>
      </c>
      <c r="B14" s="1753"/>
      <c r="C14" s="1753"/>
      <c r="D14" s="1755"/>
      <c r="E14" s="1755"/>
      <c r="F14" s="1755"/>
      <c r="G14" s="1753"/>
      <c r="H14" s="1753"/>
      <c r="I14" s="1753"/>
      <c r="J14" s="1753"/>
      <c r="K14" s="1753"/>
      <c r="L14" s="1753"/>
      <c r="M14" s="1753"/>
      <c r="N14" s="1753"/>
      <c r="O14" s="1753"/>
    </row>
    <row r="15" spans="1:15" ht="30.75" customHeight="1">
      <c r="A15" s="1752">
        <f t="shared" si="0"/>
        <v>5</v>
      </c>
      <c r="B15" s="1753"/>
      <c r="C15" s="1753"/>
      <c r="D15" s="1755"/>
      <c r="E15" s="1755"/>
      <c r="F15" s="1755"/>
      <c r="G15" s="1753"/>
      <c r="H15" s="1753"/>
      <c r="I15" s="1753"/>
      <c r="J15" s="1753"/>
      <c r="K15" s="1753"/>
      <c r="L15" s="1753"/>
      <c r="M15" s="1753"/>
      <c r="N15" s="1753"/>
      <c r="O15" s="1753"/>
    </row>
    <row r="16" spans="1:15" ht="30.75" customHeight="1">
      <c r="A16" s="1752">
        <f t="shared" si="0"/>
        <v>6</v>
      </c>
      <c r="B16" s="1753"/>
      <c r="C16" s="1753"/>
      <c r="D16" s="1753"/>
      <c r="E16" s="1753"/>
      <c r="F16" s="1755"/>
      <c r="G16" s="1753"/>
      <c r="H16" s="1753"/>
      <c r="I16" s="1753"/>
      <c r="J16" s="1753"/>
      <c r="K16" s="1753"/>
      <c r="L16" s="1753"/>
      <c r="M16" s="1753"/>
      <c r="N16" s="1753"/>
      <c r="O16" s="1753"/>
    </row>
    <row r="17" spans="1:15" ht="30.75" customHeight="1">
      <c r="A17" s="1752">
        <f t="shared" si="0"/>
        <v>7</v>
      </c>
      <c r="B17" s="1753"/>
      <c r="C17" s="1753"/>
      <c r="D17" s="1753"/>
      <c r="E17" s="1753"/>
      <c r="F17" s="1753"/>
      <c r="G17" s="1753"/>
      <c r="H17" s="1753"/>
      <c r="I17" s="1753"/>
      <c r="J17" s="1753"/>
      <c r="K17" s="1753"/>
      <c r="L17" s="1753"/>
      <c r="M17" s="1753"/>
      <c r="N17" s="1753"/>
      <c r="O17" s="1753"/>
    </row>
    <row r="18" spans="1:15" ht="30.75" customHeight="1">
      <c r="A18" s="1752">
        <f t="shared" si="0"/>
        <v>8</v>
      </c>
      <c r="B18" s="1753"/>
      <c r="C18" s="1753"/>
      <c r="D18" s="1753"/>
      <c r="E18" s="1753"/>
      <c r="F18" s="1753"/>
      <c r="G18" s="1753"/>
      <c r="H18" s="1753"/>
      <c r="I18" s="1753"/>
      <c r="J18" s="1753"/>
      <c r="K18" s="1753"/>
      <c r="L18" s="1753"/>
      <c r="M18" s="1753"/>
      <c r="N18" s="1753"/>
      <c r="O18" s="1753"/>
    </row>
    <row r="19" spans="1:15" ht="30.75" customHeight="1">
      <c r="A19" s="1752">
        <f t="shared" si="0"/>
        <v>9</v>
      </c>
      <c r="B19" s="1753"/>
      <c r="C19" s="1753"/>
      <c r="D19" s="1753"/>
      <c r="E19" s="1753"/>
      <c r="F19" s="1753"/>
      <c r="G19" s="1753"/>
      <c r="H19" s="1753"/>
      <c r="I19" s="1753"/>
      <c r="J19" s="1753"/>
      <c r="K19" s="1753"/>
      <c r="L19" s="1753"/>
      <c r="M19" s="1753"/>
      <c r="N19" s="1753"/>
      <c r="O19" s="1753"/>
    </row>
    <row r="20" spans="1:15" ht="30.75" customHeight="1">
      <c r="A20" s="1752">
        <f t="shared" si="0"/>
        <v>10</v>
      </c>
      <c r="B20" s="1753"/>
      <c r="C20" s="1753"/>
      <c r="D20" s="1753"/>
      <c r="E20" s="1753"/>
      <c r="F20" s="1753"/>
      <c r="G20" s="1753"/>
      <c r="H20" s="1753"/>
      <c r="I20" s="1753"/>
      <c r="J20" s="1753"/>
      <c r="K20" s="1753"/>
      <c r="L20" s="1753"/>
      <c r="M20" s="1753"/>
      <c r="N20" s="1753"/>
      <c r="O20" s="1753"/>
    </row>
    <row r="21" spans="1:15" ht="30.75" customHeight="1">
      <c r="A21" s="1752">
        <f t="shared" si="0"/>
        <v>11</v>
      </c>
      <c r="B21" s="1753"/>
      <c r="C21" s="1753"/>
      <c r="D21" s="1753"/>
      <c r="E21" s="1753"/>
      <c r="F21" s="1753"/>
      <c r="G21" s="1753"/>
      <c r="H21" s="1753"/>
      <c r="I21" s="1753"/>
      <c r="J21" s="1753"/>
      <c r="K21" s="1753"/>
      <c r="L21" s="1753"/>
    </row>
    <row r="22" spans="1:15" ht="30.75" customHeight="1">
      <c r="A22" s="1752">
        <f t="shared" si="0"/>
        <v>12</v>
      </c>
      <c r="B22" s="1753"/>
      <c r="C22" s="1753"/>
      <c r="D22" s="1753"/>
      <c r="E22" s="1753"/>
      <c r="F22" s="1753"/>
      <c r="G22" s="1753"/>
      <c r="H22" s="1753"/>
      <c r="I22" s="1753"/>
      <c r="J22" s="1753"/>
      <c r="K22" s="1753"/>
      <c r="L22" s="1753"/>
    </row>
    <row r="23" spans="1:15" ht="30.75" customHeight="1">
      <c r="A23" s="1752">
        <f t="shared" si="0"/>
        <v>13</v>
      </c>
      <c r="B23" s="1753"/>
      <c r="C23" s="1753"/>
      <c r="D23" s="1753"/>
      <c r="E23" s="1753"/>
      <c r="F23" s="1753"/>
      <c r="G23" s="1753"/>
      <c r="H23" s="1753"/>
      <c r="I23" s="1753"/>
      <c r="J23" s="1753"/>
      <c r="K23" s="1753"/>
      <c r="L23" s="1753"/>
    </row>
    <row r="24" spans="1:15" ht="30.75" customHeight="1">
      <c r="A24" s="1752">
        <f t="shared" si="0"/>
        <v>14</v>
      </c>
      <c r="B24" s="1753"/>
      <c r="C24" s="1753"/>
      <c r="D24" s="1753"/>
      <c r="E24" s="1753"/>
      <c r="F24" s="1753"/>
      <c r="G24" s="1753"/>
      <c r="H24" s="1753"/>
      <c r="I24" s="1753"/>
      <c r="J24" s="1753"/>
      <c r="K24" s="1753"/>
      <c r="L24" s="1753"/>
    </row>
    <row r="25" spans="1:15" ht="30.75" customHeight="1">
      <c r="A25" s="1752">
        <f t="shared" si="0"/>
        <v>15</v>
      </c>
      <c r="B25" s="1753"/>
      <c r="C25" s="1753"/>
      <c r="D25" s="1753"/>
      <c r="E25" s="1753"/>
      <c r="F25" s="1753"/>
      <c r="G25" s="1753"/>
      <c r="H25" s="1753"/>
      <c r="I25" s="1753"/>
      <c r="J25" s="1753"/>
      <c r="K25" s="1753"/>
      <c r="L25" s="1753"/>
    </row>
    <row r="27" spans="1:15" ht="34.5" customHeight="1">
      <c r="A27" s="5047" t="s">
        <v>4127</v>
      </c>
      <c r="B27" s="5047"/>
      <c r="C27" s="5047"/>
      <c r="D27" s="3024"/>
      <c r="E27" s="1723"/>
      <c r="F27" s="5047" t="s">
        <v>4131</v>
      </c>
      <c r="G27" s="5047"/>
      <c r="H27" s="3024"/>
      <c r="I27" s="3024"/>
      <c r="J27" s="1723"/>
      <c r="K27" s="5047" t="s">
        <v>4135</v>
      </c>
      <c r="L27" s="5047"/>
      <c r="M27" s="3024"/>
      <c r="N27" s="3024"/>
    </row>
    <row r="28" spans="1:15" ht="34.5" customHeight="1">
      <c r="A28" s="5042" t="s">
        <v>4128</v>
      </c>
      <c r="B28" s="5043"/>
      <c r="C28" s="5043"/>
      <c r="D28" s="3024"/>
      <c r="E28" s="1723"/>
      <c r="F28" s="5042" t="s">
        <v>4132</v>
      </c>
      <c r="G28" s="5043"/>
      <c r="H28" s="3024"/>
      <c r="I28" s="3024"/>
      <c r="J28" s="1723"/>
      <c r="K28" s="5042" t="s">
        <v>4136</v>
      </c>
      <c r="L28" s="5043"/>
      <c r="M28" s="3024"/>
      <c r="N28" s="3024"/>
    </row>
    <row r="29" spans="1:15" ht="34.5" customHeight="1">
      <c r="A29" s="5042" t="s">
        <v>4129</v>
      </c>
      <c r="B29" s="5043"/>
      <c r="C29" s="5043"/>
      <c r="D29" s="3024"/>
      <c r="E29" s="1723"/>
      <c r="F29" s="5042" t="s">
        <v>4133</v>
      </c>
      <c r="G29" s="5043"/>
      <c r="H29" s="3024"/>
      <c r="I29" s="3024"/>
      <c r="J29" s="1723"/>
      <c r="K29" s="5042" t="s">
        <v>4137</v>
      </c>
      <c r="L29" s="5043"/>
      <c r="M29" s="3024"/>
      <c r="N29" s="3024"/>
    </row>
    <row r="30" spans="1:15" ht="34.5" customHeight="1">
      <c r="A30" s="5042" t="s">
        <v>4130</v>
      </c>
      <c r="B30" s="5043"/>
      <c r="C30" s="5043"/>
      <c r="D30" s="3024"/>
      <c r="E30" s="1723"/>
      <c r="F30" s="5042" t="s">
        <v>4134</v>
      </c>
      <c r="G30" s="5043"/>
      <c r="H30" s="3024"/>
      <c r="I30" s="3024"/>
      <c r="K30" s="5042" t="s">
        <v>4138</v>
      </c>
      <c r="L30" s="5043"/>
      <c r="M30" s="3024"/>
      <c r="N30" s="3024"/>
    </row>
  </sheetData>
  <mergeCells count="16">
    <mergeCell ref="D5:G8"/>
    <mergeCell ref="K8:L8"/>
    <mergeCell ref="K4:L4"/>
    <mergeCell ref="A27:D27"/>
    <mergeCell ref="K27:N27"/>
    <mergeCell ref="F27:I27"/>
    <mergeCell ref="F28:I28"/>
    <mergeCell ref="F29:I29"/>
    <mergeCell ref="F30:I30"/>
    <mergeCell ref="A9:O9"/>
    <mergeCell ref="K28:N28"/>
    <mergeCell ref="K29:N29"/>
    <mergeCell ref="K30:N30"/>
    <mergeCell ref="A28:D28"/>
    <mergeCell ref="A29:D29"/>
    <mergeCell ref="A30:D30"/>
  </mergeCells>
  <pageMargins left="0.51181102362204722" right="0.23622047244094491" top="0.74803149606299213" bottom="0.23622047244094491" header="0.27559055118110237" footer="0.15748031496062992"/>
  <pageSetup paperSize="9" scale="83" fitToHeight="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69441" r:id="rId4" name="Button 1">
              <controlPr defaultSize="0" print="0" autoFill="0" autoPict="0" macro="[0]!ToMainMenu">
                <anchor>
                  <from>
                    <xdr:col>15</xdr:col>
                    <xdr:colOff>426720</xdr:colOff>
                    <xdr:row>1</xdr:row>
                    <xdr:rowOff>99060</xdr:rowOff>
                  </from>
                  <to>
                    <xdr:col>18</xdr:col>
                    <xdr:colOff>99060</xdr:colOff>
                    <xdr:row>3</xdr:row>
                    <xdr:rowOff>7620</xdr:rowOff>
                  </to>
                </anchor>
              </controlPr>
            </control>
          </mc:Choice>
        </mc:AlternateContent>
        <mc:AlternateContent xmlns:mc="http://schemas.openxmlformats.org/markup-compatibility/2006">
          <mc:Choice Requires="x14">
            <control shapeId="1469442" r:id="rId5" name="Button 2">
              <controlPr defaultSize="0" print="0" autoFill="0" autoPict="0" macro="[0]!Printsheet">
                <anchor>
                  <from>
                    <xdr:col>15</xdr:col>
                    <xdr:colOff>426720</xdr:colOff>
                    <xdr:row>6</xdr:row>
                    <xdr:rowOff>0</xdr:rowOff>
                  </from>
                  <to>
                    <xdr:col>18</xdr:col>
                    <xdr:colOff>99060</xdr:colOff>
                    <xdr:row>6</xdr:row>
                    <xdr:rowOff>236220</xdr:rowOff>
                  </to>
                </anchor>
              </controlPr>
            </control>
          </mc:Choice>
        </mc:AlternateContent>
        <mc:AlternateContent xmlns:mc="http://schemas.openxmlformats.org/markup-compatibility/2006">
          <mc:Choice Requires="x14">
            <control shapeId="1469443" r:id="rId6" name="Button 3">
              <controlPr defaultSize="0" print="0" autoFill="0" autoPict="0" macro="[0]!PrintPreview">
                <anchor>
                  <from>
                    <xdr:col>15</xdr:col>
                    <xdr:colOff>426720</xdr:colOff>
                    <xdr:row>3</xdr:row>
                    <xdr:rowOff>38100</xdr:rowOff>
                  </from>
                  <to>
                    <xdr:col>18</xdr:col>
                    <xdr:colOff>99060</xdr:colOff>
                    <xdr:row>4</xdr:row>
                    <xdr:rowOff>76200</xdr:rowOff>
                  </to>
                </anchor>
              </controlPr>
            </control>
          </mc:Choice>
        </mc:AlternateContent>
        <mc:AlternateContent xmlns:mc="http://schemas.openxmlformats.org/markup-compatibility/2006">
          <mc:Choice Requires="x14">
            <control shapeId="1469444" r:id="rId7" name="Button 4">
              <controlPr defaultSize="0" print="0" autoFill="0" autoPict="0" macro="[0]!ToDataEntry">
                <anchor>
                  <from>
                    <xdr:col>15</xdr:col>
                    <xdr:colOff>426720</xdr:colOff>
                    <xdr:row>7</xdr:row>
                    <xdr:rowOff>106680</xdr:rowOff>
                  </from>
                  <to>
                    <xdr:col>18</xdr:col>
                    <xdr:colOff>99060</xdr:colOff>
                    <xdr:row>8</xdr:row>
                    <xdr:rowOff>99060</xdr:rowOff>
                  </to>
                </anchor>
              </controlPr>
            </control>
          </mc:Choice>
        </mc:AlternateContent>
      </controls>
    </mc:Choice>
  </mc:AlternateConten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3">
    <tabColor theme="2" tint="-0.749992370372631"/>
  </sheetPr>
  <dimension ref="A1:B9"/>
  <sheetViews>
    <sheetView showGridLines="0" zoomScaleNormal="100" workbookViewId="0">
      <selection activeCell="E28" sqref="E28"/>
    </sheetView>
  </sheetViews>
  <sheetFormatPr defaultRowHeight="13.2"/>
  <cols>
    <col min="1" max="1" width="25.109375" style="991" customWidth="1"/>
    <col min="2" max="2" width="41.5546875" style="991" customWidth="1"/>
    <col min="3" max="256" width="8.88671875" style="991"/>
    <col min="257" max="257" width="25.109375" style="991" customWidth="1"/>
    <col min="258" max="258" width="41.5546875" style="991" customWidth="1"/>
    <col min="259" max="512" width="8.88671875" style="991"/>
    <col min="513" max="513" width="25.109375" style="991" customWidth="1"/>
    <col min="514" max="514" width="41.5546875" style="991" customWidth="1"/>
    <col min="515" max="768" width="8.88671875" style="991"/>
    <col min="769" max="769" width="25.109375" style="991" customWidth="1"/>
    <col min="770" max="770" width="41.5546875" style="991" customWidth="1"/>
    <col min="771" max="1024" width="8.88671875" style="991"/>
    <col min="1025" max="1025" width="25.109375" style="991" customWidth="1"/>
    <col min="1026" max="1026" width="41.5546875" style="991" customWidth="1"/>
    <col min="1027" max="1280" width="8.88671875" style="991"/>
    <col min="1281" max="1281" width="25.109375" style="991" customWidth="1"/>
    <col min="1282" max="1282" width="41.5546875" style="991" customWidth="1"/>
    <col min="1283" max="1536" width="8.88671875" style="991"/>
    <col min="1537" max="1537" width="25.109375" style="991" customWidth="1"/>
    <col min="1538" max="1538" width="41.5546875" style="991" customWidth="1"/>
    <col min="1539" max="1792" width="8.88671875" style="991"/>
    <col min="1793" max="1793" width="25.109375" style="991" customWidth="1"/>
    <col min="1794" max="1794" width="41.5546875" style="991" customWidth="1"/>
    <col min="1795" max="2048" width="8.88671875" style="991"/>
    <col min="2049" max="2049" width="25.109375" style="991" customWidth="1"/>
    <col min="2050" max="2050" width="41.5546875" style="991" customWidth="1"/>
    <col min="2051" max="2304" width="8.88671875" style="991"/>
    <col min="2305" max="2305" width="25.109375" style="991" customWidth="1"/>
    <col min="2306" max="2306" width="41.5546875" style="991" customWidth="1"/>
    <col min="2307" max="2560" width="8.88671875" style="991"/>
    <col min="2561" max="2561" width="25.109375" style="991" customWidth="1"/>
    <col min="2562" max="2562" width="41.5546875" style="991" customWidth="1"/>
    <col min="2563" max="2816" width="8.88671875" style="991"/>
    <col min="2817" max="2817" width="25.109375" style="991" customWidth="1"/>
    <col min="2818" max="2818" width="41.5546875" style="991" customWidth="1"/>
    <col min="2819" max="3072" width="8.88671875" style="991"/>
    <col min="3073" max="3073" width="25.109375" style="991" customWidth="1"/>
    <col min="3074" max="3074" width="41.5546875" style="991" customWidth="1"/>
    <col min="3075" max="3328" width="8.88671875" style="991"/>
    <col min="3329" max="3329" width="25.109375" style="991" customWidth="1"/>
    <col min="3330" max="3330" width="41.5546875" style="991" customWidth="1"/>
    <col min="3331" max="3584" width="8.88671875" style="991"/>
    <col min="3585" max="3585" width="25.109375" style="991" customWidth="1"/>
    <col min="3586" max="3586" width="41.5546875" style="991" customWidth="1"/>
    <col min="3587" max="3840" width="8.88671875" style="991"/>
    <col min="3841" max="3841" width="25.109375" style="991" customWidth="1"/>
    <col min="3842" max="3842" width="41.5546875" style="991" customWidth="1"/>
    <col min="3843" max="4096" width="8.88671875" style="991"/>
    <col min="4097" max="4097" width="25.109375" style="991" customWidth="1"/>
    <col min="4098" max="4098" width="41.5546875" style="991" customWidth="1"/>
    <col min="4099" max="4352" width="8.88671875" style="991"/>
    <col min="4353" max="4353" width="25.109375" style="991" customWidth="1"/>
    <col min="4354" max="4354" width="41.5546875" style="991" customWidth="1"/>
    <col min="4355" max="4608" width="8.88671875" style="991"/>
    <col min="4609" max="4609" width="25.109375" style="991" customWidth="1"/>
    <col min="4610" max="4610" width="41.5546875" style="991" customWidth="1"/>
    <col min="4611" max="4864" width="8.88671875" style="991"/>
    <col min="4865" max="4865" width="25.109375" style="991" customWidth="1"/>
    <col min="4866" max="4866" width="41.5546875" style="991" customWidth="1"/>
    <col min="4867" max="5120" width="8.88671875" style="991"/>
    <col min="5121" max="5121" width="25.109375" style="991" customWidth="1"/>
    <col min="5122" max="5122" width="41.5546875" style="991" customWidth="1"/>
    <col min="5123" max="5376" width="8.88671875" style="991"/>
    <col min="5377" max="5377" width="25.109375" style="991" customWidth="1"/>
    <col min="5378" max="5378" width="41.5546875" style="991" customWidth="1"/>
    <col min="5379" max="5632" width="8.88671875" style="991"/>
    <col min="5633" max="5633" width="25.109375" style="991" customWidth="1"/>
    <col min="5634" max="5634" width="41.5546875" style="991" customWidth="1"/>
    <col min="5635" max="5888" width="8.88671875" style="991"/>
    <col min="5889" max="5889" width="25.109375" style="991" customWidth="1"/>
    <col min="5890" max="5890" width="41.5546875" style="991" customWidth="1"/>
    <col min="5891" max="6144" width="8.88671875" style="991"/>
    <col min="6145" max="6145" width="25.109375" style="991" customWidth="1"/>
    <col min="6146" max="6146" width="41.5546875" style="991" customWidth="1"/>
    <col min="6147" max="6400" width="8.88671875" style="991"/>
    <col min="6401" max="6401" width="25.109375" style="991" customWidth="1"/>
    <col min="6402" max="6402" width="41.5546875" style="991" customWidth="1"/>
    <col min="6403" max="6656" width="8.88671875" style="991"/>
    <col min="6657" max="6657" width="25.109375" style="991" customWidth="1"/>
    <col min="6658" max="6658" width="41.5546875" style="991" customWidth="1"/>
    <col min="6659" max="6912" width="8.88671875" style="991"/>
    <col min="6913" max="6913" width="25.109375" style="991" customWidth="1"/>
    <col min="6914" max="6914" width="41.5546875" style="991" customWidth="1"/>
    <col min="6915" max="7168" width="8.88671875" style="991"/>
    <col min="7169" max="7169" width="25.109375" style="991" customWidth="1"/>
    <col min="7170" max="7170" width="41.5546875" style="991" customWidth="1"/>
    <col min="7171" max="7424" width="8.88671875" style="991"/>
    <col min="7425" max="7425" width="25.109375" style="991" customWidth="1"/>
    <col min="7426" max="7426" width="41.5546875" style="991" customWidth="1"/>
    <col min="7427" max="7680" width="8.88671875" style="991"/>
    <col min="7681" max="7681" width="25.109375" style="991" customWidth="1"/>
    <col min="7682" max="7682" width="41.5546875" style="991" customWidth="1"/>
    <col min="7683" max="7936" width="8.88671875" style="991"/>
    <col min="7937" max="7937" width="25.109375" style="991" customWidth="1"/>
    <col min="7938" max="7938" width="41.5546875" style="991" customWidth="1"/>
    <col min="7939" max="8192" width="8.88671875" style="991"/>
    <col min="8193" max="8193" width="25.109375" style="991" customWidth="1"/>
    <col min="8194" max="8194" width="41.5546875" style="991" customWidth="1"/>
    <col min="8195" max="8448" width="8.88671875" style="991"/>
    <col min="8449" max="8449" width="25.109375" style="991" customWidth="1"/>
    <col min="8450" max="8450" width="41.5546875" style="991" customWidth="1"/>
    <col min="8451" max="8704" width="8.88671875" style="991"/>
    <col min="8705" max="8705" width="25.109375" style="991" customWidth="1"/>
    <col min="8706" max="8706" width="41.5546875" style="991" customWidth="1"/>
    <col min="8707" max="8960" width="8.88671875" style="991"/>
    <col min="8961" max="8961" width="25.109375" style="991" customWidth="1"/>
    <col min="8962" max="8962" width="41.5546875" style="991" customWidth="1"/>
    <col min="8963" max="9216" width="8.88671875" style="991"/>
    <col min="9217" max="9217" width="25.109375" style="991" customWidth="1"/>
    <col min="9218" max="9218" width="41.5546875" style="991" customWidth="1"/>
    <col min="9219" max="9472" width="8.88671875" style="991"/>
    <col min="9473" max="9473" width="25.109375" style="991" customWidth="1"/>
    <col min="9474" max="9474" width="41.5546875" style="991" customWidth="1"/>
    <col min="9475" max="9728" width="8.88671875" style="991"/>
    <col min="9729" max="9729" width="25.109375" style="991" customWidth="1"/>
    <col min="9730" max="9730" width="41.5546875" style="991" customWidth="1"/>
    <col min="9731" max="9984" width="8.88671875" style="991"/>
    <col min="9985" max="9985" width="25.109375" style="991" customWidth="1"/>
    <col min="9986" max="9986" width="41.5546875" style="991" customWidth="1"/>
    <col min="9987" max="10240" width="8.88671875" style="991"/>
    <col min="10241" max="10241" width="25.109375" style="991" customWidth="1"/>
    <col min="10242" max="10242" width="41.5546875" style="991" customWidth="1"/>
    <col min="10243" max="10496" width="8.88671875" style="991"/>
    <col min="10497" max="10497" width="25.109375" style="991" customWidth="1"/>
    <col min="10498" max="10498" width="41.5546875" style="991" customWidth="1"/>
    <col min="10499" max="10752" width="8.88671875" style="991"/>
    <col min="10753" max="10753" width="25.109375" style="991" customWidth="1"/>
    <col min="10754" max="10754" width="41.5546875" style="991" customWidth="1"/>
    <col min="10755" max="11008" width="8.88671875" style="991"/>
    <col min="11009" max="11009" width="25.109375" style="991" customWidth="1"/>
    <col min="11010" max="11010" width="41.5546875" style="991" customWidth="1"/>
    <col min="11011" max="11264" width="8.88671875" style="991"/>
    <col min="11265" max="11265" width="25.109375" style="991" customWidth="1"/>
    <col min="11266" max="11266" width="41.5546875" style="991" customWidth="1"/>
    <col min="11267" max="11520" width="8.88671875" style="991"/>
    <col min="11521" max="11521" width="25.109375" style="991" customWidth="1"/>
    <col min="11522" max="11522" width="41.5546875" style="991" customWidth="1"/>
    <col min="11523" max="11776" width="8.88671875" style="991"/>
    <col min="11777" max="11777" width="25.109375" style="991" customWidth="1"/>
    <col min="11778" max="11778" width="41.5546875" style="991" customWidth="1"/>
    <col min="11779" max="12032" width="8.88671875" style="991"/>
    <col min="12033" max="12033" width="25.109375" style="991" customWidth="1"/>
    <col min="12034" max="12034" width="41.5546875" style="991" customWidth="1"/>
    <col min="12035" max="12288" width="8.88671875" style="991"/>
    <col min="12289" max="12289" width="25.109375" style="991" customWidth="1"/>
    <col min="12290" max="12290" width="41.5546875" style="991" customWidth="1"/>
    <col min="12291" max="12544" width="8.88671875" style="991"/>
    <col min="12545" max="12545" width="25.109375" style="991" customWidth="1"/>
    <col min="12546" max="12546" width="41.5546875" style="991" customWidth="1"/>
    <col min="12547" max="12800" width="8.88671875" style="991"/>
    <col min="12801" max="12801" width="25.109375" style="991" customWidth="1"/>
    <col min="12802" max="12802" width="41.5546875" style="991" customWidth="1"/>
    <col min="12803" max="13056" width="8.88671875" style="991"/>
    <col min="13057" max="13057" width="25.109375" style="991" customWidth="1"/>
    <col min="13058" max="13058" width="41.5546875" style="991" customWidth="1"/>
    <col min="13059" max="13312" width="8.88671875" style="991"/>
    <col min="13313" max="13313" width="25.109375" style="991" customWidth="1"/>
    <col min="13314" max="13314" width="41.5546875" style="991" customWidth="1"/>
    <col min="13315" max="13568" width="8.88671875" style="991"/>
    <col min="13569" max="13569" width="25.109375" style="991" customWidth="1"/>
    <col min="13570" max="13570" width="41.5546875" style="991" customWidth="1"/>
    <col min="13571" max="13824" width="8.88671875" style="991"/>
    <col min="13825" max="13825" width="25.109375" style="991" customWidth="1"/>
    <col min="13826" max="13826" width="41.5546875" style="991" customWidth="1"/>
    <col min="13827" max="14080" width="8.88671875" style="991"/>
    <col min="14081" max="14081" width="25.109375" style="991" customWidth="1"/>
    <col min="14082" max="14082" width="41.5546875" style="991" customWidth="1"/>
    <col min="14083" max="14336" width="8.88671875" style="991"/>
    <col min="14337" max="14337" width="25.109375" style="991" customWidth="1"/>
    <col min="14338" max="14338" width="41.5546875" style="991" customWidth="1"/>
    <col min="14339" max="14592" width="8.88671875" style="991"/>
    <col min="14593" max="14593" width="25.109375" style="991" customWidth="1"/>
    <col min="14594" max="14594" width="41.5546875" style="991" customWidth="1"/>
    <col min="14595" max="14848" width="8.88671875" style="991"/>
    <col min="14849" max="14849" width="25.109375" style="991" customWidth="1"/>
    <col min="14850" max="14850" width="41.5546875" style="991" customWidth="1"/>
    <col min="14851" max="15104" width="8.88671875" style="991"/>
    <col min="15105" max="15105" width="25.109375" style="991" customWidth="1"/>
    <col min="15106" max="15106" width="41.5546875" style="991" customWidth="1"/>
    <col min="15107" max="15360" width="8.88671875" style="991"/>
    <col min="15361" max="15361" width="25.109375" style="991" customWidth="1"/>
    <col min="15362" max="15362" width="41.5546875" style="991" customWidth="1"/>
    <col min="15363" max="15616" width="8.88671875" style="991"/>
    <col min="15617" max="15617" width="25.109375" style="991" customWidth="1"/>
    <col min="15618" max="15618" width="41.5546875" style="991" customWidth="1"/>
    <col min="15619" max="15872" width="8.88671875" style="991"/>
    <col min="15873" max="15873" width="25.109375" style="991" customWidth="1"/>
    <col min="15874" max="15874" width="41.5546875" style="991" customWidth="1"/>
    <col min="15875" max="16128" width="8.88671875" style="991"/>
    <col min="16129" max="16129" width="25.109375" style="991" customWidth="1"/>
    <col min="16130" max="16130" width="41.5546875" style="991" customWidth="1"/>
    <col min="16131" max="16384" width="8.88671875" style="991"/>
  </cols>
  <sheetData>
    <row r="1" spans="1:2" ht="28.5" customHeight="1">
      <c r="A1" s="5039" t="s">
        <v>3756</v>
      </c>
      <c r="B1" s="5039"/>
    </row>
    <row r="2" spans="1:2" ht="20.25" customHeight="1">
      <c r="A2" s="1756" t="s">
        <v>3757</v>
      </c>
      <c r="B2" s="1753"/>
    </row>
    <row r="3" spans="1:2" ht="20.25" customHeight="1">
      <c r="A3" s="1756" t="s">
        <v>3758</v>
      </c>
      <c r="B3" s="1753"/>
    </row>
    <row r="4" spans="1:2" ht="20.25" customHeight="1">
      <c r="A4" s="1756" t="s">
        <v>3759</v>
      </c>
      <c r="B4" s="1753"/>
    </row>
    <row r="5" spans="1:2" ht="20.25" customHeight="1">
      <c r="A5" s="1756" t="s">
        <v>3760</v>
      </c>
      <c r="B5" s="1753"/>
    </row>
    <row r="6" spans="1:2" ht="20.25" customHeight="1">
      <c r="A6" s="1756" t="s">
        <v>3761</v>
      </c>
      <c r="B6" s="1753"/>
    </row>
    <row r="7" spans="1:2" ht="20.25" customHeight="1">
      <c r="A7" s="1756" t="s">
        <v>3762</v>
      </c>
      <c r="B7" s="1753"/>
    </row>
    <row r="8" spans="1:2" ht="20.25" customHeight="1">
      <c r="A8" s="1756" t="s">
        <v>3763</v>
      </c>
      <c r="B8" s="1753"/>
    </row>
    <row r="9" spans="1:2" ht="20.25" customHeight="1">
      <c r="A9" s="1756" t="s">
        <v>3764</v>
      </c>
      <c r="B9" s="1753"/>
    </row>
  </sheetData>
  <mergeCells count="1">
    <mergeCell ref="A1:B1"/>
  </mergeCells>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70465" r:id="rId4" name="Button 1">
              <controlPr defaultSize="0" print="0" autoFill="0" autoPict="0" macro="[0]!ToMainMenu">
                <anchor>
                  <from>
                    <xdr:col>4</xdr:col>
                    <xdr:colOff>45720</xdr:colOff>
                    <xdr:row>0</xdr:row>
                    <xdr:rowOff>236220</xdr:rowOff>
                  </from>
                  <to>
                    <xdr:col>6</xdr:col>
                    <xdr:colOff>190500</xdr:colOff>
                    <xdr:row>1</xdr:row>
                    <xdr:rowOff>190500</xdr:rowOff>
                  </to>
                </anchor>
              </controlPr>
            </control>
          </mc:Choice>
        </mc:AlternateContent>
        <mc:AlternateContent xmlns:mc="http://schemas.openxmlformats.org/markup-compatibility/2006">
          <mc:Choice Requires="x14">
            <control shapeId="1470466" r:id="rId5" name="Button 2">
              <controlPr defaultSize="0" print="0" autoFill="0" autoPict="0" macro="[0]!Printsheet">
                <anchor>
                  <from>
                    <xdr:col>4</xdr:col>
                    <xdr:colOff>45720</xdr:colOff>
                    <xdr:row>4</xdr:row>
                    <xdr:rowOff>198120</xdr:rowOff>
                  </from>
                  <to>
                    <xdr:col>6</xdr:col>
                    <xdr:colOff>190500</xdr:colOff>
                    <xdr:row>6</xdr:row>
                    <xdr:rowOff>30480</xdr:rowOff>
                  </to>
                </anchor>
              </controlPr>
            </control>
          </mc:Choice>
        </mc:AlternateContent>
        <mc:AlternateContent xmlns:mc="http://schemas.openxmlformats.org/markup-compatibility/2006">
          <mc:Choice Requires="x14">
            <control shapeId="1470467" r:id="rId6" name="Button 3">
              <controlPr defaultSize="0" print="0" autoFill="0" autoPict="0" macro="[0]!PrintPreview">
                <anchor>
                  <from>
                    <xdr:col>4</xdr:col>
                    <xdr:colOff>45720</xdr:colOff>
                    <xdr:row>2</xdr:row>
                    <xdr:rowOff>22860</xdr:rowOff>
                  </from>
                  <to>
                    <xdr:col>6</xdr:col>
                    <xdr:colOff>190500</xdr:colOff>
                    <xdr:row>3</xdr:row>
                    <xdr:rowOff>60960</xdr:rowOff>
                  </to>
                </anchor>
              </controlPr>
            </control>
          </mc:Choice>
        </mc:AlternateContent>
        <mc:AlternateContent xmlns:mc="http://schemas.openxmlformats.org/markup-compatibility/2006">
          <mc:Choice Requires="x14">
            <control shapeId="1470468" r:id="rId7" name="Button 4">
              <controlPr defaultSize="0" print="0" autoFill="0" autoPict="0" macro="[0]!ToDataEntry">
                <anchor>
                  <from>
                    <xdr:col>4</xdr:col>
                    <xdr:colOff>45720</xdr:colOff>
                    <xdr:row>6</xdr:row>
                    <xdr:rowOff>68580</xdr:rowOff>
                  </from>
                  <to>
                    <xdr:col>6</xdr:col>
                    <xdr:colOff>190500</xdr:colOff>
                    <xdr:row>7</xdr:row>
                    <xdr:rowOff>106680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dimension ref="B1:F39"/>
  <sheetViews>
    <sheetView workbookViewId="0">
      <selection activeCell="D5" sqref="D5"/>
    </sheetView>
  </sheetViews>
  <sheetFormatPr defaultRowHeight="13.2"/>
  <cols>
    <col min="2" max="2" width="50.5546875" bestFit="1" customWidth="1"/>
    <col min="3" max="3" width="10.6640625" customWidth="1"/>
    <col min="4" max="4" width="18.6640625" customWidth="1"/>
    <col min="5" max="6" width="16.88671875" customWidth="1"/>
  </cols>
  <sheetData>
    <row r="1" spans="2:6" ht="13.8" thickBot="1"/>
    <row r="2" spans="2:6" ht="29.25" customHeight="1">
      <c r="B2" s="372" t="s">
        <v>1318</v>
      </c>
      <c r="C2" s="358"/>
    </row>
    <row r="3" spans="2:6" ht="48.75" customHeight="1" thickBot="1">
      <c r="B3" s="373">
        <f>+'Master Data'!E19</f>
        <v>1200000</v>
      </c>
      <c r="C3" s="358"/>
    </row>
    <row r="4" spans="2:6" ht="22.5" customHeight="1">
      <c r="B4" s="374" t="s">
        <v>1319</v>
      </c>
      <c r="C4" s="368" t="s">
        <v>1320</v>
      </c>
      <c r="D4" s="359" t="s">
        <v>1321</v>
      </c>
      <c r="E4" s="360" t="s">
        <v>1322</v>
      </c>
    </row>
    <row r="5" spans="2:6" ht="33.75" customHeight="1">
      <c r="B5" s="375">
        <f>IF(AND(B3&gt;=0,B3&lt;=500000),1,IF(AND(B3&gt;=500000,B3&lt;=D5),C5,IF(AND(B3&gt;=D5,B3&lt;=D6),C6,IF(AND(B3&gt;=D6,B3&lt;=D7),C7,IF(AND(B3&gt;=D7,B3&lt;=D8),C8,IF(AND(B3&gt;=D8,B3&lt;=D9),C9,IF(AND(B3&gt;=D9,B3&lt;=D10),C10,IF(AND(B3&gt;=D10,B3&lt;=D11),C11,9))))))))</f>
        <v>3</v>
      </c>
      <c r="C5" s="369">
        <v>2</v>
      </c>
      <c r="D5" s="361">
        <v>1000000</v>
      </c>
      <c r="E5" s="362">
        <f>+D5*120%</f>
        <v>1200000</v>
      </c>
      <c r="F5" s="363">
        <v>780001</v>
      </c>
    </row>
    <row r="6" spans="2:6">
      <c r="B6" s="376" t="s">
        <v>582</v>
      </c>
      <c r="C6" s="369">
        <v>3</v>
      </c>
      <c r="D6" s="361">
        <v>3000000</v>
      </c>
      <c r="E6" s="362">
        <f t="shared" ref="E6:E11" si="0">+D6*120%</f>
        <v>3600000</v>
      </c>
      <c r="F6" s="363">
        <v>2400001</v>
      </c>
    </row>
    <row r="7" spans="2:6">
      <c r="B7" s="376" t="s">
        <v>582</v>
      </c>
      <c r="C7" s="369">
        <v>4</v>
      </c>
      <c r="D7" s="361">
        <v>6000000</v>
      </c>
      <c r="E7" s="362">
        <f t="shared" si="0"/>
        <v>7200000</v>
      </c>
      <c r="F7" s="363">
        <v>4800001</v>
      </c>
    </row>
    <row r="8" spans="2:6">
      <c r="B8" s="376" t="s">
        <v>582</v>
      </c>
      <c r="C8" s="369">
        <v>5</v>
      </c>
      <c r="D8" s="361">
        <v>10000000</v>
      </c>
      <c r="E8" s="362">
        <f t="shared" si="0"/>
        <v>12000000</v>
      </c>
      <c r="F8" s="363">
        <v>7800001</v>
      </c>
    </row>
    <row r="9" spans="2:6">
      <c r="B9" s="376" t="s">
        <v>582</v>
      </c>
      <c r="C9" s="369">
        <v>6</v>
      </c>
      <c r="D9" s="361">
        <v>20000000</v>
      </c>
      <c r="E9" s="362">
        <f t="shared" si="0"/>
        <v>24000000</v>
      </c>
      <c r="F9" s="363">
        <v>15600001</v>
      </c>
    </row>
    <row r="10" spans="2:6">
      <c r="B10" s="376" t="s">
        <v>582</v>
      </c>
      <c r="C10" s="369">
        <v>7</v>
      </c>
      <c r="D10" s="361">
        <v>60000000</v>
      </c>
      <c r="E10" s="362">
        <f t="shared" si="0"/>
        <v>72000000</v>
      </c>
      <c r="F10" s="363">
        <v>48000001</v>
      </c>
    </row>
    <row r="11" spans="2:6">
      <c r="B11" s="377" t="s">
        <v>582</v>
      </c>
      <c r="C11" s="370">
        <v>8</v>
      </c>
      <c r="D11" s="364">
        <v>200000000</v>
      </c>
      <c r="E11" s="362">
        <f t="shared" si="0"/>
        <v>240000000</v>
      </c>
      <c r="F11" s="365">
        <v>156000001</v>
      </c>
    </row>
    <row r="12" spans="2:6" ht="13.8" thickBot="1">
      <c r="B12" s="378" t="s">
        <v>582</v>
      </c>
      <c r="C12" s="371">
        <v>9</v>
      </c>
      <c r="D12" s="366" t="s">
        <v>1323</v>
      </c>
      <c r="E12" s="367" t="s">
        <v>1323</v>
      </c>
      <c r="F12" s="85"/>
    </row>
    <row r="16" spans="2:6">
      <c r="B16" s="520" t="s">
        <v>1400</v>
      </c>
      <c r="C16" s="509">
        <f>+B24</f>
        <v>3</v>
      </c>
    </row>
    <row r="18" spans="2:4">
      <c r="B18" s="568" t="str">
        <f ca="1">+ClassDropdown!E3</f>
        <v>ME</v>
      </c>
    </row>
    <row r="19" spans="2:4">
      <c r="B19" s="567" t="str">
        <f ca="1">CONCATENATE('GB Rating'!B5,ClassDropdown!E3)</f>
        <v>3ME</v>
      </c>
    </row>
    <row r="24" spans="2:4" ht="13.8" thickBot="1">
      <c r="B24" s="521">
        <f>+'GB Rating'!B5</f>
        <v>3</v>
      </c>
    </row>
    <row r="29" spans="2:4">
      <c r="B29" s="2990" t="s">
        <v>1401</v>
      </c>
      <c r="C29" s="2990"/>
      <c r="D29" s="2990"/>
    </row>
    <row r="30" spans="2:4">
      <c r="B30" s="2990" t="s">
        <v>1402</v>
      </c>
      <c r="C30" s="2990"/>
      <c r="D30" s="2990"/>
    </row>
    <row r="31" spans="2:4">
      <c r="B31" s="522" t="s">
        <v>1403</v>
      </c>
      <c r="C31" s="410">
        <f>IF('Master Data'!$G$27=90,10,20)</f>
        <v>20</v>
      </c>
      <c r="D31" s="410">
        <f t="shared" ref="D31:D39" si="1">+C31</f>
        <v>20</v>
      </c>
    </row>
    <row r="32" spans="2:4">
      <c r="B32" s="522" t="s">
        <v>1404</v>
      </c>
      <c r="C32" s="410">
        <f>IF('Master Data'!$G$27=90,9,18)</f>
        <v>18</v>
      </c>
      <c r="D32" s="410">
        <f t="shared" si="1"/>
        <v>18</v>
      </c>
    </row>
    <row r="33" spans="2:4">
      <c r="B33" s="522" t="s">
        <v>1405</v>
      </c>
      <c r="C33" s="410">
        <f>IF('Master Data'!$G$27=90,6,14)</f>
        <v>14</v>
      </c>
      <c r="D33" s="410">
        <f t="shared" si="1"/>
        <v>14</v>
      </c>
    </row>
    <row r="34" spans="2:4">
      <c r="B34" s="522" t="s">
        <v>1406</v>
      </c>
      <c r="C34" s="410">
        <f>IF('Master Data'!$G$27=90,5,12)</f>
        <v>12</v>
      </c>
      <c r="D34" s="410">
        <f t="shared" si="1"/>
        <v>12</v>
      </c>
    </row>
    <row r="35" spans="2:4">
      <c r="B35" s="522" t="s">
        <v>1407</v>
      </c>
      <c r="C35" s="410">
        <f>IF('Master Data'!$G$27=90,4,8)</f>
        <v>8</v>
      </c>
      <c r="D35" s="410">
        <f t="shared" si="1"/>
        <v>8</v>
      </c>
    </row>
    <row r="36" spans="2:4">
      <c r="B36" s="522" t="s">
        <v>1408</v>
      </c>
      <c r="C36" s="410">
        <f>IF('Master Data'!$G$27=90,3,6)</f>
        <v>6</v>
      </c>
      <c r="D36" s="410">
        <f t="shared" si="1"/>
        <v>6</v>
      </c>
    </row>
    <row r="37" spans="2:4">
      <c r="B37" s="522" t="s">
        <v>1409</v>
      </c>
      <c r="C37" s="410">
        <f>IF('Master Data'!$G$27=90,2,4)</f>
        <v>4</v>
      </c>
      <c r="D37" s="410">
        <f t="shared" si="1"/>
        <v>4</v>
      </c>
    </row>
    <row r="38" spans="2:4">
      <c r="B38" s="523" t="s">
        <v>1410</v>
      </c>
      <c r="C38" s="410">
        <f>IF('Master Data'!$G$27=90,1,2)</f>
        <v>2</v>
      </c>
      <c r="D38" s="410">
        <f t="shared" si="1"/>
        <v>2</v>
      </c>
    </row>
    <row r="39" spans="2:4">
      <c r="B39" s="522" t="s">
        <v>1476</v>
      </c>
      <c r="C39" s="507">
        <f>IF('Master Data'!$G$27=90,0,0)</f>
        <v>0</v>
      </c>
      <c r="D39" s="507">
        <f t="shared" si="1"/>
        <v>0</v>
      </c>
    </row>
  </sheetData>
  <mergeCells count="2">
    <mergeCell ref="B30:D30"/>
    <mergeCell ref="B29:D29"/>
  </mergeCells>
  <dataValidations count="2">
    <dataValidation allowBlank="1" showInputMessage="1" showErrorMessage="1" promptTitle="CIDB Grading" prompt="The CIDB Grading will automatically display here when you put the estimated amount in above." sqref="B19" xr:uid="{00000000-0002-0000-0A00-000000000000}"/>
    <dataValidation type="decimal" allowBlank="1" showInputMessage="1" showErrorMessage="1" errorTitle="Wrong Percentage" error="Please type in a percentage between 1 and 100." sqref="C31:C39" xr:uid="{00000000-0002-0000-0A00-000001000000}">
      <formula1>0</formula1>
      <formula2>100</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5">
    <tabColor rgb="FF002060"/>
  </sheetPr>
  <dimension ref="B1:F17"/>
  <sheetViews>
    <sheetView workbookViewId="0">
      <selection activeCell="C13" sqref="C13"/>
    </sheetView>
  </sheetViews>
  <sheetFormatPr defaultRowHeight="13.2"/>
  <cols>
    <col min="2" max="2" width="50.5546875" bestFit="1" customWidth="1"/>
    <col min="3" max="3" width="10.6640625" customWidth="1"/>
    <col min="4" max="4" width="18.6640625" customWidth="1"/>
    <col min="5" max="6" width="16.88671875" customWidth="1"/>
  </cols>
  <sheetData>
    <row r="1" spans="2:6" ht="13.8" thickBot="1"/>
    <row r="2" spans="2:6" ht="29.25" customHeight="1">
      <c r="B2" s="372" t="s">
        <v>1577</v>
      </c>
      <c r="C2" s="358"/>
    </row>
    <row r="3" spans="2:6" ht="48.75" customHeight="1" thickBot="1">
      <c r="B3" s="373">
        <f>+'Master Data'!E19</f>
        <v>1200000</v>
      </c>
      <c r="C3" s="358"/>
    </row>
    <row r="4" spans="2:6" ht="22.5" customHeight="1">
      <c r="B4" s="374" t="s">
        <v>1319</v>
      </c>
      <c r="C4" s="368" t="s">
        <v>1320</v>
      </c>
      <c r="D4" s="359" t="s">
        <v>1321</v>
      </c>
      <c r="E4" s="360" t="s">
        <v>1322</v>
      </c>
    </row>
    <row r="5" spans="2:6" ht="33.75" customHeight="1">
      <c r="B5" s="1325">
        <f>IF(AND(B3&gt;=0,B3&lt;=E5),C5,IF(AND(B3&gt;=D6,B3&lt;=E6),C6,IF(AND(B3&gt;=D7,B3&lt;=E7),C7,IF(AND(B3&gt;=D8,B3&lt;=E8),C8,IF(AND(B3&gt;=D9,B3&lt;=E9),C9,IF(AND(B3&gt;=D10,B3&lt;=E10),C10,IF(AND(B3&gt;=D11,B3&lt;=E11),C11,IF(AND(B3&gt;=D12,B3&lt;=E12),C12,IF(AND(B3&gt;D13),C13,C13)))))))))</f>
        <v>270</v>
      </c>
      <c r="C5" s="369">
        <v>0</v>
      </c>
      <c r="D5" s="361">
        <v>1</v>
      </c>
      <c r="E5" s="362">
        <v>500000</v>
      </c>
      <c r="F5" s="363"/>
    </row>
    <row r="6" spans="2:6">
      <c r="B6" s="376" t="s">
        <v>582</v>
      </c>
      <c r="C6" s="369">
        <v>190</v>
      </c>
      <c r="D6" s="361">
        <v>500001</v>
      </c>
      <c r="E6" s="362">
        <v>1000000</v>
      </c>
      <c r="F6" s="363"/>
    </row>
    <row r="7" spans="2:6">
      <c r="B7" s="376" t="s">
        <v>582</v>
      </c>
      <c r="C7" s="369">
        <v>270</v>
      </c>
      <c r="D7" s="361">
        <v>1000001</v>
      </c>
      <c r="E7" s="362">
        <v>2000000</v>
      </c>
      <c r="F7" s="363"/>
    </row>
    <row r="8" spans="2:6">
      <c r="B8" s="376" t="s">
        <v>582</v>
      </c>
      <c r="C8" s="369">
        <v>330</v>
      </c>
      <c r="D8" s="361">
        <v>2000001</v>
      </c>
      <c r="E8" s="362">
        <v>5000000</v>
      </c>
      <c r="F8" s="363"/>
    </row>
    <row r="9" spans="2:6">
      <c r="B9" s="376" t="s">
        <v>582</v>
      </c>
      <c r="C9" s="369">
        <v>380</v>
      </c>
      <c r="D9" s="361">
        <v>5000001</v>
      </c>
      <c r="E9" s="362">
        <v>10000000</v>
      </c>
      <c r="F9" s="363"/>
    </row>
    <row r="10" spans="2:6">
      <c r="B10" s="376" t="s">
        <v>582</v>
      </c>
      <c r="C10" s="369">
        <v>450</v>
      </c>
      <c r="D10" s="361">
        <v>10000001</v>
      </c>
      <c r="E10" s="362">
        <v>20000000</v>
      </c>
      <c r="F10" s="363"/>
    </row>
    <row r="11" spans="2:6">
      <c r="B11" s="376"/>
      <c r="C11" s="369">
        <v>500</v>
      </c>
      <c r="D11" s="361">
        <v>20000001</v>
      </c>
      <c r="E11" s="362">
        <v>40000000</v>
      </c>
      <c r="F11" s="363"/>
    </row>
    <row r="12" spans="2:6">
      <c r="B12" s="376"/>
      <c r="C12" s="369">
        <v>610</v>
      </c>
      <c r="D12" s="361">
        <v>40000001</v>
      </c>
      <c r="E12" s="362">
        <v>130000000</v>
      </c>
      <c r="F12" s="363"/>
    </row>
    <row r="13" spans="2:6">
      <c r="B13" s="376"/>
      <c r="C13" s="369">
        <v>820</v>
      </c>
      <c r="D13" s="875" t="s">
        <v>2138</v>
      </c>
      <c r="E13" s="362"/>
      <c r="F13" s="363"/>
    </row>
    <row r="14" spans="2:6">
      <c r="B14" s="377" t="s">
        <v>582</v>
      </c>
      <c r="C14" s="370" t="s">
        <v>582</v>
      </c>
      <c r="D14" s="364"/>
      <c r="E14" s="362"/>
      <c r="F14" s="365"/>
    </row>
    <row r="15" spans="2:6" ht="13.8" thickBot="1">
      <c r="B15" s="378" t="s">
        <v>582</v>
      </c>
      <c r="C15" s="371" t="s">
        <v>582</v>
      </c>
      <c r="D15" s="366"/>
      <c r="E15" s="367"/>
      <c r="F15" s="85"/>
    </row>
    <row r="17" spans="3:5">
      <c r="C17" s="29" t="s">
        <v>2137</v>
      </c>
      <c r="E17" s="876">
        <v>42826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theme="8" tint="0.59999389629810485"/>
  </sheetPr>
  <dimension ref="A1:Q72"/>
  <sheetViews>
    <sheetView showGridLines="0" showRuler="0" zoomScaleNormal="100" zoomScaleSheetLayoutView="100" zoomScalePageLayoutView="80" workbookViewId="0">
      <selection activeCell="E28" sqref="E28"/>
    </sheetView>
  </sheetViews>
  <sheetFormatPr defaultRowHeight="13.2"/>
  <cols>
    <col min="1" max="1" width="42.44140625" style="5" customWidth="1"/>
    <col min="2" max="2" width="24" customWidth="1"/>
    <col min="3" max="3" width="19.44140625" customWidth="1"/>
    <col min="4" max="4" width="30.88671875" customWidth="1"/>
  </cols>
  <sheetData>
    <row r="1" spans="1:8" ht="22.8">
      <c r="A1" s="3000" t="s">
        <v>372</v>
      </c>
      <c r="B1" s="3000"/>
      <c r="C1" s="3000"/>
      <c r="D1" s="3000"/>
    </row>
    <row r="2" spans="1:8" ht="22.8">
      <c r="A2" s="3000" t="str">
        <f>+'Master Data'!D3</f>
        <v>DEPARTMENT OF PUBLIC WORKS</v>
      </c>
      <c r="B2" s="3000"/>
      <c r="C2" s="3000"/>
      <c r="D2" s="3000"/>
    </row>
    <row r="3" spans="1:8" ht="20.25" customHeight="1">
      <c r="A3" s="13"/>
      <c r="D3" s="516" t="s">
        <v>582</v>
      </c>
    </row>
    <row r="4" spans="1:8" ht="24" customHeight="1">
      <c r="A4" s="13"/>
      <c r="D4" s="516"/>
      <c r="F4" s="2997" t="s">
        <v>273</v>
      </c>
      <c r="G4" s="2997"/>
      <c r="H4" s="2997"/>
    </row>
    <row r="5" spans="1:8" ht="21">
      <c r="A5" s="13"/>
      <c r="D5" s="516"/>
    </row>
    <row r="6" spans="1:8" ht="21">
      <c r="A6" s="13"/>
      <c r="D6" s="516"/>
    </row>
    <row r="7" spans="1:8" ht="21">
      <c r="A7" s="13"/>
      <c r="D7" s="516"/>
    </row>
    <row r="8" spans="1:8" ht="21">
      <c r="A8" s="13"/>
      <c r="D8" s="516"/>
    </row>
    <row r="9" spans="1:8" ht="39.75" customHeight="1">
      <c r="A9" s="13"/>
      <c r="D9" s="516"/>
    </row>
    <row r="10" spans="1:8" ht="28.2">
      <c r="A10" s="3006" t="s">
        <v>1125</v>
      </c>
      <c r="B10" s="3006"/>
      <c r="C10" s="3006"/>
      <c r="D10" s="3006"/>
    </row>
    <row r="12" spans="1:8" ht="17.399999999999999">
      <c r="A12" s="2998" t="s">
        <v>1573</v>
      </c>
      <c r="B12" s="2998"/>
      <c r="C12" s="2998"/>
      <c r="D12" s="2998"/>
    </row>
    <row r="14" spans="1:8" s="112" customFormat="1" ht="27.6">
      <c r="A14" s="3007" t="s">
        <v>158</v>
      </c>
      <c r="B14" s="3007"/>
      <c r="C14" s="3007"/>
      <c r="D14" s="3007"/>
    </row>
    <row r="15" spans="1:8" s="112" customFormat="1" ht="21" customHeight="1">
      <c r="A15" s="3008" t="s">
        <v>1263</v>
      </c>
      <c r="B15" s="3008"/>
      <c r="C15" s="3008"/>
      <c r="D15" s="3008"/>
    </row>
    <row r="16" spans="1:8" ht="24.75" customHeight="1">
      <c r="A16" s="13"/>
    </row>
    <row r="17" spans="1:12" ht="75.75" customHeight="1">
      <c r="A17" s="3002" t="str">
        <f>+'Master Data'!E18</f>
        <v>KZN Public Works: 191 Prince Alfred Street</v>
      </c>
      <c r="B17" s="3002"/>
      <c r="C17" s="3002"/>
      <c r="D17" s="3002"/>
    </row>
    <row r="18" spans="1:12" ht="30" customHeight="1" thickBot="1">
      <c r="A18" s="3001"/>
      <c r="B18" s="3001"/>
      <c r="C18" s="3001"/>
      <c r="D18" s="3001"/>
    </row>
    <row r="19" spans="1:12" ht="8.4" customHeight="1" thickTop="1">
      <c r="A19" s="3003"/>
      <c r="B19" s="3003"/>
      <c r="C19" s="3003"/>
      <c r="D19" s="3003"/>
    </row>
    <row r="20" spans="1:12" s="112" customFormat="1" ht="19.95" customHeight="1">
      <c r="A20" s="2999" t="str">
        <f>IF('Master Data'!E235=1,"Engineer/Principal Agent",IF('Master Data'!E235=2,"Project Leader","Project Manager"))</f>
        <v>Engineer/Principal Agent</v>
      </c>
      <c r="B20" s="2999"/>
      <c r="C20" s="2999" t="str">
        <f>+'Master Data'!E264</f>
        <v>[Identify Agent's Service, eg. Engineer]</v>
      </c>
      <c r="D20" s="2999"/>
      <c r="I20" s="29"/>
    </row>
    <row r="21" spans="1:12" s="85" customFormat="1" ht="15">
      <c r="A21" s="2991" t="str">
        <f>+'Master Data'!E234</f>
        <v>[Identify the Company or person]</v>
      </c>
      <c r="B21" s="2991"/>
      <c r="C21" s="2991" t="str">
        <f>+'Master Data'!E265</f>
        <v>[Agents Name]</v>
      </c>
      <c r="D21" s="2991"/>
      <c r="I21" s="48"/>
    </row>
    <row r="22" spans="1:12" s="85" customFormat="1" ht="15">
      <c r="A22" s="2991" t="str">
        <f>+'Master Data'!E236</f>
        <v>[P.O. Box number]</v>
      </c>
      <c r="B22" s="2991"/>
      <c r="C22" s="2991" t="str">
        <f>+'Master Data'!E266</f>
        <v>[P.O. Box number]</v>
      </c>
      <c r="D22" s="2991"/>
      <c r="I22" s="843"/>
    </row>
    <row r="23" spans="1:12" s="85" customFormat="1" ht="15">
      <c r="A23" s="2991" t="str">
        <f>+'Master Data'!E237</f>
        <v>[Name of town]</v>
      </c>
      <c r="B23" s="2991"/>
      <c r="C23" s="2991" t="str">
        <f>+'Master Data'!E267</f>
        <v>[Name of town]</v>
      </c>
      <c r="D23" s="2991"/>
    </row>
    <row r="24" spans="1:12" s="85" customFormat="1" ht="15">
      <c r="A24" s="2991" t="str">
        <f>+'Master Data'!E238</f>
        <v>[Name of City]</v>
      </c>
      <c r="B24" s="2991"/>
      <c r="C24" s="2991" t="str">
        <f>+'Master Data'!E268</f>
        <v>[Code]</v>
      </c>
      <c r="D24" s="2991"/>
    </row>
    <row r="25" spans="1:12" s="85" customFormat="1" ht="15">
      <c r="A25" s="2991" t="str">
        <f>+'Master Data'!E239</f>
        <v>[Code]</v>
      </c>
      <c r="B25" s="2991"/>
      <c r="C25" s="843"/>
      <c r="D25" s="843"/>
      <c r="E25" s="1760"/>
      <c r="F25" s="1760"/>
      <c r="G25" s="1760"/>
      <c r="H25" s="1760"/>
      <c r="I25" s="1760"/>
      <c r="J25" s="1760"/>
      <c r="K25" s="1760"/>
      <c r="L25" s="1760"/>
    </row>
    <row r="26" spans="1:12" s="85" customFormat="1" ht="15" customHeight="1">
      <c r="A26" s="2991" t="str">
        <f>+""&amp;'Master Data'!E243&amp;" - Tel Number"</f>
        <v>[Telephone Number including Area Code] - Tel Number</v>
      </c>
      <c r="B26" s="2991"/>
      <c r="C26" s="2991" t="str">
        <f>+'Master Data'!E269&amp;" - Tel Number"</f>
        <v>[Tel Number including Area Code] - Tel Number</v>
      </c>
      <c r="D26" s="2991"/>
    </row>
    <row r="27" spans="1:12" s="85" customFormat="1" ht="15" customHeight="1">
      <c r="A27" s="2991" t="str">
        <f>+""&amp;'Master Data'!E245&amp;" - Fax Number"</f>
        <v>[Fax Number including Area Code] - Fax Number</v>
      </c>
      <c r="B27" s="2991"/>
      <c r="C27" s="2991" t="str">
        <f>+'Master Data'!E270&amp;" - Fax Number"</f>
        <v>[Fax Number including Area Code] - Fax Number</v>
      </c>
      <c r="D27" s="2991"/>
    </row>
    <row r="28" spans="1:12" s="85" customFormat="1" ht="20.25" customHeight="1">
      <c r="A28" s="2996" t="str">
        <f>+'Master Data'!E246</f>
        <v>[Email Address]</v>
      </c>
      <c r="B28" s="2996"/>
      <c r="C28" s="3010" t="str">
        <f>+'Master Data'!E271</f>
        <v>[Email Address]</v>
      </c>
      <c r="D28" s="3010"/>
    </row>
    <row r="29" spans="1:12" ht="6" customHeight="1">
      <c r="A29" s="300"/>
      <c r="B29" s="1"/>
      <c r="C29" s="1"/>
      <c r="D29" s="1"/>
    </row>
    <row r="30" spans="1:12" ht="15.6">
      <c r="A30" s="301" t="s">
        <v>973</v>
      </c>
      <c r="B30" s="1"/>
      <c r="C30" s="3009" t="s">
        <v>157</v>
      </c>
      <c r="D30" s="3009"/>
    </row>
    <row r="31" spans="1:12" ht="15.75" customHeight="1">
      <c r="A31" s="10" t="s">
        <v>1219</v>
      </c>
      <c r="B31" s="1"/>
      <c r="C31" s="2995" t="str">
        <f>+'Master Data'!E249</f>
        <v>Regional Manager</v>
      </c>
      <c r="D31" s="2995"/>
    </row>
    <row r="32" spans="1:12" ht="15.75" customHeight="1">
      <c r="A32" s="10" t="str">
        <f>+'Master Data'!E12</f>
        <v>KZN Department of Public Works</v>
      </c>
      <c r="B32" s="1"/>
      <c r="C32" s="2995" t="str">
        <f>+'Master Data'!E248</f>
        <v>KZN Department of Public Works</v>
      </c>
      <c r="D32" s="2995"/>
    </row>
    <row r="33" spans="1:17" ht="15.75" customHeight="1">
      <c r="A33" s="10" t="str">
        <f>+'Master Data'!E227</f>
        <v>Private Bag X 9041</v>
      </c>
      <c r="B33" s="1"/>
      <c r="C33" s="2995" t="str">
        <f>+'Master Data'!E250</f>
        <v>X9041</v>
      </c>
      <c r="D33" s="2995"/>
    </row>
    <row r="34" spans="1:17" ht="15.75" customHeight="1">
      <c r="A34" s="11" t="str">
        <f>+'Master Data'!E228</f>
        <v>PIETERMARITZBURG</v>
      </c>
      <c r="B34" s="1"/>
      <c r="C34" s="2962" t="str">
        <f>+'Master Data'!E251</f>
        <v>Pietermarizburg</v>
      </c>
      <c r="D34" s="2962"/>
    </row>
    <row r="35" spans="1:17" ht="15" customHeight="1">
      <c r="A35" s="65">
        <f>+'Master Data'!E229</f>
        <v>3200</v>
      </c>
      <c r="B35" s="1"/>
      <c r="C35" s="2995" t="str">
        <f>+'Master Data'!E252</f>
        <v>3200</v>
      </c>
      <c r="D35" s="2995"/>
    </row>
    <row r="36" spans="1:17" ht="18.75" customHeight="1">
      <c r="A36" s="10" t="str">
        <f>+"Tel Number:     "&amp;'Master Data'!E230&amp;""</f>
        <v>Tel Number:     033 - 8971300</v>
      </c>
      <c r="B36" s="1"/>
      <c r="C36" s="65" t="s">
        <v>1266</v>
      </c>
      <c r="D36" s="1817" t="str">
        <f>+'Master Data'!E253</f>
        <v>033-897 1421/1422</v>
      </c>
    </row>
    <row r="37" spans="1:17" ht="18.75" customHeight="1">
      <c r="A37" s="570" t="str">
        <f>+"Fax Number:    "&amp;'Master Data'!E231&amp;""</f>
        <v>Fax Number:    033 - 8971399</v>
      </c>
      <c r="B37" s="570"/>
      <c r="C37" s="570" t="s">
        <v>821</v>
      </c>
      <c r="D37" s="572" t="str">
        <f>+'Master Data'!E254</f>
        <v>033-897 1399</v>
      </c>
    </row>
    <row r="38" spans="1:17" ht="7.2" customHeight="1" thickBot="1">
      <c r="A38" s="573"/>
      <c r="B38" s="573"/>
      <c r="C38" s="573"/>
      <c r="D38" s="573"/>
    </row>
    <row r="39" spans="1:17" ht="15" customHeight="1" thickTop="1">
      <c r="A39" s="829" t="str">
        <f>+"Tender Number:           "&amp;'Master Data'!OLE_LINK5&amp;""</f>
        <v>Tender Number:           ZNTM012345W</v>
      </c>
      <c r="B39" s="830"/>
      <c r="C39" s="829" t="s">
        <v>4013</v>
      </c>
      <c r="D39" s="829" t="str">
        <f>+'Master Data'!WimsNo</f>
        <v>012345</v>
      </c>
    </row>
    <row r="40" spans="1:17" ht="15" customHeight="1">
      <c r="A40" s="829" t="str">
        <f ca="1">+"CIDB Grading:        "&amp;'Master Data'!OLE_LINK2&amp;""</f>
        <v>CIDB Grading:        3ME</v>
      </c>
      <c r="B40" s="830"/>
      <c r="C40" s="831" t="s">
        <v>911</v>
      </c>
      <c r="D40" s="833" t="str">
        <f>+'Master Data'!ClosingDate</f>
        <v>As Per Tender Advert</v>
      </c>
    </row>
    <row r="41" spans="1:17" ht="15">
      <c r="A41" s="829" t="str">
        <f>+"ECDP Number:        "&amp;'Master Data'!G15&amp;""</f>
        <v>ECDP Number:        N/A</v>
      </c>
      <c r="B41" s="832"/>
      <c r="C41" s="1880" t="s">
        <v>3964</v>
      </c>
      <c r="D41" s="1880" t="str">
        <f>CONCATENATE('Master Data'!L21," ",'Master Data'!O21)</f>
        <v>19 Calendar Months</v>
      </c>
    </row>
    <row r="42" spans="1:17" ht="4.5" customHeight="1">
      <c r="A42" s="14"/>
    </row>
    <row r="43" spans="1:17" ht="33" customHeight="1">
      <c r="A43" s="2992" t="s">
        <v>3144</v>
      </c>
      <c r="B43" s="2993"/>
      <c r="C43" s="2993"/>
      <c r="D43" s="2994"/>
    </row>
    <row r="44" spans="1:17" ht="21.75" customHeight="1">
      <c r="A44" s="827" t="s">
        <v>1491</v>
      </c>
      <c r="B44" s="12"/>
      <c r="C44" s="3004" t="s">
        <v>2019</v>
      </c>
      <c r="D44" s="3005"/>
    </row>
    <row r="45" spans="1:17" ht="21.75" customHeight="1">
      <c r="A45" s="827" t="s">
        <v>4015</v>
      </c>
      <c r="B45" s="12"/>
      <c r="C45" s="3004" t="s">
        <v>2019</v>
      </c>
      <c r="D45" s="3005"/>
    </row>
    <row r="46" spans="1:17" ht="4.95" customHeight="1">
      <c r="A46" s="828"/>
      <c r="B46" s="390"/>
      <c r="C46" s="390"/>
      <c r="D46" s="391"/>
    </row>
    <row r="47" spans="1:17" ht="12.75" customHeight="1">
      <c r="E47" s="161"/>
      <c r="F47" s="161"/>
      <c r="G47" s="161"/>
      <c r="H47" s="161"/>
      <c r="I47" s="161"/>
      <c r="J47" s="161"/>
      <c r="K47" s="161"/>
      <c r="L47" s="161"/>
      <c r="M47" s="161"/>
      <c r="N47" s="161"/>
      <c r="O47" s="161"/>
      <c r="P47" s="161"/>
      <c r="Q47" s="161"/>
    </row>
    <row r="48" spans="1:17">
      <c r="E48" s="161"/>
      <c r="F48" s="161"/>
      <c r="G48" s="161"/>
      <c r="H48" s="161"/>
      <c r="I48" s="161"/>
      <c r="J48" s="161"/>
      <c r="K48" s="161"/>
      <c r="L48" s="161"/>
      <c r="M48" s="161"/>
      <c r="N48" s="161"/>
      <c r="O48" s="161"/>
      <c r="P48" s="161"/>
      <c r="Q48" s="161"/>
    </row>
    <row r="49" spans="5:17">
      <c r="E49" s="161"/>
      <c r="F49" s="161"/>
      <c r="G49" s="161"/>
      <c r="H49" s="161"/>
      <c r="I49" s="161"/>
      <c r="J49" s="161"/>
      <c r="K49" s="161"/>
      <c r="L49" s="161"/>
      <c r="M49" s="161"/>
      <c r="N49" s="161"/>
      <c r="O49" s="161"/>
      <c r="P49" s="161"/>
      <c r="Q49" s="161"/>
    </row>
    <row r="50" spans="5:17">
      <c r="E50" s="161"/>
      <c r="F50" s="161"/>
      <c r="G50" s="161"/>
      <c r="H50" s="161"/>
      <c r="I50" s="161"/>
      <c r="J50" s="161"/>
      <c r="K50" s="161"/>
      <c r="L50" s="161"/>
      <c r="M50" s="161"/>
      <c r="N50" s="161"/>
      <c r="O50" s="161"/>
      <c r="P50" s="161"/>
      <c r="Q50" s="161"/>
    </row>
    <row r="51" spans="5:17">
      <c r="E51" s="161"/>
      <c r="F51" s="161"/>
      <c r="G51" s="161"/>
      <c r="H51" s="161"/>
      <c r="I51" s="161"/>
      <c r="J51" s="161"/>
      <c r="K51" s="161"/>
      <c r="L51" s="161"/>
      <c r="M51" s="161"/>
      <c r="N51" s="161"/>
      <c r="O51" s="161"/>
      <c r="P51" s="161"/>
      <c r="Q51" s="161"/>
    </row>
    <row r="52" spans="5:17">
      <c r="E52" s="161"/>
      <c r="F52" s="161"/>
      <c r="G52" s="161"/>
      <c r="H52" s="161"/>
      <c r="I52" s="161"/>
      <c r="J52" s="161"/>
      <c r="K52" s="161"/>
      <c r="L52" s="161"/>
      <c r="M52" s="161"/>
      <c r="N52" s="161"/>
      <c r="O52" s="161"/>
      <c r="P52" s="161"/>
      <c r="Q52" s="161"/>
    </row>
    <row r="53" spans="5:17">
      <c r="E53" s="161"/>
      <c r="F53" s="161"/>
      <c r="G53" s="161"/>
      <c r="H53" s="161"/>
      <c r="I53" s="161"/>
      <c r="J53" s="161"/>
      <c r="K53" s="161"/>
      <c r="L53" s="161"/>
      <c r="M53" s="161"/>
      <c r="N53" s="161"/>
      <c r="O53" s="161"/>
      <c r="P53" s="161"/>
      <c r="Q53" s="161"/>
    </row>
    <row r="54" spans="5:17">
      <c r="E54" s="161"/>
      <c r="F54" s="161"/>
      <c r="G54" s="161"/>
      <c r="H54" s="161"/>
      <c r="I54" s="161"/>
      <c r="J54" s="161"/>
      <c r="K54" s="161"/>
      <c r="L54" s="161"/>
      <c r="M54" s="161"/>
      <c r="N54" s="161"/>
      <c r="O54" s="161"/>
      <c r="P54" s="161"/>
      <c r="Q54" s="161"/>
    </row>
    <row r="55" spans="5:17">
      <c r="E55" s="161"/>
      <c r="F55" s="161"/>
      <c r="G55" s="161"/>
      <c r="H55" s="161"/>
      <c r="I55" s="161"/>
      <c r="J55" s="161"/>
      <c r="K55" s="161"/>
      <c r="L55" s="161"/>
      <c r="M55" s="161"/>
      <c r="N55" s="161"/>
      <c r="O55" s="161"/>
      <c r="P55" s="161"/>
      <c r="Q55" s="161"/>
    </row>
    <row r="56" spans="5:17">
      <c r="E56" s="161"/>
      <c r="F56" s="161"/>
      <c r="G56" s="161"/>
      <c r="H56" s="161"/>
      <c r="I56" s="161"/>
      <c r="J56" s="161"/>
      <c r="K56" s="161"/>
      <c r="L56" s="161"/>
      <c r="M56" s="161"/>
      <c r="N56" s="161"/>
      <c r="O56" s="161"/>
      <c r="P56" s="161"/>
      <c r="Q56" s="161"/>
    </row>
    <row r="57" spans="5:17">
      <c r="E57" s="161"/>
      <c r="F57" s="161"/>
      <c r="G57" s="161"/>
      <c r="H57" s="161"/>
      <c r="I57" s="161"/>
      <c r="J57" s="161"/>
      <c r="K57" s="161"/>
      <c r="L57" s="161"/>
      <c r="M57" s="161"/>
      <c r="N57" s="161"/>
      <c r="O57" s="161"/>
      <c r="P57" s="161"/>
      <c r="Q57" s="161"/>
    </row>
    <row r="58" spans="5:17">
      <c r="E58" s="161"/>
      <c r="F58" s="161"/>
      <c r="G58" s="161"/>
      <c r="H58" s="161"/>
      <c r="I58" s="161"/>
      <c r="J58" s="161"/>
      <c r="K58" s="161"/>
      <c r="L58" s="161"/>
      <c r="M58" s="161"/>
      <c r="N58" s="161"/>
      <c r="O58" s="161"/>
      <c r="P58" s="161"/>
      <c r="Q58" s="161"/>
    </row>
    <row r="59" spans="5:17">
      <c r="E59" s="161"/>
      <c r="F59" s="161"/>
      <c r="G59" s="161"/>
      <c r="H59" s="161"/>
      <c r="I59" s="161"/>
      <c r="J59" s="161"/>
      <c r="K59" s="161"/>
      <c r="L59" s="161"/>
      <c r="M59" s="161"/>
      <c r="N59" s="161"/>
      <c r="O59" s="161"/>
      <c r="P59" s="161"/>
      <c r="Q59" s="161"/>
    </row>
    <row r="60" spans="5:17">
      <c r="E60" s="161"/>
      <c r="F60" s="161"/>
      <c r="G60" s="161"/>
      <c r="H60" s="161"/>
      <c r="I60" s="161"/>
      <c r="J60" s="161"/>
      <c r="K60" s="161"/>
      <c r="L60" s="161"/>
      <c r="M60" s="161"/>
      <c r="N60" s="161"/>
      <c r="O60" s="161"/>
      <c r="P60" s="161"/>
      <c r="Q60" s="161"/>
    </row>
    <row r="61" spans="5:17">
      <c r="E61" s="161"/>
      <c r="F61" s="161"/>
      <c r="G61" s="161"/>
      <c r="H61" s="161"/>
      <c r="I61" s="161"/>
      <c r="J61" s="161"/>
      <c r="K61" s="161"/>
      <c r="L61" s="161"/>
      <c r="M61" s="161"/>
      <c r="N61" s="161"/>
      <c r="O61" s="161"/>
      <c r="P61" s="161"/>
      <c r="Q61" s="161"/>
    </row>
    <row r="62" spans="5:17">
      <c r="E62" s="161"/>
      <c r="F62" s="161"/>
      <c r="G62" s="161"/>
      <c r="H62" s="161"/>
      <c r="I62" s="161"/>
      <c r="J62" s="161"/>
      <c r="K62" s="161"/>
      <c r="L62" s="161"/>
      <c r="M62" s="161"/>
      <c r="N62" s="161"/>
      <c r="O62" s="161"/>
      <c r="P62" s="161"/>
      <c r="Q62" s="161"/>
    </row>
    <row r="63" spans="5:17">
      <c r="E63" s="161"/>
      <c r="F63" s="161"/>
      <c r="G63" s="161"/>
      <c r="H63" s="161"/>
      <c r="I63" s="161"/>
      <c r="J63" s="161"/>
      <c r="K63" s="161"/>
      <c r="L63" s="161"/>
      <c r="M63" s="161"/>
      <c r="N63" s="161"/>
      <c r="O63" s="161"/>
      <c r="P63" s="161"/>
      <c r="Q63" s="161"/>
    </row>
    <row r="64" spans="5:17">
      <c r="E64" s="161"/>
      <c r="F64" s="161"/>
      <c r="G64" s="161"/>
      <c r="H64" s="161"/>
      <c r="I64" s="161"/>
      <c r="J64" s="161"/>
      <c r="K64" s="161"/>
      <c r="L64" s="161"/>
      <c r="M64" s="161"/>
      <c r="N64" s="161"/>
      <c r="O64" s="161"/>
      <c r="P64" s="161"/>
      <c r="Q64" s="161"/>
    </row>
    <row r="65" spans="5:17">
      <c r="E65" s="161"/>
      <c r="F65" s="161"/>
      <c r="G65" s="161"/>
      <c r="H65" s="161"/>
      <c r="I65" s="161"/>
      <c r="J65" s="161"/>
      <c r="K65" s="161"/>
      <c r="L65" s="161"/>
      <c r="M65" s="161"/>
      <c r="N65" s="161"/>
      <c r="O65" s="161"/>
      <c r="P65" s="161"/>
      <c r="Q65" s="161"/>
    </row>
    <row r="66" spans="5:17">
      <c r="E66" s="161"/>
      <c r="F66" s="161"/>
      <c r="G66" s="161"/>
      <c r="H66" s="161"/>
      <c r="I66" s="161"/>
      <c r="J66" s="161"/>
      <c r="K66" s="161"/>
      <c r="L66" s="161"/>
      <c r="M66" s="161"/>
      <c r="N66" s="161"/>
      <c r="O66" s="161"/>
      <c r="P66" s="161"/>
      <c r="Q66" s="161"/>
    </row>
    <row r="67" spans="5:17">
      <c r="E67" s="161"/>
      <c r="F67" s="161"/>
      <c r="G67" s="161"/>
      <c r="H67" s="161"/>
      <c r="I67" s="161"/>
      <c r="J67" s="161"/>
      <c r="K67" s="161"/>
      <c r="L67" s="161"/>
      <c r="M67" s="161"/>
      <c r="N67" s="161"/>
      <c r="O67" s="161"/>
      <c r="P67" s="161"/>
      <c r="Q67" s="161"/>
    </row>
    <row r="68" spans="5:17">
      <c r="E68" s="161"/>
      <c r="F68" s="161"/>
      <c r="G68" s="161"/>
      <c r="H68" s="161"/>
      <c r="I68" s="161"/>
      <c r="J68" s="161"/>
      <c r="K68" s="161"/>
      <c r="L68" s="161"/>
      <c r="M68" s="161"/>
      <c r="N68" s="161"/>
      <c r="O68" s="161"/>
      <c r="P68" s="161"/>
      <c r="Q68" s="161"/>
    </row>
    <row r="69" spans="5:17">
      <c r="E69" s="161"/>
      <c r="F69" s="161"/>
      <c r="G69" s="161"/>
      <c r="H69" s="161"/>
      <c r="I69" s="161"/>
      <c r="J69" s="161"/>
      <c r="K69" s="161"/>
      <c r="L69" s="161"/>
      <c r="M69" s="161"/>
      <c r="N69" s="161"/>
      <c r="O69" s="161"/>
      <c r="P69" s="161"/>
      <c r="Q69" s="161"/>
    </row>
    <row r="70" spans="5:17">
      <c r="E70" s="161"/>
      <c r="F70" s="161"/>
      <c r="G70" s="161"/>
      <c r="H70" s="161"/>
      <c r="I70" s="161"/>
      <c r="J70" s="161"/>
      <c r="K70" s="161"/>
      <c r="L70" s="161"/>
      <c r="M70" s="161"/>
      <c r="N70" s="161"/>
      <c r="O70" s="161"/>
      <c r="P70" s="161"/>
      <c r="Q70" s="161"/>
    </row>
    <row r="71" spans="5:17">
      <c r="E71" s="161"/>
      <c r="F71" s="161"/>
      <c r="G71" s="161"/>
      <c r="H71" s="161"/>
      <c r="I71" s="161"/>
      <c r="J71" s="161"/>
      <c r="K71" s="161"/>
      <c r="L71" s="161"/>
      <c r="M71" s="161"/>
      <c r="N71" s="161"/>
      <c r="O71" s="161"/>
      <c r="P71" s="161"/>
      <c r="Q71" s="161"/>
    </row>
    <row r="72" spans="5:17">
      <c r="E72" s="161"/>
      <c r="F72" s="161"/>
      <c r="G72" s="161"/>
      <c r="H72" s="161"/>
      <c r="I72" s="161"/>
      <c r="J72" s="161"/>
      <c r="K72" s="161"/>
      <c r="L72" s="161"/>
      <c r="M72" s="161"/>
      <c r="N72" s="161"/>
      <c r="O72" s="161"/>
      <c r="P72" s="161"/>
      <c r="Q72" s="161"/>
    </row>
  </sheetData>
  <sheetProtection formatRows="0" selectLockedCells="1"/>
  <mergeCells count="36">
    <mergeCell ref="C44:D44"/>
    <mergeCell ref="C45:D45"/>
    <mergeCell ref="A1:D1"/>
    <mergeCell ref="A10:D10"/>
    <mergeCell ref="A14:D14"/>
    <mergeCell ref="A15:D15"/>
    <mergeCell ref="C21:D21"/>
    <mergeCell ref="A21:B21"/>
    <mergeCell ref="C30:D30"/>
    <mergeCell ref="A22:B22"/>
    <mergeCell ref="A25:B25"/>
    <mergeCell ref="C28:D28"/>
    <mergeCell ref="C27:D27"/>
    <mergeCell ref="C24:D24"/>
    <mergeCell ref="C26:D26"/>
    <mergeCell ref="A24:B24"/>
    <mergeCell ref="F4:H4"/>
    <mergeCell ref="A12:D12"/>
    <mergeCell ref="C20:D20"/>
    <mergeCell ref="A2:D2"/>
    <mergeCell ref="A18:D18"/>
    <mergeCell ref="A17:D17"/>
    <mergeCell ref="A19:D19"/>
    <mergeCell ref="A20:B20"/>
    <mergeCell ref="C22:D22"/>
    <mergeCell ref="C23:D23"/>
    <mergeCell ref="A23:B23"/>
    <mergeCell ref="A43:D43"/>
    <mergeCell ref="C34:D34"/>
    <mergeCell ref="C31:D31"/>
    <mergeCell ref="C32:D32"/>
    <mergeCell ref="C33:D33"/>
    <mergeCell ref="C35:D35"/>
    <mergeCell ref="A28:B28"/>
    <mergeCell ref="A27:B27"/>
    <mergeCell ref="A26:B26"/>
  </mergeCells>
  <phoneticPr fontId="34" type="noConversion"/>
  <pageMargins left="0.51181102362204722" right="0.23622047244094491" top="0.74803149606299213" bottom="0.23622047244094491" header="0.27559055118110237" footer="0.15748031496062992"/>
  <pageSetup paperSize="9" scale="83" fitToWidth="0" fitToHeight="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96" r:id="rId4" name="Button 148">
              <controlPr defaultSize="0" print="0" autoFill="0" autoPict="0" macro="[0]!ToMainMenu">
                <anchor>
                  <from>
                    <xdr:col>5</xdr:col>
                    <xdr:colOff>137160</xdr:colOff>
                    <xdr:row>0</xdr:row>
                    <xdr:rowOff>0</xdr:rowOff>
                  </from>
                  <to>
                    <xdr:col>7</xdr:col>
                    <xdr:colOff>274320</xdr:colOff>
                    <xdr:row>1</xdr:row>
                    <xdr:rowOff>60960</xdr:rowOff>
                  </to>
                </anchor>
              </controlPr>
            </control>
          </mc:Choice>
        </mc:AlternateContent>
        <mc:AlternateContent xmlns:mc="http://schemas.openxmlformats.org/markup-compatibility/2006">
          <mc:Choice Requires="x14">
            <control shapeId="2197" r:id="rId5" name="Button 149">
              <controlPr defaultSize="0" print="0" autoFill="0" autoPict="0" macro="[0]!PrintCoverPGSec1" altText="Please do a Print Preview before printing.">
                <anchor>
                  <from>
                    <xdr:col>5</xdr:col>
                    <xdr:colOff>152400</xdr:colOff>
                    <xdr:row>4</xdr:row>
                    <xdr:rowOff>7620</xdr:rowOff>
                  </from>
                  <to>
                    <xdr:col>7</xdr:col>
                    <xdr:colOff>297180</xdr:colOff>
                    <xdr:row>5</xdr:row>
                    <xdr:rowOff>99060</xdr:rowOff>
                  </to>
                </anchor>
              </controlPr>
            </control>
          </mc:Choice>
        </mc:AlternateContent>
        <mc:AlternateContent xmlns:mc="http://schemas.openxmlformats.org/markup-compatibility/2006">
          <mc:Choice Requires="x14">
            <control shapeId="2198" r:id="rId6" name="Button 150">
              <controlPr defaultSize="0" print="0" autoFill="0" autoPict="0" macro="[0]!PrintPreview">
                <anchor>
                  <from>
                    <xdr:col>5</xdr:col>
                    <xdr:colOff>137160</xdr:colOff>
                    <xdr:row>1</xdr:row>
                    <xdr:rowOff>76200</xdr:rowOff>
                  </from>
                  <to>
                    <xdr:col>7</xdr:col>
                    <xdr:colOff>274320</xdr:colOff>
                    <xdr:row>2</xdr:row>
                    <xdr:rowOff>99060</xdr:rowOff>
                  </to>
                </anchor>
              </controlPr>
            </control>
          </mc:Choice>
        </mc:AlternateContent>
        <mc:AlternateContent xmlns:mc="http://schemas.openxmlformats.org/markup-compatibility/2006">
          <mc:Choice Requires="x14">
            <control shapeId="2263" r:id="rId7" name="Button 215">
              <controlPr defaultSize="0" print="0" autoFill="0" autoPict="0" macro="[0]!ToDataEntry">
                <anchor>
                  <from>
                    <xdr:col>5</xdr:col>
                    <xdr:colOff>152400</xdr:colOff>
                    <xdr:row>5</xdr:row>
                    <xdr:rowOff>99060</xdr:rowOff>
                  </from>
                  <to>
                    <xdr:col>7</xdr:col>
                    <xdr:colOff>297180</xdr:colOff>
                    <xdr:row>6</xdr:row>
                    <xdr:rowOff>160020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theme="8" tint="0.59999389629810485"/>
    <pageSetUpPr fitToPage="1"/>
  </sheetPr>
  <dimension ref="A1:H44"/>
  <sheetViews>
    <sheetView showGridLines="0" zoomScaleNormal="100" zoomScalePageLayoutView="80" workbookViewId="0">
      <selection activeCell="E28" sqref="E28"/>
    </sheetView>
  </sheetViews>
  <sheetFormatPr defaultRowHeight="13.2"/>
  <cols>
    <col min="1" max="1" width="42.44140625" style="5" customWidth="1"/>
    <col min="2" max="2" width="29" customWidth="1"/>
    <col min="3" max="3" width="19.44140625" customWidth="1"/>
    <col min="4" max="4" width="23.5546875" customWidth="1"/>
  </cols>
  <sheetData>
    <row r="1" spans="1:8" ht="22.8">
      <c r="A1" s="3000" t="s">
        <v>372</v>
      </c>
      <c r="B1" s="3000"/>
      <c r="C1" s="3000"/>
      <c r="D1" s="3000"/>
    </row>
    <row r="2" spans="1:8" ht="22.8">
      <c r="A2" s="3000" t="str">
        <f>+'Master Data'!D3</f>
        <v>DEPARTMENT OF PUBLIC WORKS</v>
      </c>
      <c r="B2" s="3000"/>
      <c r="C2" s="3000"/>
      <c r="D2" s="3000"/>
    </row>
    <row r="3" spans="1:8" ht="21">
      <c r="A3" s="13"/>
    </row>
    <row r="4" spans="1:8" ht="21">
      <c r="A4" s="13"/>
    </row>
    <row r="5" spans="1:8" ht="21">
      <c r="A5" s="13"/>
    </row>
    <row r="6" spans="1:8" ht="28.2">
      <c r="A6" s="3006" t="s">
        <v>1125</v>
      </c>
      <c r="B6" s="3006"/>
      <c r="C6" s="3006"/>
      <c r="D6" s="3006"/>
    </row>
    <row r="7" spans="1:8" ht="28.2">
      <c r="A7" s="3006"/>
      <c r="B7" s="3006"/>
      <c r="C7" s="3006"/>
      <c r="D7" s="3006"/>
      <c r="F7" s="2997" t="s">
        <v>273</v>
      </c>
      <c r="G7" s="2997"/>
      <c r="H7" s="2997"/>
    </row>
    <row r="8" spans="1:8" ht="28.2">
      <c r="A8" s="3006" t="s">
        <v>795</v>
      </c>
      <c r="B8" s="3006"/>
      <c r="C8" s="3006"/>
      <c r="D8" s="3006"/>
    </row>
    <row r="9" spans="1:8" ht="28.2">
      <c r="A9" s="3006"/>
      <c r="B9" s="3006"/>
      <c r="C9" s="3006"/>
      <c r="D9" s="3006"/>
    </row>
    <row r="10" spans="1:8" ht="97.5" customHeight="1">
      <c r="A10" s="3002" t="str">
        <f>+'Master Data'!E18</f>
        <v>KZN Public Works: 191 Prince Alfred Street</v>
      </c>
      <c r="B10" s="3002"/>
      <c r="C10" s="3002"/>
      <c r="D10" s="3002"/>
    </row>
    <row r="13" spans="1:8" ht="22.8">
      <c r="A13" s="307"/>
      <c r="B13" s="307"/>
      <c r="C13" s="307"/>
      <c r="D13" s="307"/>
    </row>
    <row r="14" spans="1:8" ht="27.6">
      <c r="A14" s="3014" t="s">
        <v>582</v>
      </c>
      <c r="B14" s="3014"/>
      <c r="C14" s="3014"/>
      <c r="D14" s="3014"/>
    </row>
    <row r="15" spans="1:8" ht="15" customHeight="1">
      <c r="A15" s="13"/>
    </row>
    <row r="16" spans="1:8" ht="18.75" customHeight="1"/>
    <row r="17" spans="1:4" ht="14.25" customHeight="1" thickBot="1">
      <c r="A17" s="3001"/>
      <c r="B17" s="3001"/>
      <c r="C17" s="3001"/>
      <c r="D17" s="3001"/>
    </row>
    <row r="18" spans="1:4" ht="15.6" thickTop="1">
      <c r="A18" s="3003"/>
      <c r="B18" s="3003"/>
      <c r="C18" s="3003"/>
      <c r="D18" s="3003"/>
    </row>
    <row r="19" spans="1:4" ht="31.5" customHeight="1">
      <c r="A19" s="3013" t="str">
        <f>+'Master Data'!E274</f>
        <v>[Identify Agent's Service, eg. Engineer]</v>
      </c>
      <c r="B19" s="3013"/>
      <c r="C19" s="3013" t="str">
        <f>+'Master Data'!E284</f>
        <v>[Identify Agent's Service, eg. Engineer]</v>
      </c>
      <c r="D19" s="3013"/>
    </row>
    <row r="20" spans="1:4" ht="12.75" customHeight="1">
      <c r="A20" s="65" t="str">
        <f>+'Master Data'!E275</f>
        <v>[Agents Name]</v>
      </c>
      <c r="B20" s="1"/>
      <c r="C20" s="2995" t="str">
        <f>+'Master Data'!E285</f>
        <v>[Agents Name]</v>
      </c>
      <c r="D20" s="2995"/>
    </row>
    <row r="21" spans="1:4" ht="15">
      <c r="A21" s="65" t="str">
        <f>+'Master Data'!E276</f>
        <v>[P.O. Box number]</v>
      </c>
      <c r="B21" s="1"/>
      <c r="C21" s="2995" t="str">
        <f>+'Master Data'!E286</f>
        <v>[P.O. Box number]</v>
      </c>
      <c r="D21" s="2995"/>
    </row>
    <row r="22" spans="1:4" ht="15">
      <c r="A22" s="65" t="str">
        <f>+'Master Data'!E277</f>
        <v>[Name of town]</v>
      </c>
      <c r="B22" s="1"/>
      <c r="C22" s="2995" t="str">
        <f>+'Master Data'!E287</f>
        <v>[Name of town]</v>
      </c>
      <c r="D22" s="2995"/>
    </row>
    <row r="23" spans="1:4" ht="15">
      <c r="A23" s="65" t="str">
        <f>+'Master Data'!E278</f>
        <v>[Code]</v>
      </c>
      <c r="B23" s="1"/>
      <c r="C23" s="2995" t="str">
        <f>+'Master Data'!E288</f>
        <v>[Code]</v>
      </c>
      <c r="D23" s="2995"/>
    </row>
    <row r="24" spans="1:4" ht="15" customHeight="1">
      <c r="A24" s="10" t="str">
        <f>+"Tel Number    "&amp;'Master Data'!E279&amp;""</f>
        <v>Tel Number    [Tel Number including Area Code]</v>
      </c>
      <c r="B24" s="10"/>
      <c r="C24" s="3015" t="str">
        <f>+"Tel Number    "&amp;'Master Data'!E289&amp;""</f>
        <v>Tel Number    [Tel Number including Area Code]</v>
      </c>
      <c r="D24" s="3015"/>
    </row>
    <row r="25" spans="1:4" ht="30">
      <c r="A25" s="10" t="str">
        <f>+"Fax Number   "&amp;'Master Data'!E280&amp;""</f>
        <v>Fax Number   [Fax Number including Area Code]</v>
      </c>
      <c r="B25" s="10"/>
      <c r="C25" s="3015" t="str">
        <f>+"Fax Number   "&amp;'Master Data'!E290&amp;""</f>
        <v>Fax Number   [Fax Number including Area Code]</v>
      </c>
      <c r="D25" s="3015"/>
    </row>
    <row r="26" spans="1:4" ht="15">
      <c r="A26" s="10" t="str">
        <f>+'Master Data'!E281</f>
        <v>[Email Address]</v>
      </c>
      <c r="B26" s="10"/>
      <c r="C26" s="3015" t="str">
        <f>+'Master Data'!E291</f>
        <v>[Email Address]</v>
      </c>
      <c r="D26" s="3015"/>
    </row>
    <row r="27" spans="1:4" ht="15.6">
      <c r="A27" s="300"/>
      <c r="B27" s="1"/>
      <c r="C27" s="1"/>
      <c r="D27" s="1"/>
    </row>
    <row r="28" spans="1:4" ht="15.6">
      <c r="A28" s="301" t="s">
        <v>761</v>
      </c>
      <c r="B28" s="1"/>
      <c r="C28" s="301" t="s">
        <v>910</v>
      </c>
      <c r="D28" s="10"/>
    </row>
    <row r="29" spans="1:4" ht="15.75" customHeight="1">
      <c r="A29" s="10" t="str">
        <f>+'Cover Page-Section 1 of 2'!A31</f>
        <v>Head: Public Works</v>
      </c>
      <c r="B29" s="1"/>
      <c r="C29" s="2995" t="str">
        <f>+'Cover Page-Section 1 of 2'!C31</f>
        <v>Regional Manager</v>
      </c>
      <c r="D29" s="2995"/>
    </row>
    <row r="30" spans="1:4" ht="15.75" customHeight="1">
      <c r="A30" s="10" t="str">
        <f>+'Cover Page-Section 1 of 2'!A32</f>
        <v>KZN Department of Public Works</v>
      </c>
      <c r="B30" s="1"/>
      <c r="C30" s="2995" t="str">
        <f>+'Cover Page-Section 1 of 2'!C32</f>
        <v>KZN Department of Public Works</v>
      </c>
      <c r="D30" s="2995"/>
    </row>
    <row r="31" spans="1:4" ht="15.75" customHeight="1">
      <c r="A31" s="10" t="str">
        <f>+'Cover Page-Section 1 of 2'!A33</f>
        <v>Private Bag X 9041</v>
      </c>
      <c r="B31" s="1"/>
      <c r="C31" s="2995" t="str">
        <f>+'Cover Page-Section 1 of 2'!C33</f>
        <v>X9041</v>
      </c>
      <c r="D31" s="2995"/>
    </row>
    <row r="32" spans="1:4" ht="15.75" customHeight="1">
      <c r="A32" s="11" t="str">
        <f>+'Cover Page-Section 1 of 2'!A34</f>
        <v>PIETERMARITZBURG</v>
      </c>
      <c r="B32" s="1"/>
      <c r="C32" s="2962" t="str">
        <f>+'Cover Page-Section 1 of 2'!C34</f>
        <v>Pietermarizburg</v>
      </c>
      <c r="D32" s="2962"/>
    </row>
    <row r="33" spans="1:4" ht="15" customHeight="1">
      <c r="A33" s="65">
        <f>+'Cover Page-Section 1 of 2'!A35</f>
        <v>3200</v>
      </c>
      <c r="B33" s="1"/>
      <c r="C33" s="2995" t="str">
        <f>+'Cover Page-Section 1 of 2'!C35</f>
        <v>3200</v>
      </c>
      <c r="D33" s="2995"/>
    </row>
    <row r="34" spans="1:4" ht="15" customHeight="1">
      <c r="A34" s="65" t="str">
        <f>+'Cover Page-Section 1 of 2'!A36</f>
        <v>Tel Number:     033 - 8971300</v>
      </c>
      <c r="B34" s="1"/>
      <c r="C34" s="65" t="str">
        <f>+'Cover Page-Section 1 of 2'!C36</f>
        <v>Tel Number:</v>
      </c>
      <c r="D34" s="1817" t="str">
        <f>+'Cover Page-Section 1 of 2'!D36</f>
        <v>033-897 1421/1422</v>
      </c>
    </row>
    <row r="35" spans="1:4" ht="15" customHeight="1">
      <c r="A35" s="65" t="str">
        <f>+'Cover Page-Section 1 of 2'!A37</f>
        <v>Fax Number:    033 - 8971399</v>
      </c>
      <c r="B35" s="1"/>
      <c r="C35" s="65" t="str">
        <f>+'Cover Page-Section 1 of 2'!C37</f>
        <v>Fax Number:</v>
      </c>
      <c r="D35" s="1817" t="str">
        <f>+'Cover Page-Section 1 of 2'!D37</f>
        <v>033-897 1399</v>
      </c>
    </row>
    <row r="36" spans="1:4" ht="15.6" thickBot="1">
      <c r="A36" s="3011"/>
      <c r="B36" s="3011"/>
      <c r="C36" s="3011"/>
      <c r="D36" s="3011"/>
    </row>
    <row r="37" spans="1:4" ht="23.25" customHeight="1">
      <c r="A37" s="103" t="str">
        <f>+'Cover Page-Section 1 of 2'!A39</f>
        <v>Tender Number:           ZNTM012345W</v>
      </c>
      <c r="B37" s="818" t="s">
        <v>582</v>
      </c>
      <c r="C37" s="74" t="str">
        <f>+'Cover Page-Section 1 of 2'!OLE_LINK1</f>
        <v>Project Code:</v>
      </c>
      <c r="D37" s="1818" t="str">
        <f>+'Cover Page-Section 1 of 2'!D39</f>
        <v>012345</v>
      </c>
    </row>
    <row r="38" spans="1:4" ht="30.75" customHeight="1">
      <c r="A38" s="103" t="str">
        <f ca="1">+'Cover Page-Section 1 of 2'!A40</f>
        <v>CIDB Grading:        3ME</v>
      </c>
      <c r="B38" s="818" t="s">
        <v>582</v>
      </c>
      <c r="C38" s="74" t="str">
        <f>+'Cover Page-Section 1 of 2'!C40</f>
        <v>Document Date:</v>
      </c>
      <c r="D38" s="1818" t="str">
        <f>+'Cover Page-Section 1 of 2'!D40</f>
        <v>As Per Tender Advert</v>
      </c>
    </row>
    <row r="39" spans="1:4" ht="18.75" customHeight="1">
      <c r="A39" s="103" t="str">
        <f>+'Cover Page-Section 1 of 2'!A41</f>
        <v>ECDP Number:        N/A</v>
      </c>
      <c r="B39" s="818"/>
      <c r="C39" s="74"/>
      <c r="D39" s="105"/>
    </row>
    <row r="40" spans="1:4">
      <c r="A40" s="302" t="s">
        <v>582</v>
      </c>
      <c r="B40" s="29"/>
      <c r="C40" s="29"/>
      <c r="D40" s="29"/>
    </row>
    <row r="41" spans="1:4">
      <c r="A41" s="14"/>
    </row>
    <row r="42" spans="1:4" ht="15.6">
      <c r="A42" s="3012"/>
      <c r="B42" s="3012"/>
      <c r="C42" s="3012"/>
      <c r="D42" s="3012"/>
    </row>
    <row r="43" spans="1:4" ht="21">
      <c r="A43" s="13"/>
    </row>
    <row r="44" spans="1:4">
      <c r="A44" s="306"/>
    </row>
  </sheetData>
  <sheetProtection formatRows="0" selectLockedCells="1"/>
  <mergeCells count="27">
    <mergeCell ref="F7:H7"/>
    <mergeCell ref="C31:D31"/>
    <mergeCell ref="C20:D20"/>
    <mergeCell ref="C21:D21"/>
    <mergeCell ref="A18:D18"/>
    <mergeCell ref="A17:D17"/>
    <mergeCell ref="C24:D24"/>
    <mergeCell ref="C25:D25"/>
    <mergeCell ref="C26:D26"/>
    <mergeCell ref="C19:D19"/>
    <mergeCell ref="A1:D1"/>
    <mergeCell ref="A6:D6"/>
    <mergeCell ref="A14:D14"/>
    <mergeCell ref="A7:D7"/>
    <mergeCell ref="A8:D8"/>
    <mergeCell ref="A2:D2"/>
    <mergeCell ref="A36:D36"/>
    <mergeCell ref="A9:D9"/>
    <mergeCell ref="A10:D10"/>
    <mergeCell ref="A42:D42"/>
    <mergeCell ref="C32:D32"/>
    <mergeCell ref="C22:D22"/>
    <mergeCell ref="C29:D29"/>
    <mergeCell ref="C30:D30"/>
    <mergeCell ref="C33:D33"/>
    <mergeCell ref="C23:D23"/>
    <mergeCell ref="A19:B19"/>
  </mergeCells>
  <phoneticPr fontId="34" type="noConversion"/>
  <pageMargins left="0.51181102362204722" right="0.23622047244094491" top="0.74803149606299213" bottom="0.23622047244094491" header="0.27559055118110237" footer="0.15748031496062992"/>
  <pageSetup paperSize="9" scale="85" fitToHeight="99"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040" r:id="rId4" name="Button 8">
              <controlPr defaultSize="0" print="0" autoFill="0" autoPict="0" macro="[0]!ToMainMenu">
                <anchor>
                  <from>
                    <xdr:col>4</xdr:col>
                    <xdr:colOff>518160</xdr:colOff>
                    <xdr:row>3</xdr:row>
                    <xdr:rowOff>121920</xdr:rowOff>
                  </from>
                  <to>
                    <xdr:col>7</xdr:col>
                    <xdr:colOff>175260</xdr:colOff>
                    <xdr:row>4</xdr:row>
                    <xdr:rowOff>220980</xdr:rowOff>
                  </to>
                </anchor>
              </controlPr>
            </control>
          </mc:Choice>
        </mc:AlternateContent>
        <mc:AlternateContent xmlns:mc="http://schemas.openxmlformats.org/markup-compatibility/2006">
          <mc:Choice Requires="x14">
            <control shapeId="44041" r:id="rId5" name="Button 9">
              <controlPr defaultSize="0" print="0" autoFill="0" autoPict="0" macro="[0]!PrintCoverPGSec1" altText="Please do a Print Preview before printing.">
                <anchor>
                  <from>
                    <xdr:col>4</xdr:col>
                    <xdr:colOff>525780</xdr:colOff>
                    <xdr:row>7</xdr:row>
                    <xdr:rowOff>114300</xdr:rowOff>
                  </from>
                  <to>
                    <xdr:col>7</xdr:col>
                    <xdr:colOff>182880</xdr:colOff>
                    <xdr:row>8</xdr:row>
                    <xdr:rowOff>114300</xdr:rowOff>
                  </to>
                </anchor>
              </controlPr>
            </control>
          </mc:Choice>
        </mc:AlternateContent>
        <mc:AlternateContent xmlns:mc="http://schemas.openxmlformats.org/markup-compatibility/2006">
          <mc:Choice Requires="x14">
            <control shapeId="44042" r:id="rId6" name="Button 10">
              <controlPr defaultSize="0" print="0" autoFill="0" autoPict="0" macro="[0]!PrintPreview">
                <anchor>
                  <from>
                    <xdr:col>4</xdr:col>
                    <xdr:colOff>518160</xdr:colOff>
                    <xdr:row>4</xdr:row>
                    <xdr:rowOff>251460</xdr:rowOff>
                  </from>
                  <to>
                    <xdr:col>7</xdr:col>
                    <xdr:colOff>175260</xdr:colOff>
                    <xdr:row>5</xdr:row>
                    <xdr:rowOff>342900</xdr:rowOff>
                  </to>
                </anchor>
              </controlPr>
            </control>
          </mc:Choice>
        </mc:AlternateContent>
        <mc:AlternateContent xmlns:mc="http://schemas.openxmlformats.org/markup-compatibility/2006">
          <mc:Choice Requires="x14">
            <control shapeId="44043" r:id="rId7" name="Button 11">
              <controlPr defaultSize="0" print="0" autoFill="0" autoPict="0" macro="[0]!ToDataEntry">
                <anchor>
                  <from>
                    <xdr:col>4</xdr:col>
                    <xdr:colOff>525780</xdr:colOff>
                    <xdr:row>8</xdr:row>
                    <xdr:rowOff>121920</xdr:rowOff>
                  </from>
                  <to>
                    <xdr:col>7</xdr:col>
                    <xdr:colOff>182880</xdr:colOff>
                    <xdr:row>9</xdr:row>
                    <xdr:rowOff>121920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theme="8" tint="0.59999389629810485"/>
  </sheetPr>
  <dimension ref="A1:AC108"/>
  <sheetViews>
    <sheetView showGridLines="0" showRuler="0" zoomScaleNormal="100" workbookViewId="0">
      <selection activeCell="E28" sqref="E28"/>
    </sheetView>
  </sheetViews>
  <sheetFormatPr defaultRowHeight="13.2" outlineLevelRow="1" outlineLevelCol="1"/>
  <cols>
    <col min="1" max="1" width="4.5546875" customWidth="1"/>
    <col min="2" max="2" width="6" customWidth="1"/>
    <col min="3" max="3" width="8" customWidth="1"/>
    <col min="7" max="7" width="26.44140625" customWidth="1"/>
    <col min="8" max="8" width="6" style="314" customWidth="1"/>
    <col min="9" max="9" width="9.6640625" customWidth="1"/>
    <col min="12" max="12" width="9.109375"/>
    <col min="14" max="14" width="13.109375" customWidth="1"/>
    <col min="17" max="28" width="0" hidden="1" customWidth="1" outlineLevel="1"/>
    <col min="29" max="29" width="8.88671875" collapsed="1"/>
  </cols>
  <sheetData>
    <row r="1" spans="1:21" ht="26.25" customHeight="1">
      <c r="A1" s="7"/>
    </row>
    <row r="2" spans="1:21" ht="78" customHeight="1">
      <c r="A2" s="3025" t="str">
        <f>+'Master Data'!E18</f>
        <v>KZN Public Works: 191 Prince Alfred Street</v>
      </c>
      <c r="B2" s="3026"/>
      <c r="C2" s="3026"/>
      <c r="D2" s="3026"/>
      <c r="E2" s="3026"/>
      <c r="F2" s="3026"/>
      <c r="G2" s="3026"/>
      <c r="H2" s="3026"/>
      <c r="I2" s="3026"/>
      <c r="J2" s="3027"/>
      <c r="K2" s="2997"/>
      <c r="L2" s="2997"/>
      <c r="M2" s="2997"/>
    </row>
    <row r="3" spans="1:21">
      <c r="A3" s="15"/>
    </row>
    <row r="4" spans="1:21" ht="21">
      <c r="A4" s="124"/>
    </row>
    <row r="5" spans="1:21" ht="21">
      <c r="A5" s="3037"/>
      <c r="B5" s="3037"/>
      <c r="C5" s="3037"/>
      <c r="D5" s="3037"/>
      <c r="E5" s="3037"/>
      <c r="F5" s="3037"/>
      <c r="G5" s="3037"/>
      <c r="H5" s="3037"/>
      <c r="I5" s="3037"/>
    </row>
    <row r="6" spans="1:21" ht="12.75" customHeight="1">
      <c r="A6" s="7"/>
      <c r="K6" s="3046" t="s">
        <v>3912</v>
      </c>
      <c r="L6" s="3047"/>
      <c r="M6" s="3047"/>
      <c r="N6" s="3047"/>
      <c r="O6" s="3048"/>
    </row>
    <row r="7" spans="1:21" ht="21">
      <c r="A7" s="308"/>
      <c r="B7" s="3031" t="s">
        <v>4537</v>
      </c>
      <c r="C7" s="3031"/>
      <c r="D7" s="3031"/>
      <c r="E7" s="3031"/>
      <c r="F7" s="308"/>
      <c r="G7" s="308"/>
      <c r="H7" s="840"/>
      <c r="I7" s="308"/>
      <c r="K7" s="3049"/>
      <c r="L7" s="3050"/>
      <c r="M7" s="3050"/>
      <c r="N7" s="3050"/>
      <c r="O7" s="3051"/>
    </row>
    <row r="8" spans="1:21">
      <c r="A8" s="7"/>
      <c r="K8" s="3052"/>
      <c r="L8" s="3053"/>
      <c r="M8" s="3053"/>
      <c r="N8" s="3053"/>
      <c r="O8" s="3054"/>
    </row>
    <row r="9" spans="1:21" ht="15.6">
      <c r="A9" s="1" t="s">
        <v>796</v>
      </c>
      <c r="B9" s="309" t="s">
        <v>4540</v>
      </c>
      <c r="J9" s="1822" t="s">
        <v>842</v>
      </c>
      <c r="L9" t="s">
        <v>922</v>
      </c>
    </row>
    <row r="10" spans="1:21" ht="15">
      <c r="A10" s="1"/>
    </row>
    <row r="11" spans="1:21" s="29" customFormat="1" ht="12.75" customHeight="1">
      <c r="B11" s="693" t="s">
        <v>102</v>
      </c>
      <c r="C11" s="3038" t="s">
        <v>4538</v>
      </c>
      <c r="D11" s="3039"/>
      <c r="E11" s="3039"/>
      <c r="F11" s="3039"/>
      <c r="G11" s="3039"/>
      <c r="H11" s="693"/>
      <c r="J11" s="856">
        <v>9</v>
      </c>
      <c r="L11" s="29" t="s">
        <v>923</v>
      </c>
      <c r="R11" s="841">
        <v>8</v>
      </c>
      <c r="U11" s="112" t="str">
        <f>IF(J11&gt;1,"Pages","Page")</f>
        <v>Pages</v>
      </c>
    </row>
    <row r="12" spans="1:21" ht="12.75" customHeight="1">
      <c r="B12" s="693" t="s">
        <v>103</v>
      </c>
      <c r="C12" s="3019" t="s">
        <v>101</v>
      </c>
      <c r="D12" s="2423"/>
      <c r="E12" s="2423"/>
      <c r="F12" s="2423"/>
      <c r="G12" s="2423"/>
      <c r="H12" s="208"/>
      <c r="J12" s="208">
        <v>14</v>
      </c>
      <c r="L12" t="s">
        <v>924</v>
      </c>
      <c r="R12" s="842">
        <v>13</v>
      </c>
      <c r="U12" s="112" t="str">
        <f>IF(J12&gt;1,"Pages","Page")</f>
        <v>Pages</v>
      </c>
    </row>
    <row r="13" spans="1:21" ht="12.75" customHeight="1">
      <c r="B13" s="693" t="s">
        <v>104</v>
      </c>
      <c r="C13" s="3019" t="s">
        <v>4539</v>
      </c>
      <c r="D13" s="2423"/>
      <c r="E13" s="2423"/>
      <c r="F13" s="2423"/>
      <c r="G13" s="2423"/>
      <c r="H13" s="208"/>
      <c r="J13" s="208">
        <v>19</v>
      </c>
      <c r="L13" t="s">
        <v>923</v>
      </c>
      <c r="R13" s="842">
        <v>18</v>
      </c>
      <c r="U13" s="112" t="str">
        <f>IF(J13&gt;1,"Pages","Page")</f>
        <v>Pages</v>
      </c>
    </row>
    <row r="14" spans="1:21" ht="12.75" customHeight="1">
      <c r="B14" s="310"/>
      <c r="C14" s="5"/>
      <c r="D14" s="311"/>
      <c r="E14" s="311"/>
      <c r="F14" s="311"/>
      <c r="G14" s="311"/>
      <c r="J14" s="110"/>
      <c r="R14" s="314"/>
    </row>
    <row r="15" spans="1:21" ht="15" customHeight="1">
      <c r="A15" s="1" t="s">
        <v>912</v>
      </c>
      <c r="B15" s="309" t="s">
        <v>913</v>
      </c>
      <c r="C15" s="311"/>
      <c r="D15" s="311"/>
      <c r="E15" s="311"/>
      <c r="F15" s="311"/>
      <c r="G15" s="311"/>
      <c r="J15" s="110"/>
      <c r="R15" s="314"/>
    </row>
    <row r="16" spans="1:21" ht="15">
      <c r="A16" s="312"/>
      <c r="B16" s="29"/>
      <c r="C16" s="29"/>
      <c r="D16" s="29"/>
      <c r="E16" s="29"/>
      <c r="F16" s="29"/>
      <c r="G16" s="29"/>
      <c r="H16" s="1415"/>
      <c r="J16" s="1449"/>
      <c r="R16" s="314"/>
      <c r="U16" s="29"/>
    </row>
    <row r="17" spans="1:21" ht="15" customHeight="1">
      <c r="A17" s="1"/>
      <c r="B17" s="693" t="s">
        <v>857</v>
      </c>
      <c r="C17" s="3019" t="s">
        <v>1199</v>
      </c>
      <c r="D17" s="2423"/>
      <c r="E17" s="2423"/>
      <c r="F17" s="2423"/>
      <c r="G17" s="2423"/>
      <c r="H17" s="856"/>
      <c r="J17" s="1415" t="s">
        <v>2265</v>
      </c>
      <c r="P17" s="856">
        <f>+'Master Data'!G76</f>
        <v>3</v>
      </c>
      <c r="R17" s="842">
        <v>30</v>
      </c>
      <c r="U17" s="693" t="str">
        <f t="shared" ref="U17:U31" si="0">IF(P17&gt;1,"Pages","Page")</f>
        <v>Pages</v>
      </c>
    </row>
    <row r="18" spans="1:21" ht="15" customHeight="1">
      <c r="A18" s="1"/>
      <c r="B18" s="693" t="s">
        <v>858</v>
      </c>
      <c r="C18" s="3019" t="str">
        <f>+'Master Data'!D96</f>
        <v>Authority to Sign Tender (T2.2)</v>
      </c>
      <c r="D18" s="2423"/>
      <c r="E18" s="2423"/>
      <c r="F18" s="2423"/>
      <c r="G18" s="2423"/>
      <c r="H18" s="856"/>
      <c r="J18" s="1415" t="s">
        <v>2265</v>
      </c>
      <c r="P18" s="856">
        <f>+'Master Data'!G87</f>
        <v>1</v>
      </c>
      <c r="R18" s="842">
        <v>32</v>
      </c>
      <c r="U18" s="693" t="str">
        <f t="shared" si="0"/>
        <v>Page</v>
      </c>
    </row>
    <row r="19" spans="1:21" ht="15" customHeight="1">
      <c r="A19" s="1"/>
      <c r="B19" s="693" t="s">
        <v>859</v>
      </c>
      <c r="C19" s="3019" t="str">
        <f>+'Master Data'!D97</f>
        <v>Authority for Consortia or Joint Venture’s to Sign Tender (T2.3)</v>
      </c>
      <c r="D19" s="2423"/>
      <c r="E19" s="2423"/>
      <c r="F19" s="2423"/>
      <c r="G19" s="2423"/>
      <c r="H19" s="856"/>
      <c r="J19" s="1415" t="s">
        <v>2265</v>
      </c>
      <c r="P19" s="856">
        <f>+'Master Data'!G97</f>
        <v>2</v>
      </c>
      <c r="R19" s="842">
        <v>33</v>
      </c>
      <c r="U19" s="693" t="str">
        <f t="shared" si="0"/>
        <v>Pages</v>
      </c>
    </row>
    <row r="20" spans="1:21" ht="15" customHeight="1">
      <c r="A20" s="1"/>
      <c r="B20" s="693" t="s">
        <v>860</v>
      </c>
      <c r="C20" s="3019" t="str">
        <f>+'Master Data'!D98</f>
        <v>Special Resolution of Consortia or Joint Venture’s (T2.4)</v>
      </c>
      <c r="D20" s="2423"/>
      <c r="E20" s="2423"/>
      <c r="F20" s="2423"/>
      <c r="G20" s="2423"/>
      <c r="H20" s="856"/>
      <c r="J20" s="1415" t="s">
        <v>2265</v>
      </c>
      <c r="P20" s="856">
        <f>+'Master Data'!G98</f>
        <v>3</v>
      </c>
      <c r="R20" s="842">
        <v>35</v>
      </c>
      <c r="U20" s="693" t="str">
        <f t="shared" si="0"/>
        <v>Pages</v>
      </c>
    </row>
    <row r="21" spans="1:21" ht="15" customHeight="1">
      <c r="A21" s="1"/>
      <c r="B21" s="693" t="s">
        <v>861</v>
      </c>
      <c r="C21" s="3019" t="str">
        <f>+'Master Data'!D99</f>
        <v>Joint Venture Involvement Declaration (T2.5)</v>
      </c>
      <c r="D21" s="2423"/>
      <c r="E21" s="2423"/>
      <c r="F21" s="2423"/>
      <c r="G21" s="2423"/>
      <c r="H21" s="856"/>
      <c r="J21" s="1415" t="s">
        <v>2265</v>
      </c>
      <c r="P21" s="856">
        <f>+'Master Data'!G99</f>
        <v>2</v>
      </c>
      <c r="R21" s="842">
        <v>38</v>
      </c>
      <c r="U21" s="693" t="str">
        <f t="shared" si="0"/>
        <v>Pages</v>
      </c>
    </row>
    <row r="22" spans="1:21" ht="15" customHeight="1">
      <c r="A22" s="1"/>
      <c r="B22" s="693" t="s">
        <v>862</v>
      </c>
      <c r="C22" s="3019" t="str">
        <f>+'Master Data'!D100</f>
        <v>Schedule of Proposed Sub-Contractors (T2.6)</v>
      </c>
      <c r="D22" s="2423"/>
      <c r="E22" s="2423"/>
      <c r="F22" s="2423"/>
      <c r="G22" s="2423"/>
      <c r="H22" s="856"/>
      <c r="J22" s="1415" t="s">
        <v>2265</v>
      </c>
      <c r="P22" s="856">
        <f>+'Master Data'!G100</f>
        <v>1</v>
      </c>
      <c r="R22" s="842">
        <v>40</v>
      </c>
      <c r="U22" s="693" t="str">
        <f t="shared" si="0"/>
        <v>Page</v>
      </c>
    </row>
    <row r="23" spans="1:21" ht="15" customHeight="1">
      <c r="A23" s="1"/>
      <c r="B23" s="693" t="s">
        <v>863</v>
      </c>
      <c r="C23" s="3019" t="str">
        <f>+'Master Data'!D101</f>
        <v>Capacity of Tenderer (T2.7)</v>
      </c>
      <c r="D23" s="2423"/>
      <c r="E23" s="2423"/>
      <c r="F23" s="2423"/>
      <c r="G23" s="2423"/>
      <c r="H23" s="856"/>
      <c r="J23" s="1415" t="s">
        <v>2265</v>
      </c>
      <c r="P23" s="856">
        <f>+'Master Data'!G101</f>
        <v>6</v>
      </c>
      <c r="R23" s="842">
        <v>41</v>
      </c>
      <c r="U23" s="693" t="str">
        <f t="shared" si="0"/>
        <v>Pages</v>
      </c>
    </row>
    <row r="24" spans="1:21" ht="15" customHeight="1">
      <c r="A24" s="1"/>
      <c r="B24" s="693" t="s">
        <v>864</v>
      </c>
      <c r="C24" s="3018" t="str">
        <f>+'Master Data'!D103</f>
        <v>Financial Standing and other resources of Business Declaration (T2.8)</v>
      </c>
      <c r="D24" s="2417"/>
      <c r="E24" s="2417"/>
      <c r="F24" s="2417"/>
      <c r="G24" s="2417"/>
      <c r="H24" s="856"/>
      <c r="J24" s="1415" t="s">
        <v>2265</v>
      </c>
      <c r="P24" s="856">
        <f>+'Master Data'!G103</f>
        <v>1</v>
      </c>
      <c r="R24" s="842">
        <v>47</v>
      </c>
      <c r="U24" s="693" t="str">
        <f t="shared" si="0"/>
        <v>Page</v>
      </c>
    </row>
    <row r="25" spans="1:21" ht="15" customHeight="1">
      <c r="A25" s="1"/>
      <c r="B25" s="693" t="s">
        <v>865</v>
      </c>
      <c r="C25" s="3019" t="str">
        <f>+'Master Data'!D106</f>
        <v>Preference Points Claim Form (T2.9)</v>
      </c>
      <c r="D25" s="2423"/>
      <c r="E25" s="2423"/>
      <c r="F25" s="2423"/>
      <c r="G25" s="2423"/>
      <c r="H25" s="856"/>
      <c r="J25" s="1415" t="s">
        <v>2265</v>
      </c>
      <c r="P25" s="856">
        <f>+'Master Data'!G84</f>
        <v>5</v>
      </c>
      <c r="R25" s="842">
        <v>48</v>
      </c>
      <c r="U25" s="693" t="str">
        <f t="shared" si="0"/>
        <v>Pages</v>
      </c>
    </row>
    <row r="26" spans="1:21" ht="15" customHeight="1">
      <c r="A26" s="1"/>
      <c r="B26" s="693" t="s">
        <v>866</v>
      </c>
      <c r="C26" s="3018" t="str">
        <f>+'Master Data'!D104</f>
        <v>Site Inspection Certificate as proof for attendance of compulsory  briefing meeting (T2.10)</v>
      </c>
      <c r="D26" s="2417"/>
      <c r="E26" s="2417"/>
      <c r="F26" s="2417"/>
      <c r="G26" s="2417"/>
      <c r="H26" s="2417"/>
      <c r="I26" s="2417"/>
      <c r="J26" s="1415" t="s">
        <v>2265</v>
      </c>
      <c r="P26" s="856">
        <f>+'Master Data'!G77</f>
        <v>1</v>
      </c>
      <c r="R26" s="842">
        <v>53</v>
      </c>
      <c r="U26" s="693" t="str">
        <f t="shared" si="0"/>
        <v>Page</v>
      </c>
    </row>
    <row r="27" spans="1:21" ht="15" customHeight="1">
      <c r="A27" s="1"/>
      <c r="B27" s="693" t="s">
        <v>867</v>
      </c>
      <c r="C27" s="3019" t="str">
        <f>+'Master Data'!D95</f>
        <v>Bidder's Disclosure - SBD 4 (T2.11)</v>
      </c>
      <c r="D27" s="2423"/>
      <c r="E27" s="2423"/>
      <c r="F27" s="2423"/>
      <c r="G27" s="2423"/>
      <c r="H27" s="856"/>
      <c r="J27" s="1415" t="s">
        <v>2265</v>
      </c>
      <c r="P27" s="856">
        <f>+'Master Data'!G75</f>
        <v>3</v>
      </c>
      <c r="R27" s="842">
        <v>54</v>
      </c>
      <c r="U27" s="693" t="str">
        <f t="shared" si="0"/>
        <v>Pages</v>
      </c>
    </row>
    <row r="28" spans="1:21" ht="15" customHeight="1">
      <c r="A28" s="1"/>
      <c r="B28" s="693" t="s">
        <v>868</v>
      </c>
      <c r="C28" s="3019" t="str">
        <f>+'Master Data'!D122</f>
        <v>Record of Addenda to Tender Documents (T2.12)</v>
      </c>
      <c r="D28" s="2423"/>
      <c r="E28" s="2423"/>
      <c r="F28" s="2423"/>
      <c r="G28" s="2423"/>
      <c r="H28" s="856"/>
      <c r="J28" s="1415" t="s">
        <v>2265</v>
      </c>
      <c r="P28" s="856">
        <f>+'Master Data'!G122</f>
        <v>1</v>
      </c>
      <c r="R28" s="842">
        <v>57</v>
      </c>
      <c r="U28" s="693" t="str">
        <f t="shared" si="0"/>
        <v>Page</v>
      </c>
    </row>
    <row r="29" spans="1:21" ht="15" customHeight="1">
      <c r="A29" s="1"/>
      <c r="B29" s="693" t="s">
        <v>869</v>
      </c>
      <c r="C29" s="3018" t="str">
        <f>+'Master Data'!D123</f>
        <v>Particulars of Electrical Contractor (T2.13)</v>
      </c>
      <c r="D29" s="2417"/>
      <c r="E29" s="2417"/>
      <c r="F29" s="2417"/>
      <c r="G29" s="2417"/>
      <c r="H29" s="856"/>
      <c r="J29" s="1415" t="s">
        <v>2265</v>
      </c>
      <c r="P29" s="856">
        <f>+'Master Data'!G123</f>
        <v>1</v>
      </c>
      <c r="R29" s="842">
        <v>58</v>
      </c>
      <c r="U29" s="693" t="str">
        <f t="shared" si="0"/>
        <v>Page</v>
      </c>
    </row>
    <row r="30" spans="1:21" ht="15" customHeight="1">
      <c r="A30" s="1"/>
      <c r="B30" s="693" t="s">
        <v>870</v>
      </c>
      <c r="C30" s="3018" t="str">
        <f>+'Master Data'!D125</f>
        <v>Schedule of Imported Materials and Equipment (T2.14)</v>
      </c>
      <c r="D30" s="2417"/>
      <c r="E30" s="2417"/>
      <c r="F30" s="2417"/>
      <c r="G30" s="2417"/>
      <c r="H30" s="856"/>
      <c r="J30" s="1415" t="s">
        <v>2265</v>
      </c>
      <c r="P30" s="856">
        <f>+'Master Data'!G125</f>
        <v>5</v>
      </c>
      <c r="R30" s="842">
        <v>59</v>
      </c>
      <c r="U30" s="693" t="str">
        <f t="shared" si="0"/>
        <v>Pages</v>
      </c>
    </row>
    <row r="31" spans="1:21" ht="15" customHeight="1">
      <c r="A31" s="1"/>
      <c r="B31" s="693" t="s">
        <v>1972</v>
      </c>
      <c r="C31" s="3019" t="str">
        <f>+'Master Data'!D102</f>
        <v>Annual Financial Statement for past financial year (2.15)</v>
      </c>
      <c r="D31" s="2423"/>
      <c r="E31" s="2423"/>
      <c r="F31" s="2423"/>
      <c r="G31" s="2423"/>
      <c r="H31" s="856"/>
      <c r="J31" s="1415" t="s">
        <v>2265</v>
      </c>
      <c r="P31" s="856" t="e">
        <f>+'Master Data'!#REF!</f>
        <v>#REF!</v>
      </c>
      <c r="R31" s="842">
        <v>60</v>
      </c>
      <c r="U31" s="693" t="e">
        <f t="shared" si="0"/>
        <v>#REF!</v>
      </c>
    </row>
    <row r="32" spans="1:21" ht="15" customHeight="1">
      <c r="A32" s="1"/>
      <c r="B32" s="693" t="s">
        <v>856</v>
      </c>
      <c r="C32" s="3018" t="s">
        <v>4934</v>
      </c>
      <c r="D32" s="2417"/>
      <c r="E32" s="2417"/>
      <c r="F32" s="2417"/>
      <c r="G32" s="2417"/>
      <c r="H32" s="2417"/>
      <c r="I32" s="2417"/>
      <c r="J32" s="1415" t="s">
        <v>2265</v>
      </c>
      <c r="P32" s="856">
        <f>+'Master Data'!G124</f>
        <v>1</v>
      </c>
      <c r="R32" s="842">
        <v>63</v>
      </c>
      <c r="U32" s="693" t="str">
        <f t="shared" ref="U32:U37" si="1">IF(P32&gt;1,"Pages","Page")</f>
        <v>Page</v>
      </c>
    </row>
    <row r="33" spans="1:21" ht="15" customHeight="1">
      <c r="A33" s="1"/>
      <c r="B33" s="693" t="s">
        <v>855</v>
      </c>
      <c r="C33" s="3019" t="s">
        <v>4899</v>
      </c>
      <c r="D33" s="2423"/>
      <c r="E33" s="2423"/>
      <c r="F33" s="2423"/>
      <c r="G33" s="2423"/>
      <c r="H33" s="2423"/>
      <c r="I33" s="2423"/>
      <c r="J33" s="1415" t="s">
        <v>2265</v>
      </c>
      <c r="P33" s="856">
        <f>+'Master Data'!G78</f>
        <v>1</v>
      </c>
      <c r="R33" s="842">
        <v>68</v>
      </c>
      <c r="U33" s="693" t="str">
        <f t="shared" si="1"/>
        <v>Page</v>
      </c>
    </row>
    <row r="34" spans="1:21" ht="19.2" customHeight="1">
      <c r="A34" s="1"/>
      <c r="B34" s="693" t="s">
        <v>854</v>
      </c>
      <c r="C34" s="3018" t="s">
        <v>4935</v>
      </c>
      <c r="D34" s="2417"/>
      <c r="E34" s="2417"/>
      <c r="F34" s="2417"/>
      <c r="G34" s="2417"/>
      <c r="H34" s="2417"/>
      <c r="I34" s="2417"/>
      <c r="J34" s="2417"/>
      <c r="P34" s="856">
        <f>+'Master Data'!G83</f>
        <v>2</v>
      </c>
      <c r="R34" s="842">
        <v>69</v>
      </c>
      <c r="U34" s="693" t="str">
        <f t="shared" si="1"/>
        <v>Pages</v>
      </c>
    </row>
    <row r="35" spans="1:21" ht="31.2" customHeight="1">
      <c r="A35" s="1"/>
      <c r="B35" s="693" t="s">
        <v>853</v>
      </c>
      <c r="C35" s="3018" t="str">
        <f>+'Master Data'!D114</f>
        <v>Tax Compliance Status (TCS) PIN to verify on line Compliance Supplier Status via e-Filing (T2.19)</v>
      </c>
      <c r="D35" s="2417"/>
      <c r="E35" s="2417"/>
      <c r="F35" s="2417"/>
      <c r="G35" s="2417"/>
      <c r="H35" s="2417"/>
      <c r="I35" s="2417"/>
      <c r="J35" s="1415" t="s">
        <v>2265</v>
      </c>
      <c r="P35" s="856">
        <f>+'Master Data'!G85</f>
        <v>1</v>
      </c>
      <c r="R35" s="842">
        <v>71</v>
      </c>
      <c r="U35" s="693" t="str">
        <f t="shared" si="1"/>
        <v>Page</v>
      </c>
    </row>
    <row r="36" spans="1:21" ht="22.2" customHeight="1">
      <c r="A36" s="1"/>
      <c r="B36" s="693" t="s">
        <v>852</v>
      </c>
      <c r="C36" s="3019" t="s">
        <v>4936</v>
      </c>
      <c r="D36" s="2423"/>
      <c r="E36" s="2423"/>
      <c r="F36" s="2423"/>
      <c r="G36" s="2423"/>
      <c r="H36" s="2423"/>
      <c r="I36" s="2423"/>
      <c r="J36" s="1415" t="s">
        <v>2265</v>
      </c>
      <c r="P36" s="856">
        <f>+'Master Data'!G79</f>
        <v>1</v>
      </c>
      <c r="R36" s="842">
        <v>72</v>
      </c>
      <c r="U36" s="693" t="str">
        <f t="shared" si="1"/>
        <v>Page</v>
      </c>
    </row>
    <row r="37" spans="1:21" ht="15" customHeight="1">
      <c r="A37" s="1"/>
      <c r="B37" s="693" t="s">
        <v>851</v>
      </c>
      <c r="C37" s="615" t="str">
        <f>+'Master Data'!D88</f>
        <v>Form of Offer and Acceptance (Bound into Section 1 of 2) (T2.21)</v>
      </c>
      <c r="D37" s="949"/>
      <c r="E37" s="949"/>
      <c r="F37" s="949"/>
      <c r="G37" s="949"/>
      <c r="H37" s="856"/>
      <c r="J37" s="1415" t="s">
        <v>2265</v>
      </c>
      <c r="P37" s="856">
        <f>+'Master Data'!G88</f>
        <v>5</v>
      </c>
      <c r="R37" s="842">
        <v>73</v>
      </c>
      <c r="U37" s="693" t="str">
        <f t="shared" si="1"/>
        <v>Pages</v>
      </c>
    </row>
    <row r="38" spans="1:21" ht="13.8" customHeight="1">
      <c r="A38" s="1"/>
      <c r="B38" s="693" t="s">
        <v>1973</v>
      </c>
      <c r="C38" s="3021" t="s">
        <v>4930</v>
      </c>
      <c r="D38" s="3022"/>
      <c r="E38" s="3022"/>
      <c r="F38" s="3022"/>
      <c r="G38" s="3022"/>
      <c r="H38" s="3022"/>
      <c r="I38" s="3022"/>
      <c r="J38" s="1415"/>
      <c r="P38" s="856"/>
      <c r="R38" s="842"/>
      <c r="U38" s="693"/>
    </row>
    <row r="39" spans="1:21" ht="15" customHeight="1">
      <c r="A39" s="1"/>
      <c r="B39" s="693" t="s">
        <v>850</v>
      </c>
      <c r="C39" s="3018" t="s">
        <v>4937</v>
      </c>
      <c r="D39" s="2417"/>
      <c r="E39" s="2417"/>
      <c r="F39" s="2417"/>
      <c r="G39" s="2417"/>
      <c r="H39" s="2417"/>
      <c r="I39" s="2417"/>
      <c r="J39" s="1415" t="s">
        <v>2265</v>
      </c>
      <c r="P39" s="856">
        <f>+'Master Data'!G107</f>
        <v>1</v>
      </c>
      <c r="R39" s="842">
        <v>79</v>
      </c>
      <c r="U39" s="693" t="str">
        <f t="shared" ref="U39:U52" si="2">IF(P39&gt;1,"Pages","Page")</f>
        <v>Page</v>
      </c>
    </row>
    <row r="40" spans="1:21" ht="15" customHeight="1">
      <c r="A40" s="1"/>
      <c r="B40" s="693" t="s">
        <v>1251</v>
      </c>
      <c r="C40" s="2349" t="str">
        <f>+'Master Data'!D80</f>
        <v>Certified Proof of Paid Municipal Rates and Taxes  (Attach) (T2.23)</v>
      </c>
      <c r="D40" s="949"/>
      <c r="E40" s="949"/>
      <c r="F40" s="949"/>
      <c r="G40" s="949"/>
      <c r="H40" s="856"/>
      <c r="J40" s="1415" t="s">
        <v>2265</v>
      </c>
      <c r="P40" s="856">
        <f>+'Master Data'!G80</f>
        <v>1</v>
      </c>
      <c r="R40" s="842">
        <v>80</v>
      </c>
      <c r="U40" s="693" t="str">
        <f t="shared" si="2"/>
        <v>Page</v>
      </c>
    </row>
    <row r="41" spans="1:21" ht="15" customHeight="1">
      <c r="A41" s="1"/>
      <c r="B41" s="693" t="s">
        <v>1328</v>
      </c>
      <c r="C41" s="3019" t="s">
        <v>4938</v>
      </c>
      <c r="D41" s="2423"/>
      <c r="E41" s="2423"/>
      <c r="F41" s="2423"/>
      <c r="G41" s="2423"/>
      <c r="H41" s="2423"/>
      <c r="I41" s="2423"/>
      <c r="J41" s="1415" t="s">
        <v>2265</v>
      </c>
      <c r="P41" s="856">
        <f>+'Master Data'!G81</f>
        <v>1</v>
      </c>
      <c r="R41" s="842">
        <v>81</v>
      </c>
      <c r="U41" s="693" t="str">
        <f t="shared" si="2"/>
        <v>Page</v>
      </c>
    </row>
    <row r="42" spans="1:21" ht="15" customHeight="1">
      <c r="A42" s="1"/>
      <c r="B42" s="693" t="s">
        <v>1329</v>
      </c>
      <c r="C42" s="3019" t="str">
        <f>+'Master Data'!D111</f>
        <v>The National Industrial Participation Programme (T2.25)</v>
      </c>
      <c r="D42" s="2423"/>
      <c r="E42" s="2423"/>
      <c r="F42" s="2423"/>
      <c r="G42" s="2423"/>
      <c r="H42" s="2423"/>
      <c r="I42" s="2423"/>
      <c r="J42" s="1415" t="s">
        <v>2265</v>
      </c>
      <c r="P42" s="856">
        <f>+'Master Data'!G111</f>
        <v>2</v>
      </c>
      <c r="R42" s="842">
        <v>82</v>
      </c>
      <c r="U42" s="693" t="str">
        <f t="shared" si="2"/>
        <v>Pages</v>
      </c>
    </row>
    <row r="43" spans="1:21" ht="15" customHeight="1">
      <c r="A43" s="1"/>
      <c r="B43" s="693" t="s">
        <v>1468</v>
      </c>
      <c r="C43" s="3023" t="s">
        <v>4939</v>
      </c>
      <c r="D43" s="3024"/>
      <c r="E43" s="3024"/>
      <c r="F43" s="3024"/>
      <c r="G43" s="3024"/>
      <c r="H43" s="3024"/>
      <c r="I43" s="3024"/>
      <c r="J43" s="1415" t="s">
        <v>2265</v>
      </c>
      <c r="P43" s="856">
        <f>'Master Data'!G112</f>
        <v>2</v>
      </c>
      <c r="R43" s="842">
        <v>84</v>
      </c>
      <c r="U43" s="693" t="str">
        <f t="shared" si="2"/>
        <v>Pages</v>
      </c>
    </row>
    <row r="44" spans="1:21" ht="15" customHeight="1">
      <c r="A44" s="1"/>
      <c r="B44" s="693" t="s">
        <v>1469</v>
      </c>
      <c r="C44" s="3016" t="str">
        <f>+'Master Data'!D108</f>
        <v>Certified Proof of CIDB Registration Number (T2.27)</v>
      </c>
      <c r="D44" s="3020"/>
      <c r="E44" s="3020"/>
      <c r="F44" s="3020"/>
      <c r="G44" s="3020"/>
      <c r="H44" s="3020"/>
      <c r="I44" s="3020"/>
      <c r="J44" s="1415" t="s">
        <v>2265</v>
      </c>
      <c r="P44" s="856">
        <f>+'Master Data'!G112</f>
        <v>2</v>
      </c>
      <c r="R44" s="842">
        <v>86</v>
      </c>
      <c r="U44" s="693" t="str">
        <f t="shared" si="2"/>
        <v>Pages</v>
      </c>
    </row>
    <row r="45" spans="1:21" ht="15" customHeight="1" outlineLevel="1">
      <c r="A45" s="1"/>
      <c r="B45" s="693" t="s">
        <v>1470</v>
      </c>
      <c r="C45" s="3016" t="s">
        <v>4940</v>
      </c>
      <c r="D45" s="3020"/>
      <c r="E45" s="3020"/>
      <c r="F45" s="3020"/>
      <c r="G45" s="3020"/>
      <c r="H45" s="1415"/>
      <c r="J45" s="1415" t="s">
        <v>2265</v>
      </c>
      <c r="P45" s="1415">
        <f>+'Master Data'!G108</f>
        <v>1</v>
      </c>
      <c r="R45" s="314"/>
      <c r="U45" s="843" t="str">
        <f t="shared" si="2"/>
        <v>Page</v>
      </c>
    </row>
    <row r="46" spans="1:21" ht="15" customHeight="1">
      <c r="A46" s="2" t="s">
        <v>582</v>
      </c>
      <c r="B46" s="693" t="s">
        <v>2045</v>
      </c>
      <c r="C46" s="930" t="str">
        <f>+'Master Data'!D109</f>
        <v>Contract Form - Purchase of Goods/Works - Part 1 (T2.29)</v>
      </c>
      <c r="D46" s="29"/>
      <c r="E46" s="29"/>
      <c r="F46" s="29"/>
      <c r="G46" s="29"/>
      <c r="J46" s="1415" t="s">
        <v>2265</v>
      </c>
      <c r="P46" s="1415">
        <f>+'Master Data'!G116</f>
        <v>1</v>
      </c>
      <c r="R46" s="314"/>
      <c r="U46" s="843" t="str">
        <f t="shared" si="2"/>
        <v>Page</v>
      </c>
    </row>
    <row r="47" spans="1:21" ht="15" customHeight="1">
      <c r="A47" s="2"/>
      <c r="B47" s="693" t="s">
        <v>2205</v>
      </c>
      <c r="C47" s="930" t="str">
        <f>+'Master Data'!D110</f>
        <v>Contract Form - Purchase of Goods/Works - Part 2 (T2.30)</v>
      </c>
      <c r="D47" s="29"/>
      <c r="E47" s="29"/>
      <c r="F47" s="29"/>
      <c r="G47" s="29"/>
      <c r="H47" s="1415"/>
      <c r="J47" s="1415" t="s">
        <v>2265</v>
      </c>
      <c r="P47" s="1415">
        <f>+'Master Data'!G109</f>
        <v>1</v>
      </c>
      <c r="R47" s="314"/>
      <c r="U47" s="843" t="str">
        <f t="shared" si="2"/>
        <v>Page</v>
      </c>
    </row>
    <row r="48" spans="1:21" ht="15" customHeight="1">
      <c r="A48" s="2"/>
      <c r="B48" s="693" t="s">
        <v>2206</v>
      </c>
      <c r="C48" s="3016" t="s">
        <v>4941</v>
      </c>
      <c r="D48" s="3020"/>
      <c r="E48" s="3020"/>
      <c r="F48" s="3020"/>
      <c r="G48" s="3020"/>
      <c r="H48" s="1415"/>
      <c r="J48" s="1415" t="s">
        <v>2265</v>
      </c>
      <c r="P48" s="1415">
        <f>'Master Data'!F133</f>
        <v>2</v>
      </c>
      <c r="R48" s="314"/>
      <c r="U48" s="843" t="str">
        <f t="shared" si="2"/>
        <v>Pages</v>
      </c>
    </row>
    <row r="49" spans="1:21" ht="15" customHeight="1">
      <c r="A49" s="2"/>
      <c r="B49" s="693" t="s">
        <v>2475</v>
      </c>
      <c r="C49" s="3016" t="s">
        <v>4932</v>
      </c>
      <c r="D49" s="3020"/>
      <c r="E49" s="3020"/>
      <c r="F49" s="3020"/>
      <c r="G49" s="3020"/>
      <c r="H49" s="3020"/>
      <c r="I49" s="3020"/>
      <c r="J49" s="1415" t="s">
        <v>2265</v>
      </c>
      <c r="P49" s="1415">
        <f>'Master Data'!F134</f>
        <v>8</v>
      </c>
      <c r="R49" s="314"/>
      <c r="U49" s="843" t="str">
        <f t="shared" si="2"/>
        <v>Pages</v>
      </c>
    </row>
    <row r="50" spans="1:21" ht="15" customHeight="1">
      <c r="A50" s="2"/>
      <c r="B50" s="693" t="s">
        <v>2476</v>
      </c>
      <c r="C50" s="3016" t="s">
        <v>4942</v>
      </c>
      <c r="D50" s="3020"/>
      <c r="E50" s="3020"/>
      <c r="F50" s="3020"/>
      <c r="G50" s="3020"/>
      <c r="H50" s="3020"/>
      <c r="I50" s="3020"/>
      <c r="J50" s="1415" t="s">
        <v>2265</v>
      </c>
      <c r="P50" s="1415">
        <f>'Master Data'!F135</f>
        <v>1</v>
      </c>
      <c r="R50" s="314"/>
      <c r="U50" s="843" t="str">
        <f t="shared" si="2"/>
        <v>Page</v>
      </c>
    </row>
    <row r="51" spans="1:21" ht="15" customHeight="1">
      <c r="A51" s="2"/>
      <c r="B51" s="693" t="s">
        <v>2477</v>
      </c>
      <c r="C51" s="3016" t="s">
        <v>4910</v>
      </c>
      <c r="D51" s="3017"/>
      <c r="E51" s="3017"/>
      <c r="F51" s="3017"/>
      <c r="G51" s="3017"/>
      <c r="H51" s="3017"/>
      <c r="I51" s="3017"/>
      <c r="J51" s="1415" t="s">
        <v>2265</v>
      </c>
      <c r="P51" s="1415">
        <f>'Master Data'!G89</f>
        <v>3</v>
      </c>
      <c r="R51" s="314"/>
      <c r="U51" s="843" t="str">
        <f t="shared" si="2"/>
        <v>Pages</v>
      </c>
    </row>
    <row r="52" spans="1:21" ht="15" customHeight="1">
      <c r="A52" s="2"/>
      <c r="B52" s="693" t="s">
        <v>3253</v>
      </c>
      <c r="C52" s="3016" t="s">
        <v>4911</v>
      </c>
      <c r="D52" s="3020"/>
      <c r="E52" s="3020"/>
      <c r="F52" s="3020"/>
      <c r="G52" s="3020"/>
      <c r="H52" s="3020"/>
      <c r="I52" s="3020"/>
      <c r="J52" s="1415" t="s">
        <v>2265</v>
      </c>
      <c r="K52" s="1643"/>
      <c r="P52" s="1415">
        <f>'Master Data'!G90</f>
        <v>3</v>
      </c>
      <c r="R52" s="314"/>
      <c r="U52" s="1643" t="str">
        <f t="shared" si="2"/>
        <v>Pages</v>
      </c>
    </row>
    <row r="53" spans="1:21" ht="44.4" customHeight="1">
      <c r="A53" s="1"/>
      <c r="B53" s="3031" t="s">
        <v>1128</v>
      </c>
      <c r="C53" s="3031"/>
      <c r="D53" s="3031"/>
      <c r="E53" s="3031"/>
      <c r="F53" s="210"/>
      <c r="G53" s="210"/>
      <c r="P53" s="208"/>
      <c r="R53" s="314"/>
      <c r="U53" s="112"/>
    </row>
    <row r="54" spans="1:21" ht="15">
      <c r="A54" s="1"/>
      <c r="P54" s="110"/>
      <c r="R54" s="314"/>
    </row>
    <row r="55" spans="1:21" ht="15.6">
      <c r="A55" s="2" t="s">
        <v>914</v>
      </c>
      <c r="B55" s="309" t="s">
        <v>915</v>
      </c>
      <c r="P55" s="110"/>
      <c r="R55" s="314"/>
    </row>
    <row r="56" spans="1:21" ht="15">
      <c r="A56" s="1"/>
      <c r="P56" s="110"/>
      <c r="R56" s="314"/>
    </row>
    <row r="57" spans="1:21" ht="15" customHeight="1">
      <c r="B57" s="843" t="s">
        <v>871</v>
      </c>
      <c r="C57" s="844" t="s">
        <v>1258</v>
      </c>
      <c r="D57" s="85"/>
      <c r="E57" s="85"/>
      <c r="F57" s="85"/>
      <c r="G57" s="85"/>
      <c r="J57" s="1415" t="s">
        <v>2265</v>
      </c>
      <c r="P57" s="314">
        <f>+'Master Data'!G88</f>
        <v>5</v>
      </c>
      <c r="R57" s="314">
        <v>91</v>
      </c>
      <c r="U57" s="85" t="str">
        <f>IF(P57&gt;1,"Pages","Page")</f>
        <v>Pages</v>
      </c>
    </row>
    <row r="58" spans="1:21" ht="15" customHeight="1">
      <c r="B58" s="843" t="s">
        <v>1253</v>
      </c>
      <c r="C58" s="3034" t="s">
        <v>872</v>
      </c>
      <c r="D58" s="3035"/>
      <c r="E58" s="3035"/>
      <c r="F58" s="3035"/>
      <c r="G58" s="3035"/>
      <c r="J58" s="1415" t="s">
        <v>2265</v>
      </c>
      <c r="L58" t="s">
        <v>923</v>
      </c>
      <c r="P58" s="314">
        <v>7</v>
      </c>
      <c r="R58" s="314">
        <v>93</v>
      </c>
      <c r="U58" s="85" t="str">
        <f>IF(P58&gt;1,"Pages","Page")</f>
        <v>Pages</v>
      </c>
    </row>
    <row r="59" spans="1:21">
      <c r="B59" s="843" t="s">
        <v>1257</v>
      </c>
      <c r="C59" s="3034" t="str">
        <f>+'Master Data'!D129</f>
        <v>Form of Guarantee (C1.3)</v>
      </c>
      <c r="D59" s="3035"/>
      <c r="E59" s="3035"/>
      <c r="F59" s="3035"/>
      <c r="G59" s="3035"/>
      <c r="J59" s="1415" t="s">
        <v>2265</v>
      </c>
      <c r="P59" s="314">
        <f>+'Master Data'!F129</f>
        <v>2</v>
      </c>
      <c r="R59" s="314">
        <v>99</v>
      </c>
      <c r="U59" s="85" t="str">
        <f>IF(P59&gt;1,"Pages","Page")</f>
        <v>Pages</v>
      </c>
    </row>
    <row r="60" spans="1:21" ht="15.6">
      <c r="A60" s="315"/>
      <c r="P60" s="110"/>
      <c r="R60" s="314"/>
    </row>
    <row r="61" spans="1:21" ht="15.6">
      <c r="A61" s="2" t="s">
        <v>917</v>
      </c>
      <c r="B61" s="309" t="s">
        <v>916</v>
      </c>
      <c r="P61" s="110"/>
      <c r="R61" s="314"/>
    </row>
    <row r="62" spans="1:21" ht="15.6">
      <c r="A62" s="315"/>
      <c r="B62" s="2"/>
      <c r="P62" s="110"/>
      <c r="R62" s="314"/>
    </row>
    <row r="63" spans="1:21" ht="15" customHeight="1">
      <c r="B63" s="843" t="s">
        <v>874</v>
      </c>
      <c r="C63" s="3032" t="s">
        <v>1129</v>
      </c>
      <c r="D63" s="3033"/>
      <c r="E63" s="3033"/>
      <c r="F63" s="3033"/>
      <c r="G63" s="3033"/>
      <c r="J63" s="1415" t="s">
        <v>2265</v>
      </c>
      <c r="P63" s="574">
        <v>4</v>
      </c>
      <c r="R63" s="314">
        <v>103</v>
      </c>
      <c r="U63" s="85" t="str">
        <f>IF(P63&gt;1,"Pages","Page")</f>
        <v>Pages</v>
      </c>
    </row>
    <row r="64" spans="1:21" ht="15" customHeight="1">
      <c r="B64" s="843" t="s">
        <v>875</v>
      </c>
      <c r="C64" s="3032" t="s">
        <v>1130</v>
      </c>
      <c r="D64" s="3033"/>
      <c r="E64" s="3033"/>
      <c r="F64" s="3033"/>
      <c r="G64" s="3033"/>
      <c r="J64" s="1415" t="s">
        <v>2265</v>
      </c>
      <c r="P64" s="574">
        <f>+'Master Data'!F128</f>
        <v>70</v>
      </c>
      <c r="R64" s="314">
        <v>119</v>
      </c>
      <c r="U64" s="85" t="str">
        <f>IF(P64&gt;1,"Pages","Page")</f>
        <v>Pages</v>
      </c>
    </row>
    <row r="65" spans="1:21" ht="15">
      <c r="A65" s="312"/>
      <c r="P65" s="110"/>
      <c r="R65" s="314"/>
    </row>
    <row r="66" spans="1:21" ht="15.6">
      <c r="A66" s="2" t="s">
        <v>918</v>
      </c>
      <c r="B66" s="309" t="s">
        <v>873</v>
      </c>
      <c r="P66" s="110"/>
      <c r="R66" s="314"/>
    </row>
    <row r="67" spans="1:21" ht="15.6">
      <c r="A67" s="2"/>
      <c r="B67" s="309"/>
      <c r="P67" s="110"/>
      <c r="R67" s="314"/>
    </row>
    <row r="68" spans="1:21" ht="15" customHeight="1">
      <c r="B68" s="843" t="s">
        <v>876</v>
      </c>
      <c r="C68" s="3034" t="s">
        <v>877</v>
      </c>
      <c r="D68" s="3035"/>
      <c r="E68" s="3035"/>
      <c r="F68" s="3035"/>
      <c r="G68" s="3035"/>
      <c r="J68" s="1415" t="s">
        <v>2265</v>
      </c>
      <c r="P68" s="314">
        <v>8</v>
      </c>
      <c r="R68" s="314">
        <v>121</v>
      </c>
      <c r="U68" s="85" t="str">
        <f>IF(P68&gt;1,"Pages","Page")</f>
        <v>Pages</v>
      </c>
    </row>
    <row r="69" spans="1:21" ht="15" customHeight="1">
      <c r="B69" s="843" t="s">
        <v>878</v>
      </c>
      <c r="C69" s="3034" t="s">
        <v>603</v>
      </c>
      <c r="D69" s="3035"/>
      <c r="E69" s="3035"/>
      <c r="F69" s="3035"/>
      <c r="G69" s="3035"/>
      <c r="J69" s="1415" t="s">
        <v>2265</v>
      </c>
      <c r="P69" s="314">
        <v>3</v>
      </c>
      <c r="R69" s="314">
        <v>128</v>
      </c>
      <c r="U69" s="85" t="str">
        <f>IF(P69&gt;1,"Pages","Page")</f>
        <v>Pages</v>
      </c>
    </row>
    <row r="70" spans="1:21" ht="15" customHeight="1">
      <c r="B70" s="843" t="s">
        <v>879</v>
      </c>
      <c r="C70" s="3034" t="s">
        <v>604</v>
      </c>
      <c r="D70" s="3035"/>
      <c r="E70" s="3035"/>
      <c r="F70" s="3035"/>
      <c r="G70" s="3035"/>
      <c r="J70" s="1415" t="s">
        <v>2265</v>
      </c>
      <c r="P70" s="314">
        <v>2</v>
      </c>
      <c r="R70" s="314">
        <v>131</v>
      </c>
      <c r="U70" s="85" t="str">
        <f>IF(P70&gt;1,"Pages","Page")</f>
        <v>Pages</v>
      </c>
    </row>
    <row r="71" spans="1:21" ht="15" customHeight="1">
      <c r="B71" s="843"/>
      <c r="C71" s="169"/>
      <c r="D71" s="169"/>
      <c r="E71" s="169"/>
      <c r="F71" s="169"/>
      <c r="G71" s="169"/>
      <c r="P71" s="314"/>
      <c r="R71" s="314"/>
      <c r="U71" s="85"/>
    </row>
    <row r="72" spans="1:21" ht="15">
      <c r="A72" s="312"/>
      <c r="P72" s="110"/>
      <c r="R72" s="314"/>
    </row>
    <row r="73" spans="1:21" ht="15.6">
      <c r="A73" s="2" t="s">
        <v>919</v>
      </c>
      <c r="B73" s="309" t="s">
        <v>920</v>
      </c>
      <c r="P73" s="110"/>
      <c r="R73" s="314"/>
    </row>
    <row r="74" spans="1:21" ht="15.6">
      <c r="A74" s="315"/>
      <c r="B74" s="2"/>
      <c r="P74" s="110"/>
      <c r="R74" s="314"/>
    </row>
    <row r="75" spans="1:21" ht="15" customHeight="1">
      <c r="B75" s="843" t="s">
        <v>718</v>
      </c>
      <c r="C75" s="3034" t="s">
        <v>881</v>
      </c>
      <c r="D75" s="3035"/>
      <c r="E75" s="3035"/>
      <c r="F75" s="3035"/>
      <c r="G75" s="3035"/>
      <c r="J75" s="1415" t="s">
        <v>2265</v>
      </c>
      <c r="P75" s="314">
        <v>1</v>
      </c>
      <c r="R75" s="314">
        <v>134</v>
      </c>
      <c r="U75" s="85" t="str">
        <f>IF(P75&gt;1,"Pages","Page")</f>
        <v>Page</v>
      </c>
    </row>
    <row r="76" spans="1:21" ht="15" customHeight="1">
      <c r="P76" s="110"/>
      <c r="R76" s="314"/>
    </row>
    <row r="77" spans="1:21" ht="15.6">
      <c r="A77" s="2" t="s">
        <v>921</v>
      </c>
      <c r="B77" s="309" t="s">
        <v>1163</v>
      </c>
      <c r="P77" s="110"/>
      <c r="R77" s="314"/>
    </row>
    <row r="78" spans="1:21">
      <c r="P78" s="110"/>
      <c r="R78" s="314"/>
    </row>
    <row r="79" spans="1:21" ht="15" customHeight="1">
      <c r="B79" s="843" t="s">
        <v>717</v>
      </c>
      <c r="C79" s="3043" t="s">
        <v>721</v>
      </c>
      <c r="D79" s="3035"/>
      <c r="E79" s="3035"/>
      <c r="F79" s="3035"/>
      <c r="G79" s="3035"/>
      <c r="J79" s="1415" t="s">
        <v>2265</v>
      </c>
      <c r="P79" s="110">
        <f>+'Master Data'!F130</f>
        <v>2</v>
      </c>
      <c r="R79" s="314">
        <v>136</v>
      </c>
      <c r="U79" s="85" t="str">
        <f>IF(P79&gt;1,"Pages","Page")</f>
        <v>Pages</v>
      </c>
    </row>
    <row r="80" spans="1:21" ht="15" customHeight="1">
      <c r="B80" s="313"/>
      <c r="C80" s="169"/>
      <c r="D80" s="169"/>
      <c r="E80" s="169"/>
      <c r="F80" s="169"/>
      <c r="G80" s="169"/>
      <c r="R80" s="314"/>
    </row>
    <row r="81" spans="1:28" ht="15" customHeight="1">
      <c r="A81" s="2" t="s">
        <v>2001</v>
      </c>
      <c r="B81" s="309" t="s">
        <v>716</v>
      </c>
      <c r="F81" s="169"/>
      <c r="G81" s="169"/>
      <c r="R81" s="314">
        <v>137</v>
      </c>
    </row>
    <row r="82" spans="1:28" ht="15" customHeight="1">
      <c r="A82" s="2"/>
      <c r="B82" s="309"/>
      <c r="F82" s="169"/>
      <c r="G82" s="169"/>
    </row>
    <row r="83" spans="1:28" ht="15" customHeight="1">
      <c r="A83" s="2"/>
      <c r="B83" s="3036" t="str">
        <f>+'Master Data'!F730</f>
        <v>Annexure 1</v>
      </c>
      <c r="C83" s="3042"/>
      <c r="D83" s="846" t="str">
        <f>+'Master Data'!D730</f>
        <v>Standard Preambles for all Trades (Rev 3) - DOH 2009</v>
      </c>
      <c r="E83" s="169"/>
      <c r="F83" s="169"/>
      <c r="G83" s="169"/>
      <c r="I83" s="3036" t="str">
        <f>+'Master Data'!G450</f>
        <v>1 to 95</v>
      </c>
      <c r="J83" s="3036"/>
      <c r="R83" t="s">
        <v>2084</v>
      </c>
      <c r="T83" s="845" t="s">
        <v>605</v>
      </c>
      <c r="AA83" s="1657" t="s">
        <v>1254</v>
      </c>
      <c r="AB83" s="1657"/>
    </row>
    <row r="84" spans="1:28" ht="15" customHeight="1">
      <c r="A84" s="2"/>
      <c r="B84" s="3036" t="str">
        <f>+'Master Data'!F731</f>
        <v>Annexure 2</v>
      </c>
      <c r="C84" s="3042"/>
      <c r="D84" s="846" t="str">
        <f>+'Master Data'!D731</f>
        <v>General Electrical Specifications</v>
      </c>
      <c r="E84" s="169"/>
      <c r="F84" s="169"/>
      <c r="G84" s="169"/>
      <c r="I84" s="3036" t="s">
        <v>953</v>
      </c>
      <c r="J84" s="3036"/>
    </row>
    <row r="85" spans="1:28" ht="15" customHeight="1">
      <c r="A85" s="2"/>
      <c r="B85" s="3036" t="str">
        <f>+'Master Data'!F732</f>
        <v>Annexure 3</v>
      </c>
      <c r="C85" s="3042"/>
      <c r="D85" s="846" t="str">
        <f>+'Master Data'!D732</f>
        <v>Lightning Protection Specifications</v>
      </c>
      <c r="E85" s="169"/>
      <c r="F85" s="169"/>
      <c r="G85" s="169"/>
      <c r="I85" s="3036" t="s">
        <v>954</v>
      </c>
      <c r="J85" s="3036"/>
      <c r="R85" s="313" t="s">
        <v>880</v>
      </c>
      <c r="S85" s="169" t="s">
        <v>606</v>
      </c>
      <c r="T85" s="169"/>
      <c r="U85" s="169"/>
      <c r="V85" s="169"/>
      <c r="W85" s="169"/>
      <c r="X85" s="788" t="s">
        <v>951</v>
      </c>
      <c r="Y85" s="461"/>
    </row>
    <row r="86" spans="1:28" ht="15" customHeight="1">
      <c r="A86" s="2"/>
      <c r="B86" s="3036" t="str">
        <f>+'Master Data'!F733</f>
        <v>Annexure 4</v>
      </c>
      <c r="C86" s="3042"/>
      <c r="D86" s="846" t="str">
        <f>+'Master Data'!D733</f>
        <v>Map of Tender submission location</v>
      </c>
      <c r="E86" s="169"/>
      <c r="F86" s="169"/>
      <c r="G86" s="169"/>
    </row>
    <row r="87" spans="1:28" ht="15" customHeight="1">
      <c r="A87" s="2"/>
      <c r="B87" s="3036" t="str">
        <f>+'Master Data'!F734</f>
        <v>Annexure 5</v>
      </c>
      <c r="C87" s="3042"/>
      <c r="D87" s="846" t="str">
        <f>+'Master Data'!D734</f>
        <v>Joint Venture Agreement</v>
      </c>
      <c r="E87" s="85"/>
      <c r="F87" s="85"/>
      <c r="G87" s="85"/>
    </row>
    <row r="88" spans="1:28" ht="15" customHeight="1">
      <c r="A88" s="2"/>
      <c r="B88" s="3036" t="str">
        <f>+'Master Data'!F735</f>
        <v>Annexure 6</v>
      </c>
      <c r="C88" s="3042"/>
      <c r="D88" s="846" t="str">
        <f>+'Master Data'!D735</f>
        <v>Health and Safety Specification</v>
      </c>
    </row>
    <row r="89" spans="1:28" ht="15" customHeight="1">
      <c r="A89" s="2"/>
      <c r="B89" s="3036" t="str">
        <f>+'Master Data'!F736</f>
        <v>Annexure 7</v>
      </c>
      <c r="C89" s="3042"/>
      <c r="D89" s="846" t="str">
        <f>+'Master Data'!D736</f>
        <v>Health and Safety Bill of Quantities</v>
      </c>
    </row>
    <row r="90" spans="1:28" ht="15" customHeight="1">
      <c r="A90" s="2"/>
      <c r="B90" s="3036" t="str">
        <f>+'Master Data'!F737</f>
        <v>Annexure 8</v>
      </c>
      <c r="C90" s="3042"/>
      <c r="D90" s="846" t="str">
        <f>+'Master Data'!D737</f>
        <v>Builders Lien Agreement</v>
      </c>
      <c r="S90" s="314">
        <v>7</v>
      </c>
      <c r="T90" t="s">
        <v>161</v>
      </c>
    </row>
    <row r="91" spans="1:28" ht="15" customHeight="1">
      <c r="A91" s="2"/>
      <c r="B91" s="3036" t="str">
        <f>+'Master Data'!F738</f>
        <v>Annexure 9</v>
      </c>
      <c r="C91" s="3042"/>
      <c r="D91" s="846" t="str">
        <f>+'Master Data'!D738</f>
        <v>Geotechnical Investigation Report (If applicable)</v>
      </c>
      <c r="S91" s="314">
        <v>3</v>
      </c>
      <c r="T91" t="s">
        <v>161</v>
      </c>
    </row>
    <row r="92" spans="1:28" ht="15" customHeight="1">
      <c r="A92" s="2"/>
      <c r="B92" s="3036" t="str">
        <f>+'Master Data'!F739</f>
        <v>Annexure 10</v>
      </c>
      <c r="C92" s="3042"/>
      <c r="D92" s="846" t="str">
        <f>+'Master Data'!D739</f>
        <v>EPWP Employment Contract</v>
      </c>
      <c r="O92" s="314"/>
    </row>
    <row r="93" spans="1:28" ht="15" customHeight="1">
      <c r="A93" s="2"/>
      <c r="B93" s="3036" t="str">
        <f>+'Master Data'!F740</f>
        <v>Annexure 11</v>
      </c>
      <c r="C93" s="3042"/>
      <c r="D93" s="846" t="str">
        <f>+'Master Data'!D740</f>
        <v>Attendance Register - Infrastructure and Other projects</v>
      </c>
      <c r="E93" s="29"/>
      <c r="F93" s="29"/>
      <c r="G93" s="29"/>
      <c r="O93" s="314"/>
    </row>
    <row r="94" spans="1:28" ht="15" customHeight="1">
      <c r="A94" s="2"/>
      <c r="B94" s="3036" t="str">
        <f>+'Master Data'!F741</f>
        <v>Annexure 12</v>
      </c>
      <c r="C94" s="3042"/>
      <c r="D94" s="846" t="str">
        <f>+'Master Data'!D741</f>
        <v>EPWP Data Collection tool for Phase 3 system</v>
      </c>
      <c r="E94" s="29"/>
      <c r="F94" s="29"/>
      <c r="G94" s="29"/>
      <c r="O94" s="314"/>
    </row>
    <row r="95" spans="1:28" ht="15" customHeight="1">
      <c r="A95" s="2"/>
      <c r="B95" s="3036" t="str">
        <f>+'Master Data'!F742</f>
        <v>Annexure 13</v>
      </c>
      <c r="C95" s="3042"/>
      <c r="E95" s="29"/>
      <c r="F95" s="29"/>
      <c r="G95" s="29"/>
      <c r="O95" s="314"/>
    </row>
    <row r="96" spans="1:28" ht="15" customHeight="1">
      <c r="A96" s="2"/>
      <c r="B96" s="3036" t="str">
        <f>+'Master Data'!F743</f>
        <v xml:space="preserve"> </v>
      </c>
      <c r="C96" s="3042"/>
      <c r="D96" s="846" t="str">
        <f>+'Master Data'!D743</f>
        <v xml:space="preserve"> </v>
      </c>
      <c r="E96" s="29"/>
      <c r="F96" s="29"/>
      <c r="G96" s="29"/>
      <c r="O96" s="314"/>
    </row>
    <row r="97" spans="1:15" ht="15" customHeight="1">
      <c r="A97" s="2"/>
      <c r="B97" s="3040" t="str">
        <f>+'Master Data'!F744</f>
        <v xml:space="preserve"> </v>
      </c>
      <c r="C97" s="3041"/>
      <c r="D97" s="1645" t="str">
        <f>+'Master Data'!D744</f>
        <v xml:space="preserve"> </v>
      </c>
      <c r="O97" s="314"/>
    </row>
    <row r="98" spans="1:15" ht="15" customHeight="1">
      <c r="A98" s="2"/>
      <c r="D98" s="788"/>
      <c r="O98" s="314"/>
    </row>
    <row r="99" spans="1:15" ht="15" customHeight="1">
      <c r="A99" s="3030" t="s">
        <v>4556</v>
      </c>
      <c r="B99" s="3030"/>
      <c r="C99" s="3030"/>
      <c r="D99" s="3030"/>
      <c r="E99" s="3030"/>
      <c r="F99" s="3030"/>
      <c r="G99" s="3030"/>
      <c r="H99" s="3030"/>
      <c r="I99" s="3030"/>
    </row>
    <row r="101" spans="1:15" ht="53.25" customHeight="1">
      <c r="A101" s="2418" t="str">
        <f>+"Any reference to words Tender or Tenderder herein and/or in any other documentation shall be construed to have the same meaning as the words Tender or Tenderer. These forms are for internal and external use for the "&amp;'Master Data'!E12&amp;", Provincial Administration of KwaZulu-Natal."</f>
        <v>Any reference to words Tender or Tenderder herein and/or in any other documentation shall be construed to have the same meaning as the words Tender or Tenderer. These forms are for internal and external use for the KZN Department of Public Works, Provincial Administration of KwaZulu-Natal.</v>
      </c>
      <c r="B101" s="3055"/>
      <c r="C101" s="3055"/>
      <c r="D101" s="3055"/>
      <c r="E101" s="3055"/>
      <c r="F101" s="3055"/>
      <c r="G101" s="3055"/>
      <c r="H101" s="3055"/>
      <c r="I101" s="3055"/>
    </row>
    <row r="102" spans="1:15" ht="33" customHeight="1">
      <c r="A102" s="2417" t="s">
        <v>4038</v>
      </c>
      <c r="B102" s="2418"/>
      <c r="C102" s="2418"/>
      <c r="D102" s="2418"/>
      <c r="E102" s="2418"/>
      <c r="F102" s="2418"/>
      <c r="G102" s="2418"/>
      <c r="H102" s="2418"/>
      <c r="I102" s="2418"/>
    </row>
    <row r="103" spans="1:15" ht="148.5" customHeight="1">
      <c r="A103" s="3028" t="s">
        <v>4732</v>
      </c>
      <c r="B103" s="3029"/>
      <c r="C103" s="3029"/>
      <c r="D103" s="3029"/>
      <c r="E103" s="3029"/>
      <c r="F103" s="3029"/>
      <c r="G103" s="3029"/>
      <c r="H103" s="3029"/>
      <c r="I103" s="3029"/>
    </row>
    <row r="104" spans="1:15" ht="39" customHeight="1">
      <c r="A104" s="2499"/>
      <c r="B104" s="2499"/>
      <c r="C104" s="2499"/>
      <c r="D104" s="2499"/>
      <c r="E104" s="2499"/>
      <c r="F104" s="2499"/>
      <c r="G104" s="2499"/>
      <c r="H104" s="2499"/>
      <c r="I104" s="2499"/>
    </row>
    <row r="105" spans="1:15" ht="19.5" customHeight="1">
      <c r="A105" s="29"/>
    </row>
    <row r="106" spans="1:15" ht="26.25" customHeight="1">
      <c r="A106" s="3044"/>
      <c r="B106" s="3045"/>
      <c r="C106" s="3045"/>
      <c r="D106" s="3045"/>
      <c r="E106" s="3045"/>
      <c r="F106" s="3045"/>
      <c r="G106" s="3045"/>
      <c r="H106" s="3045"/>
      <c r="I106" s="3045"/>
    </row>
    <row r="108" spans="1:15">
      <c r="A108" s="29"/>
    </row>
  </sheetData>
  <sheetProtection formatRows="0" selectLockedCells="1"/>
  <mergeCells count="74">
    <mergeCell ref="C48:G48"/>
    <mergeCell ref="C52:I52"/>
    <mergeCell ref="A106:I106"/>
    <mergeCell ref="K6:O8"/>
    <mergeCell ref="B83:C83"/>
    <mergeCell ref="B84:C84"/>
    <mergeCell ref="B85:C85"/>
    <mergeCell ref="I85:J85"/>
    <mergeCell ref="I83:J83"/>
    <mergeCell ref="C70:G70"/>
    <mergeCell ref="C59:G59"/>
    <mergeCell ref="C69:G69"/>
    <mergeCell ref="B88:C88"/>
    <mergeCell ref="B89:C89"/>
    <mergeCell ref="B90:C90"/>
    <mergeCell ref="A101:I101"/>
    <mergeCell ref="C68:G68"/>
    <mergeCell ref="C79:G79"/>
    <mergeCell ref="B94:C94"/>
    <mergeCell ref="B95:C95"/>
    <mergeCell ref="B96:C96"/>
    <mergeCell ref="B97:C97"/>
    <mergeCell ref="B86:C86"/>
    <mergeCell ref="B87:C87"/>
    <mergeCell ref="B91:C91"/>
    <mergeCell ref="B92:C92"/>
    <mergeCell ref="B93:C93"/>
    <mergeCell ref="K2:M2"/>
    <mergeCell ref="C12:G12"/>
    <mergeCell ref="C18:G18"/>
    <mergeCell ref="A5:I5"/>
    <mergeCell ref="C27:G27"/>
    <mergeCell ref="C24:G24"/>
    <mergeCell ref="B7:E7"/>
    <mergeCell ref="C13:G13"/>
    <mergeCell ref="C17:G17"/>
    <mergeCell ref="C11:G11"/>
    <mergeCell ref="C25:G25"/>
    <mergeCell ref="C19:G19"/>
    <mergeCell ref="C20:G20"/>
    <mergeCell ref="C21:G21"/>
    <mergeCell ref="C22:G22"/>
    <mergeCell ref="A104:I104"/>
    <mergeCell ref="A102:I102"/>
    <mergeCell ref="A2:J2"/>
    <mergeCell ref="A103:I103"/>
    <mergeCell ref="A99:I99"/>
    <mergeCell ref="B53:E53"/>
    <mergeCell ref="C64:G64"/>
    <mergeCell ref="C75:G75"/>
    <mergeCell ref="C63:G63"/>
    <mergeCell ref="C58:G58"/>
    <mergeCell ref="C23:G23"/>
    <mergeCell ref="C30:G30"/>
    <mergeCell ref="C31:G31"/>
    <mergeCell ref="C29:G29"/>
    <mergeCell ref="C28:G28"/>
    <mergeCell ref="I84:J84"/>
    <mergeCell ref="C51:I51"/>
    <mergeCell ref="C26:I26"/>
    <mergeCell ref="C33:I33"/>
    <mergeCell ref="C50:I50"/>
    <mergeCell ref="C49:I49"/>
    <mergeCell ref="C38:I38"/>
    <mergeCell ref="C41:I41"/>
    <mergeCell ref="C42:I42"/>
    <mergeCell ref="C43:I43"/>
    <mergeCell ref="C44:I44"/>
    <mergeCell ref="C32:I32"/>
    <mergeCell ref="C34:J34"/>
    <mergeCell ref="C35:I35"/>
    <mergeCell ref="C36:I36"/>
    <mergeCell ref="C39:I39"/>
    <mergeCell ref="C45:G45"/>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rowBreaks count="2" manualBreakCount="2">
    <brk id="43" max="9" man="1"/>
    <brk id="8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Button 2">
              <controlPr defaultSize="0" print="0" autoFill="0" autoPict="0" macro="[0]!ToMainMenu">
                <anchor>
                  <from>
                    <xdr:col>12</xdr:col>
                    <xdr:colOff>304800</xdr:colOff>
                    <xdr:row>0</xdr:row>
                    <xdr:rowOff>190500</xdr:rowOff>
                  </from>
                  <to>
                    <xdr:col>14</xdr:col>
                    <xdr:colOff>304800</xdr:colOff>
                    <xdr:row>1</xdr:row>
                    <xdr:rowOff>160020</xdr:rowOff>
                  </to>
                </anchor>
              </controlPr>
            </control>
          </mc:Choice>
        </mc:AlternateContent>
        <mc:AlternateContent xmlns:mc="http://schemas.openxmlformats.org/markup-compatibility/2006">
          <mc:Choice Requires="x14">
            <control shapeId="3075" r:id="rId5" name="Button 3">
              <controlPr defaultSize="0" print="0" autoFill="0" autoPict="0" macro="[0]!PrintCoverPGSec1">
                <anchor>
                  <from>
                    <xdr:col>12</xdr:col>
                    <xdr:colOff>304800</xdr:colOff>
                    <xdr:row>1</xdr:row>
                    <xdr:rowOff>861060</xdr:rowOff>
                  </from>
                  <to>
                    <xdr:col>14</xdr:col>
                    <xdr:colOff>304800</xdr:colOff>
                    <xdr:row>2</xdr:row>
                    <xdr:rowOff>152400</xdr:rowOff>
                  </to>
                </anchor>
              </controlPr>
            </control>
          </mc:Choice>
        </mc:AlternateContent>
        <mc:AlternateContent xmlns:mc="http://schemas.openxmlformats.org/markup-compatibility/2006">
          <mc:Choice Requires="x14">
            <control shapeId="3214" r:id="rId6" name="Button 142">
              <controlPr defaultSize="0" print="0" autoFill="0" autoPict="0" macro="[0]!PrintPreview">
                <anchor>
                  <from>
                    <xdr:col>12</xdr:col>
                    <xdr:colOff>304800</xdr:colOff>
                    <xdr:row>1</xdr:row>
                    <xdr:rowOff>190500</xdr:rowOff>
                  </from>
                  <to>
                    <xdr:col>14</xdr:col>
                    <xdr:colOff>304800</xdr:colOff>
                    <xdr:row>1</xdr:row>
                    <xdr:rowOff>487680</xdr:rowOff>
                  </to>
                </anchor>
              </controlPr>
            </control>
          </mc:Choice>
        </mc:AlternateContent>
        <mc:AlternateContent xmlns:mc="http://schemas.openxmlformats.org/markup-compatibility/2006">
          <mc:Choice Requires="x14">
            <control shapeId="3344" r:id="rId7" name="Button 272">
              <controlPr defaultSize="0" print="0" autoFill="0" autoPict="0" macro="[0]!ToDataEntry">
                <anchor>
                  <from>
                    <xdr:col>12</xdr:col>
                    <xdr:colOff>304800</xdr:colOff>
                    <xdr:row>3</xdr:row>
                    <xdr:rowOff>7620</xdr:rowOff>
                  </from>
                  <to>
                    <xdr:col>14</xdr:col>
                    <xdr:colOff>304800</xdr:colOff>
                    <xdr:row>4</xdr:row>
                    <xdr:rowOff>38100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tabColor theme="8" tint="0.59999389629810485"/>
  </sheetPr>
  <dimension ref="A1:K19"/>
  <sheetViews>
    <sheetView showGridLines="0" showRowColHeaders="0" zoomScaleNormal="100" zoomScalePageLayoutView="80" workbookViewId="0">
      <selection activeCell="E28" sqref="E28"/>
    </sheetView>
  </sheetViews>
  <sheetFormatPr defaultColWidth="9.109375" defaultRowHeight="13.2"/>
  <cols>
    <col min="1" max="10" width="9" customWidth="1"/>
    <col min="11" max="11" width="10.33203125" customWidth="1"/>
  </cols>
  <sheetData>
    <row r="1" spans="1:11" ht="63.75" customHeight="1"/>
    <row r="2" spans="1:11" ht="81.75" customHeight="1" thickBot="1">
      <c r="A2" s="3056" t="str">
        <f>+'Master Data'!ProjectTitle</f>
        <v>KZN Public Works: 191 Prince Alfred Street</v>
      </c>
      <c r="B2" s="3056"/>
      <c r="C2" s="3056"/>
      <c r="D2" s="3056"/>
      <c r="E2" s="3056"/>
      <c r="F2" s="3056"/>
      <c r="G2" s="3056"/>
      <c r="H2" s="3056"/>
      <c r="I2" s="3056"/>
      <c r="J2" s="3056"/>
      <c r="K2" s="3056"/>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3037" t="s">
        <v>582</v>
      </c>
      <c r="B13" s="3037"/>
      <c r="C13" s="3037"/>
      <c r="D13" s="3037"/>
      <c r="E13" s="3037"/>
      <c r="F13" s="3037"/>
      <c r="G13" s="3037"/>
      <c r="H13" s="3037"/>
      <c r="I13" s="3037"/>
      <c r="J13" s="3037"/>
    </row>
    <row r="14" spans="1:11" ht="21">
      <c r="A14" s="124"/>
    </row>
    <row r="15" spans="1:11" ht="21">
      <c r="A15" s="124"/>
    </row>
    <row r="16" spans="1:11" ht="21">
      <c r="A16" s="3037" t="s">
        <v>4537</v>
      </c>
      <c r="B16" s="3037"/>
      <c r="C16" s="3037"/>
      <c r="D16" s="3037"/>
      <c r="E16" s="3037"/>
      <c r="F16" s="3037"/>
      <c r="G16" s="3037"/>
      <c r="H16" s="3037"/>
      <c r="I16" s="3037"/>
      <c r="J16" s="3037"/>
    </row>
    <row r="17" spans="1:1">
      <c r="A17" s="7"/>
    </row>
    <row r="18" spans="1:1">
      <c r="A18" s="7"/>
    </row>
    <row r="19" spans="1:1">
      <c r="A19" s="7"/>
    </row>
  </sheetData>
  <sheetProtection formatRows="0" selectLockedCells="1"/>
  <mergeCells count="3">
    <mergeCell ref="A16:J16"/>
    <mergeCell ref="A13:J13"/>
    <mergeCell ref="A2:K2"/>
  </mergeCells>
  <phoneticPr fontId="34" type="noConversion"/>
  <pageMargins left="0.51181102362204722" right="0.23622047244094491" top="0.74803149606299213" bottom="0.23622047244094491" header="0.27559055118110237" footer="0.15748031496062992"/>
  <pageSetup paperSize="9" scale="83" fitToHeight="9"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9" r:id="rId4" name="Button 3">
              <controlPr defaultSize="0" print="0" autoFill="0" autoPict="0" macro="[0]!ToMainMenu">
                <anchor>
                  <from>
                    <xdr:col>13</xdr:col>
                    <xdr:colOff>152400</xdr:colOff>
                    <xdr:row>0</xdr:row>
                    <xdr:rowOff>190500</xdr:rowOff>
                  </from>
                  <to>
                    <xdr:col>15</xdr:col>
                    <xdr:colOff>0</xdr:colOff>
                    <xdr:row>0</xdr:row>
                    <xdr:rowOff>457200</xdr:rowOff>
                  </to>
                </anchor>
              </controlPr>
            </control>
          </mc:Choice>
        </mc:AlternateContent>
        <mc:AlternateContent xmlns:mc="http://schemas.openxmlformats.org/markup-compatibility/2006">
          <mc:Choice Requires="x14">
            <control shapeId="4100" r:id="rId5" name="Button 4">
              <controlPr defaultSize="0" print="0" autoFill="0" autoPict="0" macro="[0]!PrintCoverPGSec1">
                <anchor>
                  <from>
                    <xdr:col>13</xdr:col>
                    <xdr:colOff>152400</xdr:colOff>
                    <xdr:row>1</xdr:row>
                    <xdr:rowOff>541020</xdr:rowOff>
                  </from>
                  <to>
                    <xdr:col>15</xdr:col>
                    <xdr:colOff>0</xdr:colOff>
                    <xdr:row>1</xdr:row>
                    <xdr:rowOff>807720</xdr:rowOff>
                  </to>
                </anchor>
              </controlPr>
            </control>
          </mc:Choice>
        </mc:AlternateContent>
        <mc:AlternateContent xmlns:mc="http://schemas.openxmlformats.org/markup-compatibility/2006">
          <mc:Choice Requires="x14">
            <control shapeId="4239" r:id="rId6" name="Button 143">
              <controlPr defaultSize="0" print="0" autoFill="0" autoPict="0" macro="[0]!PrintPreview">
                <anchor>
                  <from>
                    <xdr:col>13</xdr:col>
                    <xdr:colOff>152400</xdr:colOff>
                    <xdr:row>0</xdr:row>
                    <xdr:rowOff>525780</xdr:rowOff>
                  </from>
                  <to>
                    <xdr:col>15</xdr:col>
                    <xdr:colOff>0</xdr:colOff>
                    <xdr:row>1</xdr:row>
                    <xdr:rowOff>0</xdr:rowOff>
                  </to>
                </anchor>
              </controlPr>
            </control>
          </mc:Choice>
        </mc:AlternateContent>
        <mc:AlternateContent xmlns:mc="http://schemas.openxmlformats.org/markup-compatibility/2006">
          <mc:Choice Requires="x14">
            <control shapeId="4369" r:id="rId7" name="Button 273">
              <controlPr defaultSize="0" print="0" autoFill="0" autoPict="0" macro="[0]!ToDataEntry">
                <anchor>
                  <from>
                    <xdr:col>13</xdr:col>
                    <xdr:colOff>152400</xdr:colOff>
                    <xdr:row>1</xdr:row>
                    <xdr:rowOff>876300</xdr:rowOff>
                  </from>
                  <to>
                    <xdr:col>15</xdr:col>
                    <xdr:colOff>0</xdr:colOff>
                    <xdr:row>2</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theme="8" tint="0.59999389629810485"/>
  </sheetPr>
  <dimension ref="A1:K19"/>
  <sheetViews>
    <sheetView showGridLines="0" showRowColHeaders="0" zoomScaleNormal="100" zoomScalePageLayoutView="80" workbookViewId="0">
      <selection activeCell="E28" sqref="E28"/>
    </sheetView>
  </sheetViews>
  <sheetFormatPr defaultColWidth="9.109375" defaultRowHeight="13.2"/>
  <cols>
    <col min="1" max="1" width="8.109375" customWidth="1"/>
    <col min="2" max="2" width="7.88671875" customWidth="1"/>
    <col min="3" max="3" width="7.44140625" customWidth="1"/>
    <col min="4" max="4" width="7.5546875" customWidth="1"/>
    <col min="7" max="7" width="14.33203125" customWidth="1"/>
  </cols>
  <sheetData>
    <row r="1" spans="1:11" ht="63.75" customHeight="1"/>
    <row r="2" spans="1:11" ht="81.75" customHeight="1" thickBot="1">
      <c r="A2" s="3056" t="str">
        <f>+'Master Data'!ProjectTitle</f>
        <v>KZN Public Works: 191 Prince Alfred Street</v>
      </c>
      <c r="B2" s="3056"/>
      <c r="C2" s="3056"/>
      <c r="D2" s="3056"/>
      <c r="E2" s="3056"/>
      <c r="F2" s="3056"/>
      <c r="G2" s="3056"/>
      <c r="H2" s="3056"/>
      <c r="I2" s="3056"/>
      <c r="J2" s="3056"/>
      <c r="K2" s="3056"/>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037" t="s">
        <v>4557</v>
      </c>
      <c r="B16" s="3037"/>
      <c r="C16" s="3037"/>
      <c r="D16" s="3037"/>
      <c r="E16" s="3037"/>
      <c r="F16" s="3037"/>
      <c r="G16" s="3037"/>
      <c r="H16" s="3037"/>
      <c r="I16" s="3037"/>
      <c r="J16" s="3037"/>
    </row>
    <row r="17" spans="1:1">
      <c r="A17" s="7"/>
    </row>
    <row r="18" spans="1:1">
      <c r="A18" s="7"/>
    </row>
    <row r="19" spans="1:1">
      <c r="A19" s="7"/>
    </row>
  </sheetData>
  <sheetProtection formatRows="0" selectLockedCells="1"/>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59" r:id="rId4" name="Button 3">
              <controlPr defaultSize="0" print="0" autoFill="0" autoPict="0" macro="[0]!ToMainMenu">
                <anchor>
                  <from>
                    <xdr:col>13</xdr:col>
                    <xdr:colOff>7620</xdr:colOff>
                    <xdr:row>0</xdr:row>
                    <xdr:rowOff>335280</xdr:rowOff>
                  </from>
                  <to>
                    <xdr:col>15</xdr:col>
                    <xdr:colOff>0</xdr:colOff>
                    <xdr:row>0</xdr:row>
                    <xdr:rowOff>579120</xdr:rowOff>
                  </to>
                </anchor>
              </controlPr>
            </control>
          </mc:Choice>
        </mc:AlternateContent>
        <mc:AlternateContent xmlns:mc="http://schemas.openxmlformats.org/markup-compatibility/2006">
          <mc:Choice Requires="x14">
            <control shapeId="45060" r:id="rId5" name="Button 4">
              <controlPr defaultSize="0" print="0" autoFill="0" autoPict="0" macro="[0]!PrintCoverPGSec1">
                <anchor>
                  <from>
                    <xdr:col>13</xdr:col>
                    <xdr:colOff>7620</xdr:colOff>
                    <xdr:row>1</xdr:row>
                    <xdr:rowOff>541020</xdr:rowOff>
                  </from>
                  <to>
                    <xdr:col>15</xdr:col>
                    <xdr:colOff>0</xdr:colOff>
                    <xdr:row>1</xdr:row>
                    <xdr:rowOff>792480</xdr:rowOff>
                  </to>
                </anchor>
              </controlPr>
            </control>
          </mc:Choice>
        </mc:AlternateContent>
        <mc:AlternateContent xmlns:mc="http://schemas.openxmlformats.org/markup-compatibility/2006">
          <mc:Choice Requires="x14">
            <control shapeId="45199" r:id="rId6" name="Button 143">
              <controlPr defaultSize="0" print="0" autoFill="0" autoPict="0" macro="[0]!PrintPreview">
                <anchor>
                  <from>
                    <xdr:col>13</xdr:col>
                    <xdr:colOff>7620</xdr:colOff>
                    <xdr:row>0</xdr:row>
                    <xdr:rowOff>655320</xdr:rowOff>
                  </from>
                  <to>
                    <xdr:col>15</xdr:col>
                    <xdr:colOff>0</xdr:colOff>
                    <xdr:row>1</xdr:row>
                    <xdr:rowOff>45720</xdr:rowOff>
                  </to>
                </anchor>
              </controlPr>
            </control>
          </mc:Choice>
        </mc:AlternateContent>
        <mc:AlternateContent xmlns:mc="http://schemas.openxmlformats.org/markup-compatibility/2006">
          <mc:Choice Requires="x14">
            <control shapeId="45329" r:id="rId7" name="Button 273">
              <controlPr defaultSize="0" print="0" autoFill="0" autoPict="0" macro="[0]!ToDataEntry">
                <anchor>
                  <from>
                    <xdr:col>13</xdr:col>
                    <xdr:colOff>7620</xdr:colOff>
                    <xdr:row>1</xdr:row>
                    <xdr:rowOff>868680</xdr:rowOff>
                  </from>
                  <to>
                    <xdr:col>15</xdr:col>
                    <xdr:colOff>0</xdr:colOff>
                    <xdr:row>2</xdr:row>
                    <xdr:rowOff>22860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theme="8" tint="0.59999389629810485"/>
  </sheetPr>
  <dimension ref="A1:K19"/>
  <sheetViews>
    <sheetView showGridLines="0" showRowColHeaders="0" zoomScaleNormal="100" zoomScalePageLayoutView="80" workbookViewId="0">
      <selection activeCell="E28" sqref="E28"/>
    </sheetView>
  </sheetViews>
  <sheetFormatPr defaultColWidth="9.109375" defaultRowHeight="13.2"/>
  <cols>
    <col min="1" max="1" width="8" customWidth="1"/>
    <col min="2" max="2" width="8.33203125" customWidth="1"/>
    <col min="4" max="4" width="8.33203125" customWidth="1"/>
    <col min="5" max="5" width="8.44140625" customWidth="1"/>
    <col min="6" max="6" width="8" customWidth="1"/>
    <col min="7" max="7" width="13.6640625" customWidth="1"/>
    <col min="8" max="8" width="8.6640625" customWidth="1"/>
    <col min="10" max="10" width="6.33203125" customWidth="1"/>
    <col min="11" max="11" width="13.6640625" customWidth="1"/>
  </cols>
  <sheetData>
    <row r="1" spans="1:11" ht="63.75" customHeight="1"/>
    <row r="2" spans="1:11" ht="81.75" customHeight="1" thickBot="1">
      <c r="A2" s="3056" t="str">
        <f>+'Master Data'!ProjectTitle</f>
        <v>KZN Public Works: 191 Prince Alfred Street</v>
      </c>
      <c r="B2" s="3056"/>
      <c r="C2" s="3056"/>
      <c r="D2" s="3056"/>
      <c r="E2" s="3056"/>
      <c r="F2" s="3056"/>
      <c r="G2" s="3056"/>
      <c r="H2" s="3056"/>
      <c r="I2" s="3056"/>
      <c r="J2" s="3056"/>
      <c r="K2" s="3056"/>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037" t="s">
        <v>4558</v>
      </c>
      <c r="B16" s="3037"/>
      <c r="C16" s="3037"/>
      <c r="D16" s="3037"/>
      <c r="E16" s="3037"/>
      <c r="F16" s="3037"/>
      <c r="G16" s="3037"/>
      <c r="H16" s="3037"/>
      <c r="I16" s="3037"/>
      <c r="J16" s="3037"/>
    </row>
    <row r="17" spans="1:1">
      <c r="A17" s="7"/>
    </row>
    <row r="18" spans="1:1">
      <c r="A18" s="7"/>
    </row>
    <row r="19" spans="1:1">
      <c r="A19" s="7"/>
    </row>
  </sheetData>
  <sheetProtection formatRows="0" selectLockedCells="1"/>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5" r:id="rId4" name="Button 5">
              <controlPr defaultSize="0" print="0" autoFill="0" autoPict="0" macro="[0]!ToMainMenu">
                <anchor>
                  <from>
                    <xdr:col>13</xdr:col>
                    <xdr:colOff>68580</xdr:colOff>
                    <xdr:row>0</xdr:row>
                    <xdr:rowOff>144780</xdr:rowOff>
                  </from>
                  <to>
                    <xdr:col>15</xdr:col>
                    <xdr:colOff>563880</xdr:colOff>
                    <xdr:row>0</xdr:row>
                    <xdr:rowOff>449580</xdr:rowOff>
                  </to>
                </anchor>
              </controlPr>
            </control>
          </mc:Choice>
        </mc:AlternateContent>
        <mc:AlternateContent xmlns:mc="http://schemas.openxmlformats.org/markup-compatibility/2006">
          <mc:Choice Requires="x14">
            <control shapeId="46086" r:id="rId5" name="Button 6">
              <controlPr defaultSize="0" print="0" autoFill="0" autoPict="0" macro="[0]!PrintCoverPGSec1">
                <anchor>
                  <from>
                    <xdr:col>13</xdr:col>
                    <xdr:colOff>68580</xdr:colOff>
                    <xdr:row>1</xdr:row>
                    <xdr:rowOff>411480</xdr:rowOff>
                  </from>
                  <to>
                    <xdr:col>15</xdr:col>
                    <xdr:colOff>601980</xdr:colOff>
                    <xdr:row>1</xdr:row>
                    <xdr:rowOff>632460</xdr:rowOff>
                  </to>
                </anchor>
              </controlPr>
            </control>
          </mc:Choice>
        </mc:AlternateContent>
        <mc:AlternateContent xmlns:mc="http://schemas.openxmlformats.org/markup-compatibility/2006">
          <mc:Choice Requires="x14">
            <control shapeId="46225" r:id="rId6" name="Button 145">
              <controlPr defaultSize="0" print="0" autoFill="0" autoPict="0" macro="[0]!PrintPreview">
                <anchor>
                  <from>
                    <xdr:col>13</xdr:col>
                    <xdr:colOff>99060</xdr:colOff>
                    <xdr:row>0</xdr:row>
                    <xdr:rowOff>502920</xdr:rowOff>
                  </from>
                  <to>
                    <xdr:col>15</xdr:col>
                    <xdr:colOff>579120</xdr:colOff>
                    <xdr:row>1</xdr:row>
                    <xdr:rowOff>0</xdr:rowOff>
                  </to>
                </anchor>
              </controlPr>
            </control>
          </mc:Choice>
        </mc:AlternateContent>
        <mc:AlternateContent xmlns:mc="http://schemas.openxmlformats.org/markup-compatibility/2006">
          <mc:Choice Requires="x14">
            <control shapeId="46355" r:id="rId7" name="Button 275">
              <controlPr defaultSize="0" print="0" autoFill="0" autoPict="0" macro="[0]!ToDataEntry">
                <anchor>
                  <from>
                    <xdr:col>13</xdr:col>
                    <xdr:colOff>76200</xdr:colOff>
                    <xdr:row>1</xdr:row>
                    <xdr:rowOff>723900</xdr:rowOff>
                  </from>
                  <to>
                    <xdr:col>16</xdr:col>
                    <xdr:colOff>7620</xdr:colOff>
                    <xdr:row>1</xdr:row>
                    <xdr:rowOff>960120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tabColor theme="8" tint="0.59999389629810485"/>
  </sheetPr>
  <dimension ref="A1:X131"/>
  <sheetViews>
    <sheetView showGridLines="0" zoomScaleNormal="100" zoomScaleSheetLayoutView="100" workbookViewId="0">
      <selection sqref="A1:L1"/>
    </sheetView>
  </sheetViews>
  <sheetFormatPr defaultColWidth="9.109375" defaultRowHeight="13.2" outlineLevelRow="1"/>
  <cols>
    <col min="1" max="1" width="5.6640625" style="8" customWidth="1"/>
    <col min="2" max="2" width="3.88671875" style="8" customWidth="1"/>
    <col min="3" max="3" width="13.44140625" style="8" customWidth="1"/>
    <col min="4" max="4" width="9.6640625" style="8" customWidth="1"/>
    <col min="5" max="5" width="10.44140625" style="8" customWidth="1"/>
    <col min="6" max="6" width="5.33203125" style="8" customWidth="1"/>
    <col min="7" max="7" width="2.5546875" style="8" customWidth="1"/>
    <col min="8" max="8" width="12.5546875" style="8" customWidth="1"/>
    <col min="9" max="9" width="3.44140625" style="8" customWidth="1"/>
    <col min="10" max="10" width="4.44140625" style="8" customWidth="1"/>
    <col min="11" max="11" width="9.109375" style="8"/>
    <col min="12" max="12" width="18.88671875" style="8" customWidth="1"/>
    <col min="13" max="16384" width="9.109375" style="8"/>
  </cols>
  <sheetData>
    <row r="1" spans="1:24" ht="17.399999999999999">
      <c r="A1" s="3125" t="s">
        <v>4206</v>
      </c>
      <c r="B1" s="3126"/>
      <c r="C1" s="3126"/>
      <c r="D1" s="3126"/>
      <c r="E1" s="3126"/>
      <c r="F1" s="3126"/>
      <c r="G1" s="3126"/>
      <c r="H1" s="3126"/>
      <c r="I1" s="3126"/>
      <c r="J1" s="3126"/>
      <c r="K1" s="3126"/>
      <c r="L1" s="3127"/>
    </row>
    <row r="2" spans="1:24" ht="6" customHeight="1">
      <c r="A2" s="575"/>
      <c r="B2" s="576"/>
      <c r="C2" s="576"/>
      <c r="D2" s="576"/>
      <c r="E2" s="576"/>
      <c r="F2" s="576"/>
      <c r="G2" s="576"/>
      <c r="H2" s="576"/>
      <c r="I2" s="576"/>
      <c r="J2" s="576"/>
      <c r="K2" s="576"/>
      <c r="L2" s="577"/>
    </row>
    <row r="3" spans="1:24" ht="13.8">
      <c r="A3" s="3128" t="str">
        <f>+"THE KZN "&amp;'Master Data'!D3&amp;" INVITES TENDERS FOR THE PROVISION OF:"</f>
        <v>THE KZN DEPARTMENT OF PUBLIC WORKS INVITES TENDERS FOR THE PROVISION OF:</v>
      </c>
      <c r="B3" s="3129"/>
      <c r="C3" s="3129"/>
      <c r="D3" s="3129"/>
      <c r="E3" s="3129"/>
      <c r="F3" s="3129"/>
      <c r="G3" s="3129"/>
      <c r="H3" s="3129"/>
      <c r="I3" s="3129"/>
      <c r="J3" s="3129"/>
      <c r="K3" s="3129"/>
      <c r="L3" s="3130"/>
    </row>
    <row r="4" spans="1:24" ht="79.5" customHeight="1">
      <c r="A4" s="3132" t="s">
        <v>417</v>
      </c>
      <c r="B4" s="3133"/>
      <c r="C4" s="3134"/>
      <c r="D4" s="3137" t="str">
        <f>+'Master Data'!E18</f>
        <v>KZN Public Works: 191 Prince Alfred Street</v>
      </c>
      <c r="E4" s="3138"/>
      <c r="F4" s="3138"/>
      <c r="G4" s="3138"/>
      <c r="H4" s="3138"/>
      <c r="I4" s="3138"/>
      <c r="J4" s="3138"/>
      <c r="K4" s="3138"/>
      <c r="L4" s="3139"/>
    </row>
    <row r="5" spans="1:24" ht="18.75" customHeight="1">
      <c r="A5" s="3131" t="s">
        <v>4552</v>
      </c>
      <c r="B5" s="3131"/>
      <c r="C5" s="3131"/>
      <c r="D5" s="3147" t="str">
        <f>+'Master Data'!E13</f>
        <v>ZNTM012345W</v>
      </c>
      <c r="E5" s="3148"/>
      <c r="F5" s="3148"/>
      <c r="G5" s="3148"/>
      <c r="H5" s="3144" t="s">
        <v>4013</v>
      </c>
      <c r="I5" s="3145"/>
      <c r="J5" s="3146"/>
      <c r="K5" s="3135" t="str">
        <f>+'Master Data'!G13</f>
        <v>012345</v>
      </c>
      <c r="L5" s="3136"/>
    </row>
    <row r="6" spans="1:24" ht="5.25" customHeight="1">
      <c r="A6" s="578"/>
      <c r="B6" s="578"/>
      <c r="C6" s="578"/>
      <c r="D6" s="578"/>
      <c r="E6" s="578"/>
      <c r="F6" s="578"/>
      <c r="G6" s="542"/>
      <c r="H6" s="542"/>
      <c r="I6" s="542"/>
      <c r="J6" s="542"/>
      <c r="K6" s="542"/>
      <c r="L6" s="542"/>
    </row>
    <row r="7" spans="1:24" ht="31.5" customHeight="1">
      <c r="A7" s="3131" t="s">
        <v>1241</v>
      </c>
      <c r="B7" s="3131"/>
      <c r="C7" s="3131"/>
      <c r="D7" s="3141" t="str">
        <f>+'Master Data'!E25</f>
        <v>To be determined</v>
      </c>
      <c r="E7" s="3142"/>
      <c r="F7" s="3142"/>
      <c r="G7" s="3143"/>
      <c r="H7" s="3144" t="s">
        <v>1138</v>
      </c>
      <c r="I7" s="3145"/>
      <c r="J7" s="3146"/>
      <c r="K7" s="3140" t="str">
        <f>+'Master Data'!E24</f>
        <v>As Per Tender Advert</v>
      </c>
      <c r="L7" s="3140"/>
    </row>
    <row r="8" spans="1:24" ht="20.25" customHeight="1">
      <c r="A8" s="3131" t="s">
        <v>1139</v>
      </c>
      <c r="B8" s="3131"/>
      <c r="C8" s="3131"/>
      <c r="D8" s="3166">
        <f>+'Master Data'!G24</f>
        <v>0.45833333333333331</v>
      </c>
      <c r="E8" s="3167"/>
      <c r="F8" s="3167"/>
      <c r="G8" s="3167"/>
      <c r="H8" s="3144" t="s">
        <v>189</v>
      </c>
      <c r="I8" s="3145"/>
      <c r="J8" s="3146"/>
      <c r="K8" s="2324">
        <f>+'Master Data'!G25</f>
        <v>84</v>
      </c>
      <c r="L8" s="2325" t="s">
        <v>4291</v>
      </c>
    </row>
    <row r="9" spans="1:24" ht="8.4" customHeight="1">
      <c r="A9" s="579"/>
      <c r="B9" s="542"/>
      <c r="C9" s="542"/>
      <c r="D9" s="542"/>
      <c r="E9" s="542"/>
      <c r="F9" s="542"/>
      <c r="G9" s="542"/>
      <c r="H9" s="542"/>
      <c r="I9" s="542"/>
      <c r="J9" s="542"/>
      <c r="K9" s="542"/>
      <c r="L9" s="542"/>
    </row>
    <row r="10" spans="1:24" ht="33.6" customHeight="1">
      <c r="A10" s="3058" t="str">
        <f ca="1">+"It is estimated that tenderers must have a CIDB contractor grading designation of "&amp;'GB Rating'!B19&amp;" or higher. No alternative Class of work, as refered to in Clause 25(3)(a)(i) of the CIDB Regulations, as amended, is anticipated for this project."</f>
        <v>It is estimated that tenderers must have a CIDB contractor grading designation of 3ME or higher. No alternative Class of work, as refered to in Clause 25(3)(a)(i) of the CIDB Regulations, as amended, is anticipated for this project.</v>
      </c>
      <c r="B10" s="3058"/>
      <c r="C10" s="3058"/>
      <c r="D10" s="3058"/>
      <c r="E10" s="3058"/>
      <c r="F10" s="3058"/>
      <c r="G10" s="3058"/>
      <c r="H10" s="3058"/>
      <c r="I10" s="3058"/>
      <c r="J10" s="3058"/>
      <c r="K10" s="3058"/>
      <c r="L10" s="3058"/>
      <c r="M10" s="3156" t="s">
        <v>582</v>
      </c>
      <c r="N10" s="3156"/>
      <c r="O10" s="3156"/>
      <c r="P10" s="3156"/>
      <c r="Q10" s="3156"/>
      <c r="R10" s="3156"/>
      <c r="S10" s="3156"/>
      <c r="T10" s="3156"/>
      <c r="U10" s="3156"/>
      <c r="V10" s="3156"/>
      <c r="W10" s="3156"/>
      <c r="X10" s="3156"/>
    </row>
    <row r="11" spans="1:24" ht="83.4" customHeight="1" outlineLevel="1">
      <c r="A11" s="580" t="str">
        <f>IF('Master Data'!I71=TRUE,"X","  ")</f>
        <v xml:space="preserve">  </v>
      </c>
      <c r="B11" s="3159" t="s">
        <v>1919</v>
      </c>
      <c r="C11" s="3160"/>
      <c r="D11" s="3160"/>
      <c r="E11" s="3160"/>
      <c r="F11" s="3160"/>
      <c r="G11" s="3160"/>
      <c r="H11" s="3160"/>
      <c r="I11" s="3160"/>
      <c r="J11" s="3160"/>
      <c r="K11" s="3160"/>
      <c r="L11" s="3161"/>
      <c r="M11" s="3157" t="s">
        <v>110</v>
      </c>
      <c r="N11" s="3158"/>
      <c r="O11" s="3158"/>
      <c r="P11" s="3158"/>
    </row>
    <row r="12" spans="1:24" ht="3.75" customHeight="1">
      <c r="A12" s="581"/>
      <c r="B12" s="542"/>
      <c r="C12" s="542"/>
      <c r="D12" s="542"/>
      <c r="E12" s="542"/>
      <c r="F12" s="542"/>
      <c r="G12" s="542"/>
      <c r="H12" s="542"/>
      <c r="I12" s="542"/>
      <c r="J12" s="542"/>
      <c r="K12" s="542"/>
      <c r="L12" s="542"/>
    </row>
    <row r="13" spans="1:24" ht="16.95" customHeight="1">
      <c r="A13" s="3149" t="s">
        <v>4683</v>
      </c>
      <c r="B13" s="3150"/>
      <c r="C13" s="3150"/>
      <c r="D13" s="3150"/>
      <c r="E13" s="3150"/>
      <c r="F13" s="3150"/>
      <c r="G13" s="3150"/>
      <c r="H13" s="3150"/>
      <c r="I13" s="3150"/>
      <c r="J13" s="3150"/>
      <c r="K13" s="3150"/>
      <c r="L13" s="3151"/>
      <c r="M13" s="3179" t="s">
        <v>550</v>
      </c>
      <c r="N13" s="3179"/>
      <c r="O13" s="3179"/>
      <c r="P13" s="3179"/>
      <c r="Q13" s="3179"/>
      <c r="R13" s="3179"/>
      <c r="S13" s="3179"/>
      <c r="T13" s="3179"/>
    </row>
    <row r="14" spans="1:24" ht="3.75" customHeight="1">
      <c r="A14" s="582"/>
      <c r="B14" s="542"/>
      <c r="C14" s="542"/>
      <c r="D14" s="542"/>
      <c r="E14" s="542"/>
      <c r="F14" s="542"/>
      <c r="G14" s="542"/>
      <c r="H14" s="542"/>
      <c r="I14" s="542"/>
      <c r="J14" s="542"/>
      <c r="K14" s="542"/>
      <c r="L14" s="542"/>
    </row>
    <row r="15" spans="1:24" ht="51.75" customHeight="1">
      <c r="A15" s="3174" t="s">
        <v>164</v>
      </c>
      <c r="B15" s="3176" t="s">
        <v>4415</v>
      </c>
      <c r="C15" s="3177"/>
      <c r="D15" s="3177"/>
      <c r="E15" s="3177"/>
      <c r="F15" s="3177"/>
      <c r="G15" s="3177"/>
      <c r="H15" s="3177"/>
      <c r="I15" s="3177"/>
      <c r="J15" s="3177"/>
      <c r="K15" s="3177"/>
      <c r="L15" s="3178"/>
    </row>
    <row r="16" spans="1:24" ht="15.75" customHeight="1">
      <c r="A16" s="3175"/>
      <c r="B16" s="3057" t="str">
        <f ca="1">+'Master Data'!OLE_LINK2&amp;" or higher, class of construction work, are eligible to have their Tenders evaluated."</f>
        <v>3ME or higher, class of construction work, are eligible to have their Tenders evaluated.</v>
      </c>
      <c r="C16" s="3058"/>
      <c r="D16" s="3058"/>
      <c r="E16" s="3058"/>
      <c r="F16" s="3058"/>
      <c r="G16" s="3058"/>
      <c r="H16" s="3058"/>
      <c r="I16" s="3058"/>
      <c r="J16" s="3058"/>
      <c r="K16" s="3058"/>
      <c r="L16" s="3059"/>
    </row>
    <row r="17" spans="1:13" ht="18" customHeight="1">
      <c r="A17" s="3079" t="s">
        <v>165</v>
      </c>
      <c r="B17" s="3162" t="s">
        <v>4416</v>
      </c>
      <c r="C17" s="3163"/>
      <c r="D17" s="3163"/>
      <c r="E17" s="3163"/>
      <c r="F17" s="3163"/>
      <c r="G17" s="3163"/>
      <c r="H17" s="3163"/>
      <c r="I17" s="3163"/>
      <c r="J17" s="3163"/>
      <c r="K17" s="3163"/>
      <c r="L17" s="3164"/>
    </row>
    <row r="18" spans="1:13" ht="14.25" customHeight="1">
      <c r="A18" s="3080"/>
      <c r="B18" s="2316">
        <v>1</v>
      </c>
      <c r="C18" s="3060" t="s">
        <v>4417</v>
      </c>
      <c r="D18" s="3060"/>
      <c r="E18" s="3060"/>
      <c r="F18" s="3060"/>
      <c r="G18" s="3060"/>
      <c r="H18" s="3060"/>
      <c r="I18" s="3060"/>
      <c r="J18" s="3060"/>
      <c r="K18" s="3060"/>
      <c r="L18" s="3061"/>
    </row>
    <row r="19" spans="1:13" ht="26.25" customHeight="1">
      <c r="A19" s="3080"/>
      <c r="B19" s="2317">
        <v>2</v>
      </c>
      <c r="C19" s="3090" t="str">
        <f ca="1">+"the lead  partner has a contractor grading  designation in the "&amp;'GB Rating'!B19&amp;" or higher, class of construction work; or"</f>
        <v>the lead  partner has a contractor grading  designation in the 3ME or higher, class of construction work; or</v>
      </c>
      <c r="D19" s="3090"/>
      <c r="E19" s="3090"/>
      <c r="F19" s="3090"/>
      <c r="G19" s="3090"/>
      <c r="H19" s="3090"/>
      <c r="I19" s="3090"/>
      <c r="J19" s="3090"/>
      <c r="K19" s="3090"/>
      <c r="L19" s="3153"/>
    </row>
    <row r="20" spans="1:13" ht="29.25" customHeight="1">
      <c r="A20" s="3080"/>
      <c r="B20" s="2317"/>
      <c r="C20" s="3090" t="s">
        <v>4418</v>
      </c>
      <c r="D20" s="3090"/>
      <c r="E20" s="3090"/>
      <c r="F20" s="3090"/>
      <c r="G20" s="3090"/>
      <c r="H20" s="3090"/>
      <c r="I20" s="3090"/>
      <c r="J20" s="3090"/>
      <c r="K20" s="3090"/>
      <c r="L20" s="3153"/>
    </row>
    <row r="21" spans="1:13" ht="39" customHeight="1">
      <c r="A21" s="3080"/>
      <c r="B21" s="2316">
        <v>3</v>
      </c>
      <c r="C21" s="3058" t="s">
        <v>4419</v>
      </c>
      <c r="D21" s="3058"/>
      <c r="E21" s="3058"/>
      <c r="F21" s="3058"/>
      <c r="G21" s="3058"/>
      <c r="H21" s="3058"/>
      <c r="I21" s="3058"/>
      <c r="J21" s="3058"/>
      <c r="K21" s="3058"/>
      <c r="L21" s="3059"/>
      <c r="M21" s="9"/>
    </row>
    <row r="22" spans="1:13" ht="28.5" customHeight="1">
      <c r="A22" s="583"/>
      <c r="B22" s="2316"/>
      <c r="C22" s="2318" t="str">
        <f ca="1">'Master Data'!G19</f>
        <v>3ME</v>
      </c>
      <c r="D22" s="3154" t="s">
        <v>4420</v>
      </c>
      <c r="E22" s="3154"/>
      <c r="F22" s="3154"/>
      <c r="G22" s="3154"/>
      <c r="H22" s="3154"/>
      <c r="I22" s="3154"/>
      <c r="J22" s="3154"/>
      <c r="K22" s="3154"/>
      <c r="L22" s="3155"/>
    </row>
    <row r="23" spans="1:13" ht="28.5" customHeight="1">
      <c r="A23" s="580" t="str">
        <f>IF('Master Data'!I73=TRUE,"X","  ")</f>
        <v>X</v>
      </c>
      <c r="B23" s="3081" t="s">
        <v>4674</v>
      </c>
      <c r="C23" s="3081"/>
      <c r="D23" s="3081"/>
      <c r="E23" s="3081"/>
      <c r="F23" s="3081"/>
      <c r="G23" s="3081"/>
      <c r="H23" s="3081"/>
      <c r="I23" s="3081"/>
      <c r="J23" s="3081"/>
      <c r="K23" s="3081"/>
      <c r="L23" s="3081"/>
    </row>
    <row r="24" spans="1:13" ht="18.600000000000001" customHeight="1">
      <c r="A24" s="580" t="str">
        <f>IF('Master Data'!I76=TRUE,"X","  ")</f>
        <v>X</v>
      </c>
      <c r="B24" s="3082" t="s">
        <v>1268</v>
      </c>
      <c r="C24" s="3083"/>
      <c r="D24" s="3083"/>
      <c r="E24" s="3083"/>
      <c r="F24" s="3083"/>
      <c r="G24" s="3083"/>
      <c r="H24" s="3083"/>
      <c r="I24" s="3083"/>
      <c r="J24" s="3083"/>
      <c r="K24" s="3083"/>
      <c r="L24" s="3084"/>
    </row>
    <row r="25" spans="1:13" ht="18.600000000000001" customHeight="1">
      <c r="A25" s="580" t="str">
        <f>IF('Master Data'!I117=TRUE,"X","  ")</f>
        <v>X</v>
      </c>
      <c r="B25" s="3062" t="s">
        <v>4675</v>
      </c>
      <c r="C25" s="3063"/>
      <c r="D25" s="3063"/>
      <c r="E25" s="3063"/>
      <c r="F25" s="3063"/>
      <c r="G25" s="3063"/>
      <c r="H25" s="3063"/>
      <c r="I25" s="3063"/>
      <c r="J25" s="3063"/>
      <c r="K25" s="3063"/>
      <c r="L25" s="3064"/>
    </row>
    <row r="26" spans="1:13" ht="18.600000000000001" customHeight="1">
      <c r="A26" s="580" t="str">
        <f>IF('Master Data'!I78=TRUE,"X","  ")</f>
        <v>X</v>
      </c>
      <c r="B26" s="3066" t="s">
        <v>27</v>
      </c>
      <c r="C26" s="3066"/>
      <c r="D26" s="3066"/>
      <c r="E26" s="3066"/>
      <c r="F26" s="3066"/>
      <c r="G26" s="3066"/>
      <c r="H26" s="3066"/>
      <c r="I26" s="3066"/>
      <c r="J26" s="3066"/>
      <c r="K26" s="3066"/>
      <c r="L26" s="3066"/>
    </row>
    <row r="27" spans="1:13" ht="18.600000000000001" customHeight="1" outlineLevel="1">
      <c r="A27" s="580" t="str">
        <f>IF('Master Data'!I84=TRUE,"X","  ")</f>
        <v>X</v>
      </c>
      <c r="B27" s="3066" t="s">
        <v>4676</v>
      </c>
      <c r="C27" s="3066"/>
      <c r="D27" s="3066"/>
      <c r="E27" s="3066"/>
      <c r="F27" s="3066"/>
      <c r="G27" s="3066"/>
      <c r="H27" s="3066"/>
      <c r="I27" s="3066"/>
      <c r="J27" s="3066"/>
      <c r="K27" s="3066"/>
      <c r="L27" s="3066"/>
    </row>
    <row r="28" spans="1:13" ht="42.75" customHeight="1">
      <c r="A28" s="580" t="str">
        <f>IF('Master Data'!I79=TRUE,"X","  ")</f>
        <v>X</v>
      </c>
      <c r="B28" s="3066" t="s">
        <v>4677</v>
      </c>
      <c r="C28" s="3066"/>
      <c r="D28" s="3066"/>
      <c r="E28" s="3066"/>
      <c r="F28" s="3066"/>
      <c r="G28" s="3066"/>
      <c r="H28" s="3066"/>
      <c r="I28" s="3066"/>
      <c r="J28" s="3066"/>
      <c r="K28" s="3066"/>
      <c r="L28" s="3066"/>
    </row>
    <row r="29" spans="1:13" ht="16.95" customHeight="1">
      <c r="A29" s="580" t="str">
        <f>IF('Master Data'!I80=TRUE,"X","  ")</f>
        <v>X</v>
      </c>
      <c r="B29" s="3066" t="str">
        <f>+'Master Data'!$D$80</f>
        <v>Certified Proof of Paid Municipal Rates and Taxes  (Attach) (T2.23)</v>
      </c>
      <c r="C29" s="3066"/>
      <c r="D29" s="3066"/>
      <c r="E29" s="3066"/>
      <c r="F29" s="3066"/>
      <c r="G29" s="3066"/>
      <c r="H29" s="3066"/>
      <c r="I29" s="3066"/>
      <c r="J29" s="3066"/>
      <c r="K29" s="3066"/>
      <c r="L29" s="3066"/>
    </row>
    <row r="30" spans="1:13" ht="16.95" customHeight="1">
      <c r="A30" s="580" t="str">
        <f>IF('Master Data'!I81=TRUE,"X","  ")</f>
        <v>X</v>
      </c>
      <c r="B30" s="3066" t="str">
        <f>+'Master Data'!$D$81</f>
        <v>Certified Proof of UIF Registration  (Attach) (T2.24)</v>
      </c>
      <c r="C30" s="3066"/>
      <c r="D30" s="3066"/>
      <c r="E30" s="3066"/>
      <c r="F30" s="3066"/>
      <c r="G30" s="3066"/>
      <c r="H30" s="3066"/>
      <c r="I30" s="3066"/>
      <c r="J30" s="3066"/>
      <c r="K30" s="3066"/>
      <c r="L30" s="3066"/>
    </row>
    <row r="31" spans="1:13" ht="16.95" customHeight="1">
      <c r="A31" s="580" t="str">
        <f>IF('Master Data'!I82=TRUE,"X","  ")</f>
        <v>X</v>
      </c>
      <c r="B31" s="3066" t="str">
        <f>+'Master Data'!$D$82</f>
        <v>Financial Standing and other resources of Business Declaration (T2.8)</v>
      </c>
      <c r="C31" s="3066"/>
      <c r="D31" s="3066"/>
      <c r="E31" s="3066"/>
      <c r="F31" s="3066"/>
      <c r="G31" s="3066"/>
      <c r="H31" s="3066"/>
      <c r="I31" s="3066"/>
      <c r="J31" s="3066"/>
      <c r="K31" s="3066"/>
      <c r="L31" s="3066"/>
    </row>
    <row r="32" spans="1:13" ht="16.95" customHeight="1">
      <c r="A32" s="580" t="str">
        <f>IF('Master Data'!I83=TRUE,"X","  ")</f>
        <v>X</v>
      </c>
      <c r="B32" s="3066" t="str">
        <f>+'Master Data'!$D$83</f>
        <v>Compulsory Enterprise Questionnaire (T2.18)</v>
      </c>
      <c r="C32" s="3066"/>
      <c r="D32" s="3066"/>
      <c r="E32" s="3066"/>
      <c r="F32" s="3066"/>
      <c r="G32" s="3066"/>
      <c r="H32" s="3066"/>
      <c r="I32" s="3066"/>
      <c r="J32" s="3066"/>
      <c r="K32" s="3066"/>
      <c r="L32" s="3066"/>
    </row>
    <row r="33" spans="1:12" ht="30.75" customHeight="1">
      <c r="A33" s="580" t="str">
        <f>IF('Master Data'!I89=TRUE,"X","  ")</f>
        <v>X</v>
      </c>
      <c r="B33" s="3168" t="s">
        <v>4884</v>
      </c>
      <c r="C33" s="3169"/>
      <c r="D33" s="3169"/>
      <c r="E33" s="3169"/>
      <c r="F33" s="3169"/>
      <c r="G33" s="3169"/>
      <c r="H33" s="3169"/>
      <c r="I33" s="3169"/>
      <c r="J33" s="3169"/>
      <c r="K33" s="3169"/>
      <c r="L33" s="3170"/>
    </row>
    <row r="34" spans="1:12" ht="30.6" customHeight="1" thickBot="1">
      <c r="A34" s="2383"/>
      <c r="B34" s="3171" t="s">
        <v>4555</v>
      </c>
      <c r="C34" s="3172"/>
      <c r="D34" s="3172"/>
      <c r="E34" s="3172"/>
      <c r="F34" s="3172"/>
      <c r="G34" s="3172"/>
      <c r="H34" s="3172"/>
      <c r="I34" s="3172"/>
      <c r="J34" s="3172"/>
      <c r="K34" s="3172"/>
      <c r="L34" s="3173"/>
    </row>
    <row r="35" spans="1:12" ht="95.4" customHeight="1" thickTop="1" thickBot="1">
      <c r="A35" s="3192" t="s">
        <v>4895</v>
      </c>
      <c r="B35" s="3193"/>
      <c r="C35" s="3193"/>
      <c r="D35" s="3193"/>
      <c r="E35" s="3193"/>
      <c r="F35" s="3193"/>
      <c r="G35" s="3193"/>
      <c r="H35" s="3193"/>
      <c r="I35" s="3193"/>
      <c r="J35" s="3193"/>
      <c r="K35" s="3193"/>
      <c r="L35" s="3194"/>
    </row>
    <row r="36" spans="1:12" ht="34.799999999999997" customHeight="1" thickTop="1">
      <c r="A36" s="3060" t="s">
        <v>4559</v>
      </c>
      <c r="B36" s="3060"/>
      <c r="C36" s="3060"/>
      <c r="D36" s="3060"/>
      <c r="E36" s="3060"/>
      <c r="F36" s="3060"/>
      <c r="G36" s="3060"/>
      <c r="H36" s="3060"/>
      <c r="I36" s="3060"/>
      <c r="J36" s="3060"/>
      <c r="K36" s="3060"/>
      <c r="L36" s="3060"/>
    </row>
    <row r="37" spans="1:12" ht="23.25" customHeight="1">
      <c r="A37" s="3165" t="s">
        <v>4628</v>
      </c>
      <c r="B37" s="3165"/>
      <c r="C37" s="3165"/>
      <c r="D37" s="3065"/>
      <c r="E37" s="3065"/>
      <c r="F37" s="3065"/>
      <c r="G37" s="3065"/>
      <c r="H37" s="3065"/>
      <c r="I37" s="3065"/>
      <c r="J37" s="3065"/>
      <c r="K37" s="3065"/>
      <c r="L37" s="3065"/>
    </row>
    <row r="38" spans="1:12" ht="23.25" customHeight="1">
      <c r="A38" s="586" t="s">
        <v>2020</v>
      </c>
      <c r="B38" s="569"/>
      <c r="C38" s="569"/>
      <c r="D38" s="3065"/>
      <c r="E38" s="3065"/>
      <c r="F38" s="3065"/>
      <c r="G38" s="3065"/>
      <c r="H38" s="3065"/>
      <c r="I38" s="3065"/>
      <c r="J38" s="3065"/>
      <c r="K38" s="3065"/>
      <c r="L38" s="3065"/>
    </row>
    <row r="39" spans="1:12" ht="23.25" customHeight="1">
      <c r="A39" s="586" t="s">
        <v>2021</v>
      </c>
      <c r="B39" s="569"/>
      <c r="C39" s="569"/>
      <c r="D39" s="3065"/>
      <c r="E39" s="3065"/>
      <c r="F39" s="3065"/>
      <c r="G39" s="3065"/>
      <c r="H39" s="3065"/>
      <c r="I39" s="3065"/>
      <c r="J39" s="3065"/>
      <c r="K39" s="3065"/>
      <c r="L39" s="3065"/>
    </row>
    <row r="40" spans="1:12" ht="23.25" customHeight="1">
      <c r="A40" s="586" t="s">
        <v>2022</v>
      </c>
      <c r="B40" s="414"/>
      <c r="C40" s="414"/>
      <c r="D40" s="587" t="s">
        <v>1394</v>
      </c>
      <c r="E40" s="569"/>
      <c r="F40" s="569"/>
      <c r="G40" s="569"/>
      <c r="H40" s="569"/>
      <c r="I40" s="569"/>
      <c r="J40" s="569"/>
      <c r="K40" s="569"/>
      <c r="L40" s="569"/>
    </row>
    <row r="41" spans="1:12" ht="23.25" customHeight="1">
      <c r="A41" s="586" t="s">
        <v>2023</v>
      </c>
      <c r="B41" s="569"/>
      <c r="C41" s="569"/>
      <c r="D41" s="3065"/>
      <c r="E41" s="3065"/>
      <c r="F41" s="3065"/>
      <c r="G41" s="3065"/>
      <c r="H41" s="3065"/>
      <c r="I41" s="3065"/>
      <c r="J41" s="3065"/>
      <c r="K41" s="3065"/>
      <c r="L41" s="3065"/>
    </row>
    <row r="42" spans="1:12" ht="23.25" customHeight="1">
      <c r="A42" s="586" t="s">
        <v>2253</v>
      </c>
      <c r="B42" s="414"/>
      <c r="C42" s="414"/>
      <c r="D42" s="587" t="s">
        <v>1394</v>
      </c>
      <c r="E42" s="569"/>
      <c r="F42" s="569"/>
      <c r="G42" s="569"/>
      <c r="H42" s="569"/>
      <c r="I42" s="569"/>
      <c r="J42" s="569"/>
      <c r="K42" s="569"/>
      <c r="L42" s="569"/>
    </row>
    <row r="43" spans="1:12" ht="23.25" customHeight="1">
      <c r="A43" s="586" t="s">
        <v>2024</v>
      </c>
      <c r="B43" s="569"/>
      <c r="C43" s="569"/>
      <c r="D43" s="588"/>
      <c r="E43" s="589"/>
      <c r="F43" s="589"/>
      <c r="G43" s="589"/>
      <c r="H43" s="589"/>
      <c r="I43" s="589"/>
      <c r="J43" s="589"/>
      <c r="K43" s="589"/>
      <c r="L43" s="589"/>
    </row>
    <row r="44" spans="1:12" ht="23.25" customHeight="1">
      <c r="A44" s="586" t="s">
        <v>2025</v>
      </c>
      <c r="B44" s="569"/>
      <c r="C44" s="569"/>
      <c r="D44" s="569"/>
      <c r="E44" s="589"/>
      <c r="F44" s="589"/>
      <c r="G44" s="589"/>
      <c r="H44" s="589"/>
      <c r="I44" s="589"/>
      <c r="J44" s="589"/>
      <c r="K44" s="589"/>
      <c r="L44" s="589"/>
    </row>
    <row r="45" spans="1:12" ht="12" customHeight="1">
      <c r="A45" s="584"/>
      <c r="B45" s="585"/>
      <c r="C45" s="585"/>
      <c r="D45" s="585"/>
      <c r="E45" s="585"/>
      <c r="F45" s="585"/>
      <c r="G45" s="585"/>
      <c r="H45" s="585"/>
      <c r="I45" s="585"/>
      <c r="J45" s="585"/>
      <c r="K45" s="585"/>
      <c r="L45" s="585"/>
    </row>
    <row r="46" spans="1:12" ht="37.200000000000003" customHeight="1">
      <c r="A46" s="3152" t="s">
        <v>4437</v>
      </c>
      <c r="B46" s="3152"/>
      <c r="C46" s="3152"/>
      <c r="D46" s="3152"/>
      <c r="E46" s="3152"/>
      <c r="F46" s="3152"/>
      <c r="G46" s="3152"/>
      <c r="H46" s="3152"/>
      <c r="I46" s="3152"/>
      <c r="J46" s="3152"/>
      <c r="K46" s="2417"/>
      <c r="L46" s="590" t="s">
        <v>1395</v>
      </c>
    </row>
    <row r="47" spans="1:12" ht="32.4" customHeight="1">
      <c r="A47" s="3152" t="s">
        <v>1396</v>
      </c>
      <c r="B47" s="3152"/>
      <c r="C47" s="3152"/>
      <c r="D47" s="3152"/>
      <c r="E47" s="3152"/>
      <c r="F47" s="3152"/>
      <c r="G47" s="3152"/>
      <c r="H47" s="3152"/>
      <c r="I47" s="3152"/>
      <c r="J47" s="3152"/>
      <c r="K47" s="569"/>
      <c r="L47" s="591" t="s">
        <v>1395</v>
      </c>
    </row>
    <row r="48" spans="1:12" ht="18.600000000000001" customHeight="1">
      <c r="A48" s="582"/>
      <c r="B48" s="542"/>
      <c r="C48" s="542"/>
      <c r="D48" s="542"/>
      <c r="E48" s="542"/>
      <c r="F48" s="542"/>
      <c r="G48" s="542"/>
      <c r="H48" s="542"/>
      <c r="I48" s="542"/>
      <c r="J48" s="542"/>
      <c r="K48" s="542"/>
      <c r="L48" s="542"/>
    </row>
    <row r="49" spans="1:20" ht="31.5" customHeight="1">
      <c r="A49" s="3124" t="s">
        <v>4768</v>
      </c>
      <c r="B49" s="3124"/>
      <c r="C49" s="3124"/>
      <c r="D49" s="3124"/>
      <c r="E49" s="3124"/>
      <c r="F49" s="3124"/>
      <c r="G49" s="3124"/>
      <c r="H49" s="3124"/>
      <c r="I49" s="3124"/>
      <c r="J49" s="3124"/>
      <c r="K49" s="3124"/>
      <c r="L49" s="3124"/>
    </row>
    <row r="50" spans="1:20" ht="5.25" customHeight="1">
      <c r="A50" s="592"/>
      <c r="B50" s="542"/>
      <c r="C50" s="542"/>
      <c r="D50" s="542"/>
      <c r="E50" s="542"/>
      <c r="F50" s="542"/>
      <c r="G50" s="542"/>
      <c r="H50" s="542"/>
      <c r="I50" s="542"/>
      <c r="J50" s="542"/>
      <c r="K50" s="542"/>
      <c r="L50" s="542"/>
    </row>
    <row r="51" spans="1:20" ht="30" customHeight="1">
      <c r="A51" s="584" t="str">
        <f>IF('Master Data'!G27=90," ","X")</f>
        <v>X</v>
      </c>
      <c r="B51" s="3121" t="s">
        <v>426</v>
      </c>
      <c r="C51" s="3121"/>
      <c r="D51" s="3121"/>
      <c r="E51" s="3121"/>
      <c r="F51" s="3121"/>
      <c r="G51" s="3121"/>
      <c r="H51" s="584" t="str">
        <f>IF('Master Data'!G27=90,"X","  ")</f>
        <v xml:space="preserve">  </v>
      </c>
      <c r="I51" s="3121" t="s">
        <v>427</v>
      </c>
      <c r="J51" s="3121"/>
      <c r="K51" s="3121"/>
      <c r="L51" s="3121"/>
      <c r="M51" s="2418" t="s">
        <v>475</v>
      </c>
      <c r="N51" s="2418"/>
      <c r="O51" s="2418"/>
      <c r="P51" s="2418"/>
      <c r="Q51" s="2418"/>
      <c r="R51" s="2418"/>
      <c r="S51" s="2418"/>
    </row>
    <row r="52" spans="1:20" ht="6.6" customHeight="1">
      <c r="A52" s="3198"/>
      <c r="B52" s="3198"/>
      <c r="C52" s="3198"/>
      <c r="D52" s="3198"/>
      <c r="E52" s="3198"/>
      <c r="F52" s="3198"/>
      <c r="G52" s="3198"/>
      <c r="H52" s="3198"/>
      <c r="I52" s="3198"/>
      <c r="J52" s="3198"/>
      <c r="K52" s="3198"/>
      <c r="L52" s="3198"/>
    </row>
    <row r="53" spans="1:20" ht="36.6" customHeight="1">
      <c r="A53" s="3145" t="s">
        <v>1081</v>
      </c>
      <c r="B53" s="3145"/>
      <c r="C53" s="3145"/>
      <c r="D53" s="3123" t="s">
        <v>4765</v>
      </c>
      <c r="E53" s="3123"/>
      <c r="F53" s="3123"/>
      <c r="G53" s="3123"/>
      <c r="H53" s="3123"/>
      <c r="I53" s="3123"/>
      <c r="J53" s="3123"/>
      <c r="K53" s="3123"/>
      <c r="L53" s="3123"/>
    </row>
    <row r="54" spans="1:20" ht="16.95" customHeight="1">
      <c r="A54" s="3116" t="s">
        <v>4440</v>
      </c>
      <c r="B54" s="3117"/>
      <c r="C54" s="3117"/>
      <c r="D54" s="3117"/>
      <c r="E54" s="3117"/>
      <c r="F54" s="3117"/>
      <c r="G54" s="3117"/>
      <c r="H54" s="3117"/>
      <c r="I54" s="3117"/>
      <c r="J54" s="3117"/>
      <c r="K54" s="1441">
        <f>+'Master Data'!E28</f>
        <v>50</v>
      </c>
      <c r="L54" s="1419" t="s">
        <v>371</v>
      </c>
    </row>
    <row r="55" spans="1:20" ht="19.5" customHeight="1">
      <c r="A55" s="3116" t="s">
        <v>428</v>
      </c>
      <c r="B55" s="3117"/>
      <c r="C55" s="3117"/>
      <c r="D55" s="3117"/>
      <c r="E55" s="3117"/>
      <c r="F55" s="3117"/>
      <c r="G55" s="3117"/>
      <c r="H55" s="3117"/>
      <c r="I55" s="3117"/>
      <c r="J55" s="3122"/>
      <c r="K55" s="866">
        <f>+'Master Data'!G27</f>
        <v>80</v>
      </c>
      <c r="L55" s="594" t="s">
        <v>2068</v>
      </c>
      <c r="P55" s="2417"/>
      <c r="Q55" s="2418"/>
      <c r="R55" s="2418"/>
      <c r="S55" s="2418"/>
      <c r="T55" s="2418"/>
    </row>
    <row r="56" spans="1:20" s="22" customFormat="1" ht="31.2" customHeight="1">
      <c r="A56" s="3118" t="s">
        <v>4896</v>
      </c>
      <c r="B56" s="3119"/>
      <c r="C56" s="3119"/>
      <c r="D56" s="3119"/>
      <c r="E56" s="3119"/>
      <c r="F56" s="3119"/>
      <c r="G56" s="3119"/>
      <c r="H56" s="3119"/>
      <c r="I56" s="3119"/>
      <c r="J56" s="3119"/>
      <c r="K56" s="3119"/>
      <c r="L56" s="3120"/>
    </row>
    <row r="57" spans="1:20" ht="63" customHeight="1">
      <c r="A57" s="3073" t="s">
        <v>4886</v>
      </c>
      <c r="B57" s="3074"/>
      <c r="C57" s="3074"/>
      <c r="D57" s="3074"/>
      <c r="E57" s="3074"/>
      <c r="F57" s="3074"/>
      <c r="G57" s="3074"/>
      <c r="H57" s="3074"/>
      <c r="I57" s="3074"/>
      <c r="J57" s="3074"/>
      <c r="K57" s="3074"/>
      <c r="L57" s="3075"/>
    </row>
    <row r="58" spans="1:20" ht="42.6" customHeight="1">
      <c r="A58" s="2384" t="s">
        <v>598</v>
      </c>
      <c r="B58" s="3085" t="s">
        <v>4868</v>
      </c>
      <c r="C58" s="3086"/>
      <c r="D58" s="3086"/>
      <c r="E58" s="3086"/>
      <c r="F58" s="3086"/>
      <c r="G58" s="3086"/>
      <c r="H58" s="3086"/>
      <c r="I58" s="3086"/>
      <c r="J58" s="3087"/>
      <c r="K58" s="3085" t="s">
        <v>4885</v>
      </c>
      <c r="L58" s="3087"/>
    </row>
    <row r="59" spans="1:20" ht="79.95" customHeight="1">
      <c r="A59" s="2391">
        <v>1</v>
      </c>
      <c r="B59" s="3076"/>
      <c r="C59" s="3076"/>
      <c r="D59" s="3076"/>
      <c r="E59" s="3076"/>
      <c r="F59" s="3076"/>
      <c r="G59" s="3076"/>
      <c r="H59" s="3076"/>
      <c r="I59" s="3076"/>
      <c r="J59" s="3076"/>
      <c r="K59" s="3077"/>
      <c r="L59" s="3078"/>
    </row>
    <row r="60" spans="1:20" ht="79.95" customHeight="1">
      <c r="A60" s="2391">
        <v>2</v>
      </c>
      <c r="B60" s="3076"/>
      <c r="C60" s="3076"/>
      <c r="D60" s="3076"/>
      <c r="E60" s="3076"/>
      <c r="F60" s="3076"/>
      <c r="G60" s="3076"/>
      <c r="H60" s="3076"/>
      <c r="I60" s="3076"/>
      <c r="J60" s="3076"/>
      <c r="K60" s="3077"/>
      <c r="L60" s="3078"/>
    </row>
    <row r="61" spans="1:20" ht="79.95" customHeight="1">
      <c r="A61" s="2391">
        <v>3</v>
      </c>
      <c r="B61" s="3076"/>
      <c r="C61" s="3076"/>
      <c r="D61" s="3076"/>
      <c r="E61" s="3076"/>
      <c r="F61" s="3076"/>
      <c r="G61" s="3076"/>
      <c r="H61" s="3076"/>
      <c r="I61" s="3076"/>
      <c r="J61" s="3076"/>
      <c r="K61" s="3077"/>
      <c r="L61" s="3078"/>
    </row>
    <row r="62" spans="1:20" ht="79.95" customHeight="1">
      <c r="A62" s="2391">
        <v>4</v>
      </c>
      <c r="B62" s="3076"/>
      <c r="C62" s="3076"/>
      <c r="D62" s="3076"/>
      <c r="E62" s="3076"/>
      <c r="F62" s="3076"/>
      <c r="G62" s="3076"/>
      <c r="H62" s="3076"/>
      <c r="I62" s="3076"/>
      <c r="J62" s="3076"/>
      <c r="K62" s="3077"/>
      <c r="L62" s="3078"/>
    </row>
    <row r="63" spans="1:20" ht="79.95" customHeight="1">
      <c r="A63" s="2391">
        <v>5</v>
      </c>
      <c r="B63" s="3076"/>
      <c r="C63" s="3076"/>
      <c r="D63" s="3076"/>
      <c r="E63" s="3076"/>
      <c r="F63" s="3076"/>
      <c r="G63" s="3076"/>
      <c r="H63" s="3076"/>
      <c r="I63" s="3076"/>
      <c r="J63" s="3076"/>
      <c r="K63" s="3077"/>
      <c r="L63" s="3078"/>
    </row>
    <row r="64" spans="1:20" ht="79.95" customHeight="1">
      <c r="A64" s="2391">
        <v>6</v>
      </c>
      <c r="B64" s="3076"/>
      <c r="C64" s="3076"/>
      <c r="D64" s="3076"/>
      <c r="E64" s="3076"/>
      <c r="F64" s="3076"/>
      <c r="G64" s="3076"/>
      <c r="H64" s="3076"/>
      <c r="I64" s="3076"/>
      <c r="J64" s="3076"/>
      <c r="K64" s="3077"/>
      <c r="L64" s="3078"/>
    </row>
    <row r="65" spans="1:12" ht="79.95" customHeight="1">
      <c r="A65" s="2391">
        <v>7</v>
      </c>
      <c r="B65" s="3076"/>
      <c r="C65" s="3076"/>
      <c r="D65" s="3076"/>
      <c r="E65" s="3076"/>
      <c r="F65" s="3076"/>
      <c r="G65" s="3076"/>
      <c r="H65" s="3076"/>
      <c r="I65" s="3076"/>
      <c r="J65" s="3076"/>
      <c r="K65" s="3077"/>
      <c r="L65" s="3078"/>
    </row>
    <row r="66" spans="1:12" ht="79.95" customHeight="1">
      <c r="A66" s="2391">
        <v>8</v>
      </c>
      <c r="B66" s="3076"/>
      <c r="C66" s="3076"/>
      <c r="D66" s="3076"/>
      <c r="E66" s="3076"/>
      <c r="F66" s="3076"/>
      <c r="G66" s="3076"/>
      <c r="H66" s="3076"/>
      <c r="I66" s="3076"/>
      <c r="J66" s="3076"/>
      <c r="K66" s="3077"/>
      <c r="L66" s="3078"/>
    </row>
    <row r="67" spans="1:12" ht="18" customHeight="1" outlineLevel="1">
      <c r="A67" s="3070" t="s">
        <v>5</v>
      </c>
      <c r="B67" s="3071"/>
      <c r="C67" s="3071"/>
      <c r="D67" s="3071"/>
      <c r="E67" s="3071"/>
      <c r="F67" s="3071"/>
      <c r="G67" s="3071"/>
      <c r="H67" s="3071"/>
      <c r="I67" s="3071"/>
      <c r="J67" s="3071"/>
      <c r="K67" s="3071"/>
      <c r="L67" s="3072"/>
    </row>
    <row r="68" spans="1:12" ht="15.75" customHeight="1" outlineLevel="1">
      <c r="A68" s="1819" t="s">
        <v>503</v>
      </c>
      <c r="B68" s="3067" t="str">
        <f>+'Master Data'!E60</f>
        <v>Contract participation goal by awarding contracts to targeted enterprises</v>
      </c>
      <c r="C68" s="3068"/>
      <c r="D68" s="3068"/>
      <c r="E68" s="3068"/>
      <c r="F68" s="3068"/>
      <c r="G68" s="3068"/>
      <c r="H68" s="3068"/>
      <c r="I68" s="3068"/>
      <c r="J68" s="3069"/>
      <c r="K68" s="1820">
        <f>+'Master Data'!G60</f>
        <v>0</v>
      </c>
      <c r="L68" s="1821" t="s">
        <v>371</v>
      </c>
    </row>
    <row r="69" spans="1:12" ht="15.75" customHeight="1" outlineLevel="1">
      <c r="A69" s="1819" t="s">
        <v>928</v>
      </c>
      <c r="B69" s="3067" t="str">
        <f>+'Master Data'!E61</f>
        <v>[insert specific goal]</v>
      </c>
      <c r="C69" s="3068"/>
      <c r="D69" s="3068"/>
      <c r="E69" s="3068"/>
      <c r="F69" s="3068"/>
      <c r="G69" s="3068"/>
      <c r="H69" s="3068"/>
      <c r="I69" s="3068"/>
      <c r="J69" s="3069"/>
      <c r="K69" s="1820">
        <f>+'Master Data'!G61</f>
        <v>0</v>
      </c>
      <c r="L69" s="1821" t="s">
        <v>371</v>
      </c>
    </row>
    <row r="70" spans="1:12" ht="15.75" customHeight="1" outlineLevel="1">
      <c r="A70" s="1819" t="s">
        <v>777</v>
      </c>
      <c r="B70" s="3067" t="str">
        <f>+'Master Data'!E62</f>
        <v>[insert specific goal]</v>
      </c>
      <c r="C70" s="3068"/>
      <c r="D70" s="3068"/>
      <c r="E70" s="3068"/>
      <c r="F70" s="3068"/>
      <c r="G70" s="3068"/>
      <c r="H70" s="3068"/>
      <c r="I70" s="3068"/>
      <c r="J70" s="3069"/>
      <c r="K70" s="1820">
        <f>+'Master Data'!G62</f>
        <v>0</v>
      </c>
      <c r="L70" s="1821" t="s">
        <v>371</v>
      </c>
    </row>
    <row r="71" spans="1:12" ht="15.75" customHeight="1" outlineLevel="1">
      <c r="A71" s="1819" t="s">
        <v>159</v>
      </c>
      <c r="B71" s="3067" t="str">
        <f>+'Master Data'!E63</f>
        <v>[insert specific goal]</v>
      </c>
      <c r="C71" s="3068"/>
      <c r="D71" s="3068"/>
      <c r="E71" s="3068"/>
      <c r="F71" s="3068"/>
      <c r="G71" s="3068"/>
      <c r="H71" s="3068"/>
      <c r="I71" s="3068"/>
      <c r="J71" s="3069"/>
      <c r="K71" s="1820">
        <f>+'Master Data'!G63</f>
        <v>0</v>
      </c>
      <c r="L71" s="1821" t="s">
        <v>371</v>
      </c>
    </row>
    <row r="72" spans="1:12" ht="18" customHeight="1" outlineLevel="1">
      <c r="A72" s="3191" t="s">
        <v>1920</v>
      </c>
      <c r="B72" s="3191"/>
      <c r="C72" s="3191"/>
      <c r="D72" s="3191"/>
      <c r="E72" s="3191"/>
      <c r="F72" s="3191"/>
      <c r="G72" s="3191"/>
      <c r="H72" s="3191"/>
      <c r="I72" s="3191"/>
      <c r="J72" s="3191"/>
      <c r="K72" s="611">
        <f>100-K55</f>
        <v>20</v>
      </c>
      <c r="L72" s="595" t="s">
        <v>371</v>
      </c>
    </row>
    <row r="73" spans="1:12">
      <c r="A73" s="579"/>
      <c r="B73" s="542"/>
      <c r="C73" s="542"/>
      <c r="D73" s="542"/>
      <c r="E73" s="542"/>
      <c r="F73" s="542"/>
      <c r="G73" s="542"/>
      <c r="H73" s="542"/>
      <c r="I73" s="542"/>
      <c r="J73" s="542"/>
      <c r="K73" s="542"/>
      <c r="L73" s="542"/>
    </row>
    <row r="74" spans="1:12" ht="18" customHeight="1">
      <c r="A74" s="3195" t="s">
        <v>1921</v>
      </c>
      <c r="B74" s="3195"/>
      <c r="C74" s="542"/>
      <c r="D74" s="542"/>
      <c r="E74" s="542"/>
      <c r="F74" s="542"/>
      <c r="G74" s="542"/>
      <c r="H74" s="542"/>
      <c r="I74" s="542"/>
      <c r="J74" s="542"/>
      <c r="K74" s="542"/>
      <c r="L74" s="542"/>
    </row>
    <row r="75" spans="1:12" ht="20.399999999999999" customHeight="1">
      <c r="A75" s="596">
        <v>1</v>
      </c>
      <c r="B75" s="3060" t="s">
        <v>4678</v>
      </c>
      <c r="C75" s="3060"/>
      <c r="D75" s="3060"/>
      <c r="E75" s="3060"/>
      <c r="F75" s="3060"/>
      <c r="G75" s="3060"/>
      <c r="H75" s="3060"/>
      <c r="I75" s="3060"/>
      <c r="J75" s="3060"/>
      <c r="K75" s="3060"/>
      <c r="L75" s="3060"/>
    </row>
    <row r="76" spans="1:12" ht="36.6" customHeight="1">
      <c r="A76" s="596">
        <v>2</v>
      </c>
      <c r="B76" s="3058" t="s">
        <v>4679</v>
      </c>
      <c r="C76" s="3058"/>
      <c r="D76" s="3058"/>
      <c r="E76" s="3058"/>
      <c r="F76" s="3058"/>
      <c r="G76" s="3058"/>
      <c r="H76" s="3058"/>
      <c r="I76" s="3058"/>
      <c r="J76" s="3058"/>
      <c r="K76" s="3058"/>
      <c r="L76" s="3058"/>
    </row>
    <row r="77" spans="1:12" ht="40.5" customHeight="1">
      <c r="A77" s="596">
        <v>3</v>
      </c>
      <c r="B77" s="3124" t="s">
        <v>4436</v>
      </c>
      <c r="C77" s="3124"/>
      <c r="D77" s="3124"/>
      <c r="E77" s="3124"/>
      <c r="F77" s="3124"/>
      <c r="G77" s="3124"/>
      <c r="H77" s="3124"/>
      <c r="I77" s="3124"/>
      <c r="J77" s="3124"/>
      <c r="K77" s="3124"/>
      <c r="L77" s="3124"/>
    </row>
    <row r="78" spans="1:12" ht="25.8" customHeight="1" outlineLevel="1">
      <c r="A78" s="596">
        <v>4</v>
      </c>
      <c r="B78" s="3060" t="s">
        <v>4680</v>
      </c>
      <c r="C78" s="3060"/>
      <c r="D78" s="3060"/>
      <c r="E78" s="3060"/>
      <c r="F78" s="3060"/>
      <c r="G78" s="3060"/>
      <c r="H78" s="3060"/>
      <c r="I78" s="3060"/>
      <c r="J78" s="3060"/>
      <c r="K78" s="3060"/>
      <c r="L78" s="3060"/>
    </row>
    <row r="79" spans="1:12" ht="27" customHeight="1" outlineLevel="1">
      <c r="A79" s="596">
        <v>5</v>
      </c>
      <c r="B79" s="3060" t="s">
        <v>4681</v>
      </c>
      <c r="C79" s="3060"/>
      <c r="D79" s="3060"/>
      <c r="E79" s="3060"/>
      <c r="F79" s="3060"/>
      <c r="G79" s="3060"/>
      <c r="H79" s="3060"/>
      <c r="I79" s="3060"/>
      <c r="J79" s="3060"/>
      <c r="K79" s="3060"/>
      <c r="L79" s="3060"/>
    </row>
    <row r="80" spans="1:12" ht="58.8" customHeight="1" outlineLevel="1">
      <c r="A80" s="596">
        <v>6</v>
      </c>
      <c r="B80" s="3060" t="s">
        <v>4888</v>
      </c>
      <c r="C80" s="3060"/>
      <c r="D80" s="3060"/>
      <c r="E80" s="3060"/>
      <c r="F80" s="3060"/>
      <c r="G80" s="3060"/>
      <c r="H80" s="3060"/>
      <c r="I80" s="3060"/>
      <c r="J80" s="3060"/>
      <c r="K80" s="3060"/>
      <c r="L80" s="3060"/>
    </row>
    <row r="81" spans="1:12" ht="45" customHeight="1" outlineLevel="1">
      <c r="A81" s="596">
        <v>7</v>
      </c>
      <c r="B81" s="3197" t="s">
        <v>4887</v>
      </c>
      <c r="C81" s="3197"/>
      <c r="D81" s="3197"/>
      <c r="E81" s="3197"/>
      <c r="F81" s="3197"/>
      <c r="G81" s="3197"/>
      <c r="H81" s="3197"/>
      <c r="I81" s="3197"/>
      <c r="J81" s="3197"/>
      <c r="K81" s="3197"/>
      <c r="L81" s="3197"/>
    </row>
    <row r="82" spans="1:12" ht="44.4" customHeight="1" outlineLevel="1">
      <c r="A82" s="596">
        <v>8</v>
      </c>
      <c r="B82" s="2417" t="s">
        <v>4160</v>
      </c>
      <c r="C82" s="2417"/>
      <c r="D82" s="2417"/>
      <c r="E82" s="2417"/>
      <c r="F82" s="2417"/>
      <c r="G82" s="2417"/>
      <c r="H82" s="2417"/>
      <c r="I82" s="2417"/>
      <c r="J82" s="2417"/>
      <c r="K82" s="2417"/>
      <c r="L82" s="2417"/>
    </row>
    <row r="83" spans="1:12" ht="43.8" customHeight="1" outlineLevel="1">
      <c r="A83" s="596"/>
      <c r="B83" s="2417" t="s">
        <v>4161</v>
      </c>
      <c r="C83" s="2417"/>
      <c r="D83" s="2417"/>
      <c r="E83" s="2417"/>
      <c r="F83" s="2417"/>
      <c r="G83" s="2417"/>
      <c r="H83" s="2417"/>
      <c r="I83" s="2417"/>
      <c r="J83" s="2417"/>
      <c r="K83" s="2417"/>
      <c r="L83" s="2417"/>
    </row>
    <row r="84" spans="1:12" ht="73.2" customHeight="1" outlineLevel="1">
      <c r="A84" s="596"/>
      <c r="B84" s="2417" t="s">
        <v>4439</v>
      </c>
      <c r="C84" s="2417"/>
      <c r="D84" s="2417"/>
      <c r="E84" s="2417"/>
      <c r="F84" s="2417"/>
      <c r="G84" s="2417"/>
      <c r="H84" s="2417"/>
      <c r="I84" s="2417"/>
      <c r="J84" s="2417"/>
      <c r="K84" s="2417"/>
      <c r="L84" s="2417"/>
    </row>
    <row r="85" spans="1:12" ht="6.75" customHeight="1">
      <c r="A85" s="579"/>
      <c r="B85" s="542"/>
      <c r="C85" s="542"/>
      <c r="D85" s="542"/>
      <c r="E85" s="542"/>
      <c r="F85" s="542"/>
      <c r="G85" s="542"/>
      <c r="H85" s="542"/>
      <c r="I85" s="542"/>
      <c r="J85" s="542"/>
      <c r="K85" s="542"/>
      <c r="L85" s="542"/>
    </row>
    <row r="86" spans="1:12" ht="15.6">
      <c r="A86" s="3106" t="s">
        <v>4207</v>
      </c>
      <c r="B86" s="3106"/>
      <c r="C86" s="3106"/>
      <c r="D86" s="3106"/>
      <c r="E86" s="3106"/>
      <c r="F86" s="3106"/>
      <c r="G86" s="3106"/>
      <c r="H86" s="3106"/>
      <c r="I86" s="3106"/>
      <c r="J86" s="3106"/>
      <c r="K86" s="3106"/>
      <c r="L86" s="3106"/>
    </row>
    <row r="87" spans="1:12" ht="6" customHeight="1">
      <c r="A87" s="579"/>
      <c r="B87" s="542"/>
      <c r="C87" s="542"/>
      <c r="D87" s="542"/>
      <c r="E87" s="542"/>
      <c r="F87" s="542"/>
      <c r="G87" s="542"/>
      <c r="H87" s="542"/>
      <c r="I87" s="542"/>
      <c r="J87" s="542"/>
      <c r="K87" s="542"/>
      <c r="L87" s="542"/>
    </row>
    <row r="88" spans="1:12" ht="16.5" customHeight="1">
      <c r="A88" s="579"/>
      <c r="B88" s="3196" t="s">
        <v>6</v>
      </c>
      <c r="C88" s="3196"/>
      <c r="D88" s="3196"/>
      <c r="E88" s="3196"/>
      <c r="F88" s="3196"/>
      <c r="G88" s="3196"/>
      <c r="H88" s="3196"/>
      <c r="I88" s="3196"/>
      <c r="J88" s="3196"/>
      <c r="K88" s="3196"/>
      <c r="L88" s="3196"/>
    </row>
    <row r="89" spans="1:12" s="22" customFormat="1" ht="29.25" customHeight="1">
      <c r="A89" s="597"/>
      <c r="B89" s="2448" t="str">
        <f>IF(+'Master Data'!E54=4,""&amp;'Master Data'!I12&amp;", North Coast Regional Office, 1st Floor, Legislative Assembly &amp; Administration Building, King Dinuzulu highway, Ulundi",IF('Master Data'!E54=3,"Department of Public Works, Physical Address, Ladysmith, Midlands Region",IF('Master Data'!E54=5,"Department of Public Works, Physical Address, Pietermaritzburg, Southern Region",IF('Master Data'!E54=2,"Department of Public Works, Physical Address], Durban, Ethekwini Region",IF('Master Data'!E54=1,"191 Prince Alfred Street","")))))</f>
        <v>Department of Public Works, Physical Address, Pietermaritzburg, Southern Region</v>
      </c>
      <c r="C89" s="2448"/>
      <c r="D89" s="2448"/>
      <c r="E89" s="2448"/>
      <c r="F89" s="2448"/>
      <c r="G89" s="2448"/>
      <c r="H89" s="2448"/>
      <c r="I89" s="2448"/>
      <c r="J89" s="2448"/>
      <c r="K89" s="2448"/>
      <c r="L89" s="2448"/>
    </row>
    <row r="90" spans="1:12" s="22" customFormat="1" ht="39" customHeight="1" outlineLevel="1">
      <c r="A90" s="597"/>
      <c r="B90" s="3058" t="str">
        <f>+"A non-refundable tender deposit of R"&amp;+'Master Data'!E27&amp;" is payable as per the tender advertisement , on collection of the Tender documents. The Tenderders must deposit the the above amount into the Department's bank account. The Account details are:"</f>
        <v>A non-refundable tender deposit of R270 is payable as per the tender advertisement , on collection of the Tender documents. The Tenderders must deposit the the above amount into the Department's bank account. The Account details are:</v>
      </c>
      <c r="C90" s="3058"/>
      <c r="D90" s="3058"/>
      <c r="E90" s="3058"/>
      <c r="F90" s="3058"/>
      <c r="G90" s="3058"/>
      <c r="H90" s="3058"/>
      <c r="I90" s="3058"/>
      <c r="J90" s="3058"/>
      <c r="K90" s="3058"/>
      <c r="L90" s="3058"/>
    </row>
    <row r="91" spans="1:12" s="22" customFormat="1" ht="15" customHeight="1" outlineLevel="1">
      <c r="A91" s="597"/>
      <c r="B91" s="3060" t="s">
        <v>1984</v>
      </c>
      <c r="C91" s="3060"/>
      <c r="D91" s="3060" t="str">
        <f>+'Master Data'!F30</f>
        <v>KZN PROV GOV-WORKS</v>
      </c>
      <c r="E91" s="3060"/>
      <c r="F91" s="3060"/>
      <c r="G91" s="604"/>
      <c r="H91" s="604"/>
      <c r="I91" s="604"/>
      <c r="J91" s="604"/>
      <c r="K91" s="604"/>
      <c r="L91" s="604"/>
    </row>
    <row r="92" spans="1:12" s="22" customFormat="1" ht="15" customHeight="1" outlineLevel="1">
      <c r="A92" s="597"/>
      <c r="B92" s="3060" t="s">
        <v>1985</v>
      </c>
      <c r="C92" s="3060"/>
      <c r="D92" s="3060" t="str">
        <f>+'Master Data'!F31</f>
        <v>ABSA</v>
      </c>
      <c r="E92" s="3060"/>
      <c r="F92" s="3060"/>
      <c r="G92" s="604"/>
      <c r="H92" s="604"/>
      <c r="I92" s="604"/>
      <c r="J92" s="604"/>
      <c r="K92" s="604"/>
      <c r="L92" s="604"/>
    </row>
    <row r="93" spans="1:12" s="22" customFormat="1" ht="15" customHeight="1" outlineLevel="1">
      <c r="A93" s="597"/>
      <c r="B93" s="3060" t="s">
        <v>1986</v>
      </c>
      <c r="C93" s="3060"/>
      <c r="D93" s="3060" t="str">
        <f>+'Master Data'!F32</f>
        <v>4121941044</v>
      </c>
      <c r="E93" s="3060"/>
      <c r="F93" s="3060"/>
      <c r="G93" s="604"/>
      <c r="H93" s="604"/>
      <c r="I93" s="604"/>
      <c r="J93" s="604"/>
      <c r="K93" s="604"/>
      <c r="L93" s="604"/>
    </row>
    <row r="94" spans="1:12" s="22" customFormat="1" ht="15" customHeight="1" outlineLevel="1">
      <c r="A94" s="597"/>
      <c r="B94" s="3060" t="s">
        <v>1987</v>
      </c>
      <c r="C94" s="3060"/>
      <c r="D94" s="3060" t="str">
        <f>+'Master Data'!F33</f>
        <v>BUSINESS CHEQUE ACCOUNT</v>
      </c>
      <c r="E94" s="3060"/>
      <c r="F94" s="3060"/>
      <c r="G94" s="604"/>
      <c r="H94" s="604"/>
      <c r="I94" s="604"/>
      <c r="J94" s="604"/>
      <c r="K94" s="604"/>
      <c r="L94" s="604"/>
    </row>
    <row r="95" spans="1:12" s="22" customFormat="1" ht="15" customHeight="1" outlineLevel="1">
      <c r="A95" s="597"/>
      <c r="B95" s="3060" t="s">
        <v>1988</v>
      </c>
      <c r="C95" s="3060"/>
      <c r="D95" s="3060" t="str">
        <f>+'Master Data'!E35</f>
        <v>Ref No 14019647</v>
      </c>
      <c r="E95" s="3060"/>
      <c r="F95" s="604"/>
      <c r="G95" s="604"/>
      <c r="H95" s="604"/>
      <c r="I95" s="604"/>
      <c r="J95" s="604"/>
      <c r="K95" s="604"/>
      <c r="L95" s="604"/>
    </row>
    <row r="96" spans="1:12" s="22" customFormat="1" ht="32.25" customHeight="1" outlineLevel="1">
      <c r="A96" s="597"/>
      <c r="B96" s="3060" t="s">
        <v>4682</v>
      </c>
      <c r="C96" s="3060"/>
      <c r="D96" s="3060"/>
      <c r="E96" s="3060"/>
      <c r="F96" s="3060"/>
      <c r="G96" s="3060"/>
      <c r="H96" s="3060"/>
      <c r="I96" s="3060"/>
      <c r="J96" s="3060"/>
      <c r="K96" s="3060"/>
      <c r="L96" s="3060"/>
    </row>
    <row r="97" spans="1:13" ht="6.75" customHeight="1">
      <c r="A97" s="542"/>
      <c r="B97" s="569"/>
      <c r="C97" s="569"/>
      <c r="D97" s="569"/>
      <c r="E97" s="569"/>
      <c r="F97" s="569"/>
      <c r="G97" s="569"/>
      <c r="H97" s="569"/>
      <c r="I97" s="569"/>
      <c r="J97" s="569"/>
      <c r="K97" s="569"/>
      <c r="L97" s="569"/>
    </row>
    <row r="98" spans="1:13" ht="15" customHeight="1">
      <c r="A98" s="3098" t="s">
        <v>4208</v>
      </c>
      <c r="B98" s="3098"/>
      <c r="C98" s="3098"/>
      <c r="D98" s="3098"/>
      <c r="E98" s="3098"/>
      <c r="F98" s="3098"/>
      <c r="G98" s="3098"/>
      <c r="H98" s="3098"/>
      <c r="I98" s="3098"/>
      <c r="J98" s="3098"/>
      <c r="K98" s="3098"/>
      <c r="L98" s="3098"/>
    </row>
    <row r="99" spans="1:13" ht="6.75" customHeight="1">
      <c r="A99" s="1416"/>
      <c r="B99" s="1416"/>
      <c r="C99" s="1416"/>
      <c r="D99" s="1416"/>
      <c r="E99" s="1416"/>
      <c r="F99" s="1416"/>
      <c r="G99" s="1416"/>
      <c r="H99" s="1416"/>
      <c r="I99" s="1416"/>
      <c r="J99" s="1416"/>
      <c r="K99" s="1416"/>
      <c r="L99" s="1416"/>
    </row>
    <row r="100" spans="1:13" s="9" customFormat="1" ht="15" customHeight="1">
      <c r="A100" s="598"/>
      <c r="B100" s="3060" t="str">
        <f>+"A "&amp;Datafordrops!C67&amp;" clarification Meeting with representatives of the Employer will take place as follows:"</f>
        <v>A Compulsory clarification Meeting with representatives of the Employer will take place as follows:</v>
      </c>
      <c r="C100" s="3060"/>
      <c r="D100" s="3060"/>
      <c r="E100" s="3060"/>
      <c r="F100" s="3060"/>
      <c r="G100" s="3060"/>
      <c r="H100" s="3060"/>
      <c r="I100" s="3060"/>
      <c r="J100" s="3060"/>
      <c r="K100" s="3060"/>
      <c r="L100" s="3060"/>
      <c r="M100" s="67"/>
    </row>
    <row r="101" spans="1:13" s="354" customFormat="1" ht="28.5" customHeight="1">
      <c r="A101" s="599"/>
      <c r="B101" s="3189" t="str">
        <f>IF(+'Master Data'!E48=2,"Tenderers to visit the site alone to determine its condition.",'Master Data'!E51)</f>
        <v>As per Tender Advertisement</v>
      </c>
      <c r="C101" s="3189"/>
      <c r="D101" s="3189"/>
      <c r="E101" s="3189"/>
      <c r="F101" s="3189"/>
      <c r="G101" s="3189"/>
      <c r="H101" s="3189"/>
      <c r="I101" s="3189"/>
      <c r="J101" s="3189"/>
      <c r="K101" s="3189"/>
      <c r="L101" s="3189"/>
    </row>
    <row r="102" spans="1:13" ht="17.25" customHeight="1">
      <c r="A102" s="542"/>
      <c r="B102" s="542" t="s">
        <v>7</v>
      </c>
      <c r="C102" s="3099" t="str">
        <f>IF(+'Master Data'!E48=2,"Tenderer to visit site before tender closing ",+'Master Data'!E49)</f>
        <v>As per Tender Advertisement</v>
      </c>
      <c r="D102" s="3099"/>
      <c r="E102" s="3099"/>
      <c r="F102" s="3099"/>
      <c r="G102" s="3099"/>
      <c r="H102" s="3099"/>
      <c r="I102" s="3099"/>
      <c r="J102" s="3099"/>
      <c r="K102" s="3099"/>
      <c r="L102" s="3099"/>
    </row>
    <row r="103" spans="1:13" ht="17.25" customHeight="1">
      <c r="A103" s="542"/>
      <c r="B103" s="596"/>
      <c r="C103" s="542"/>
      <c r="D103" s="600"/>
      <c r="E103" s="600"/>
      <c r="F103" s="600"/>
      <c r="G103" s="600"/>
      <c r="H103" s="600"/>
      <c r="I103" s="542"/>
      <c r="J103" s="601"/>
      <c r="K103" s="601"/>
      <c r="L103" s="601"/>
    </row>
    <row r="104" spans="1:13" ht="35.25" customHeight="1">
      <c r="A104" s="3098" t="s">
        <v>4629</v>
      </c>
      <c r="B104" s="3098"/>
      <c r="C104" s="3098"/>
      <c r="D104" s="3098"/>
      <c r="E104" s="3098"/>
      <c r="F104" s="3098"/>
      <c r="G104" s="3098"/>
      <c r="H104" s="3098"/>
      <c r="I104" s="3098"/>
      <c r="J104" s="3098"/>
      <c r="K104" s="3098"/>
      <c r="L104" s="3098"/>
    </row>
    <row r="105" spans="1:13" ht="7.5" customHeight="1">
      <c r="A105" s="602"/>
      <c r="B105" s="542"/>
      <c r="C105" s="542"/>
      <c r="D105" s="542"/>
      <c r="E105" s="542"/>
      <c r="F105" s="542"/>
      <c r="G105" s="542"/>
      <c r="H105" s="542"/>
      <c r="I105" s="542"/>
      <c r="J105" s="542"/>
      <c r="K105" s="542"/>
      <c r="L105" s="542"/>
    </row>
    <row r="106" spans="1:13" s="22" customFormat="1" ht="33.75" customHeight="1">
      <c r="A106" s="3088" t="s">
        <v>1222</v>
      </c>
      <c r="B106" s="3088"/>
      <c r="C106" s="3088"/>
      <c r="D106" s="3102" t="str">
        <f>+'Master Data'!E259</f>
        <v>Mr. Khumalo</v>
      </c>
      <c r="E106" s="3102"/>
      <c r="F106" s="3102"/>
      <c r="G106" s="3102"/>
      <c r="H106" s="3100" t="s">
        <v>429</v>
      </c>
      <c r="I106" s="3190"/>
      <c r="J106" s="3103" t="str">
        <f>+'Master Data'!E253</f>
        <v>033-897 1421/1422</v>
      </c>
      <c r="K106" s="3104"/>
      <c r="L106" s="3105"/>
    </row>
    <row r="107" spans="1:13" s="22" customFormat="1" ht="33.75" customHeight="1">
      <c r="A107" s="3095" t="s">
        <v>430</v>
      </c>
      <c r="B107" s="3096"/>
      <c r="C107" s="3097"/>
      <c r="D107" s="3092" t="str">
        <f>+'Master Data'!E260</f>
        <v>082 123 4568</v>
      </c>
      <c r="E107" s="3093"/>
      <c r="F107" s="3093"/>
      <c r="G107" s="3094"/>
      <c r="H107" s="3100" t="s">
        <v>431</v>
      </c>
      <c r="I107" s="3101"/>
      <c r="J107" s="3103" t="str">
        <f>+'Master Data'!E254</f>
        <v>033-897 1399</v>
      </c>
      <c r="K107" s="3104"/>
      <c r="L107" s="3105"/>
    </row>
    <row r="108" spans="1:13" s="22" customFormat="1" ht="18.75" customHeight="1">
      <c r="A108" s="3188" t="s">
        <v>432</v>
      </c>
      <c r="B108" s="3188"/>
      <c r="C108" s="3188"/>
      <c r="D108" s="3092" t="str">
        <f>+'Master Data'!E261</f>
        <v>mkhumalo@kznworks.gov.za</v>
      </c>
      <c r="E108" s="3093"/>
      <c r="F108" s="3093"/>
      <c r="G108" s="3093"/>
      <c r="H108" s="3093"/>
      <c r="I108" s="3093"/>
      <c r="J108" s="3093"/>
      <c r="K108" s="3093"/>
      <c r="L108" s="3094"/>
    </row>
    <row r="109" spans="1:13" ht="17.25" customHeight="1">
      <c r="A109" s="581"/>
      <c r="B109" s="542"/>
      <c r="C109" s="542"/>
      <c r="D109" s="542"/>
      <c r="E109" s="542"/>
      <c r="F109" s="542"/>
      <c r="G109" s="542"/>
      <c r="H109" s="542"/>
      <c r="I109" s="542"/>
      <c r="J109" s="542"/>
      <c r="K109" s="542"/>
      <c r="L109" s="542"/>
    </row>
    <row r="110" spans="1:13" ht="15.6">
      <c r="A110" s="3106" t="s">
        <v>4630</v>
      </c>
      <c r="B110" s="3106"/>
      <c r="C110" s="3106"/>
      <c r="D110" s="3106"/>
      <c r="E110" s="3106"/>
      <c r="F110" s="3106"/>
      <c r="G110" s="3106"/>
      <c r="H110" s="3106"/>
      <c r="I110" s="3106"/>
      <c r="J110" s="3106"/>
      <c r="K110" s="3106"/>
      <c r="L110" s="3106"/>
    </row>
    <row r="111" spans="1:13" ht="7.5" customHeight="1">
      <c r="A111" s="571"/>
      <c r="B111" s="542"/>
      <c r="C111" s="542"/>
      <c r="D111" s="542"/>
      <c r="E111" s="542"/>
      <c r="F111" s="542"/>
      <c r="G111" s="542"/>
      <c r="H111" s="542"/>
      <c r="I111" s="542"/>
      <c r="J111" s="542"/>
      <c r="K111" s="542"/>
      <c r="L111" s="542"/>
    </row>
    <row r="112" spans="1:13">
      <c r="A112" s="3058" t="s">
        <v>4754</v>
      </c>
      <c r="B112" s="3058"/>
      <c r="C112" s="3058"/>
      <c r="D112" s="3058"/>
      <c r="E112" s="3058"/>
      <c r="F112" s="3058"/>
      <c r="G112" s="3058"/>
      <c r="H112" s="3058"/>
      <c r="I112" s="3058"/>
      <c r="J112" s="3058"/>
      <c r="K112" s="3058"/>
      <c r="L112" s="3058"/>
    </row>
    <row r="113" spans="1:17" ht="7.5" customHeight="1">
      <c r="A113" s="603"/>
      <c r="B113" s="542"/>
      <c r="C113" s="542"/>
      <c r="D113" s="542"/>
      <c r="E113" s="542"/>
      <c r="F113" s="542"/>
      <c r="G113" s="542"/>
      <c r="H113" s="542"/>
      <c r="I113" s="542"/>
      <c r="J113" s="542"/>
      <c r="K113" s="542"/>
      <c r="L113" s="542"/>
    </row>
    <row r="114" spans="1:17" ht="25.5" customHeight="1">
      <c r="A114" s="3058" t="s">
        <v>1922</v>
      </c>
      <c r="B114" s="3058"/>
      <c r="C114" s="3058"/>
      <c r="D114" s="3058"/>
      <c r="E114" s="3058"/>
      <c r="F114" s="3058"/>
      <c r="G114" s="3058"/>
      <c r="H114" s="3058"/>
      <c r="I114" s="3058"/>
      <c r="J114" s="3058"/>
      <c r="K114" s="3058"/>
      <c r="L114" s="3058"/>
    </row>
    <row r="115" spans="1:17" ht="7.5" customHeight="1">
      <c r="A115" s="603"/>
      <c r="B115" s="542"/>
      <c r="C115" s="542"/>
      <c r="D115" s="542"/>
      <c r="E115" s="542"/>
      <c r="F115" s="542"/>
      <c r="G115" s="542"/>
      <c r="H115" s="542"/>
      <c r="I115" s="542"/>
      <c r="J115" s="542"/>
      <c r="K115" s="542"/>
      <c r="L115" s="542"/>
    </row>
    <row r="116" spans="1:17">
      <c r="A116" s="3058" t="s">
        <v>587</v>
      </c>
      <c r="B116" s="3058"/>
      <c r="C116" s="3058"/>
      <c r="D116" s="3058"/>
      <c r="E116" s="3058"/>
      <c r="F116" s="3058"/>
      <c r="G116" s="3058"/>
      <c r="H116" s="3058"/>
      <c r="I116" s="3058"/>
      <c r="J116" s="3058"/>
      <c r="K116" s="3058"/>
      <c r="L116" s="3058"/>
    </row>
    <row r="117" spans="1:17" ht="28.5" customHeight="1">
      <c r="F117" s="604"/>
      <c r="G117" s="604"/>
      <c r="H117" s="604"/>
      <c r="I117" s="604"/>
      <c r="J117" s="604"/>
      <c r="K117" s="604"/>
      <c r="L117" s="604"/>
    </row>
    <row r="118" spans="1:17" ht="6.75" customHeight="1" thickBot="1">
      <c r="A118" s="571"/>
      <c r="B118" s="542"/>
      <c r="C118" s="542"/>
      <c r="D118" s="542"/>
      <c r="E118" s="542"/>
      <c r="F118" s="542"/>
      <c r="G118" s="542"/>
      <c r="H118" s="542"/>
      <c r="I118" s="542"/>
      <c r="J118" s="542"/>
      <c r="K118" s="542"/>
      <c r="L118" s="542"/>
    </row>
    <row r="119" spans="1:17" ht="15.75" customHeight="1" thickTop="1">
      <c r="A119" s="3107" t="s">
        <v>1466</v>
      </c>
      <c r="B119" s="3108"/>
      <c r="C119" s="3108"/>
      <c r="D119" s="3108"/>
      <c r="E119" s="3109"/>
      <c r="F119" s="3186"/>
      <c r="G119" s="3187"/>
      <c r="H119" s="3180" t="s">
        <v>588</v>
      </c>
      <c r="I119" s="3181"/>
      <c r="J119" s="3181"/>
      <c r="K119" s="3181"/>
      <c r="L119" s="3182"/>
    </row>
    <row r="120" spans="1:17" ht="9" customHeight="1">
      <c r="A120" s="3110"/>
      <c r="B120" s="3111"/>
      <c r="C120" s="3111"/>
      <c r="D120" s="3111"/>
      <c r="E120" s="3112"/>
      <c r="F120" s="3186"/>
      <c r="G120" s="3187"/>
      <c r="H120" s="3183"/>
      <c r="I120" s="3184"/>
      <c r="J120" s="3184"/>
      <c r="K120" s="3184"/>
      <c r="L120" s="3185"/>
    </row>
    <row r="121" spans="1:17" s="22" customFormat="1" ht="29.25" customHeight="1">
      <c r="A121" s="3110"/>
      <c r="B121" s="3111"/>
      <c r="C121" s="3111"/>
      <c r="D121" s="3111"/>
      <c r="E121" s="3112"/>
      <c r="F121" s="3186"/>
      <c r="G121" s="3187"/>
      <c r="H121" s="3183"/>
      <c r="I121" s="3184"/>
      <c r="J121" s="3184"/>
      <c r="K121" s="3184"/>
      <c r="L121" s="3185"/>
      <c r="M121" s="354"/>
      <c r="N121" s="354"/>
      <c r="O121" s="354"/>
    </row>
    <row r="122" spans="1:17" s="22" customFormat="1" ht="28.95" customHeight="1">
      <c r="A122" s="3110"/>
      <c r="B122" s="3111"/>
      <c r="C122" s="3111"/>
      <c r="D122" s="3111"/>
      <c r="E122" s="3112"/>
      <c r="F122" s="3186"/>
      <c r="G122" s="3187"/>
      <c r="H122" s="3089" t="str">
        <f>IF(+'Master Data'!$E$54=1,"Head Office",IF('Master Data'!$E$54=2,"Ethekweni Region",IF('Master Data'!$E$54=3,"Midlands Region",IF('Master Data'!$E$54=4,"Northern Region",IF('Master Data'!$E$54=5,"Southern Region","")))))</f>
        <v>Southern Region</v>
      </c>
      <c r="I122" s="3090"/>
      <c r="J122" s="3090"/>
      <c r="K122" s="3090"/>
      <c r="L122" s="3091"/>
      <c r="M122" s="354"/>
      <c r="N122" s="354"/>
      <c r="O122" s="690" t="s">
        <v>582</v>
      </c>
      <c r="P122" s="354"/>
      <c r="Q122" s="354"/>
    </row>
    <row r="123" spans="1:17" s="22" customFormat="1" ht="28.95" customHeight="1">
      <c r="A123" s="3110"/>
      <c r="B123" s="3111"/>
      <c r="C123" s="3111"/>
      <c r="D123" s="3111"/>
      <c r="E123" s="3112"/>
      <c r="F123" s="3186"/>
      <c r="G123" s="3187"/>
      <c r="H123" s="3089" t="str">
        <f>IF(+'Master Data'!$E$54=1,"191 Prince Alfred Street",IF('Master Data'!$E$54=2,"eThekwini Region Office, (ground floor), 455A, Jan Smuts Highway",IF('Master Data'!$E$54=3,"Midlands Region Office, 40 Shepstone Road",IF('Master Data'!$E$54=4,"1st Floor, Northern Region Office, Legislative Assembly &amp; Administration Building, King Dinuzulu highway",IF('Master Data'!$E$54=5,"Southern Region Office, 10 Prince Alfred Street","")))))</f>
        <v>Southern Region Office, 10 Prince Alfred Street</v>
      </c>
      <c r="I123" s="3090"/>
      <c r="J123" s="3090"/>
      <c r="K123" s="3090"/>
      <c r="L123" s="3091"/>
      <c r="O123" s="690" t="s">
        <v>582</v>
      </c>
    </row>
    <row r="124" spans="1:17" s="22" customFormat="1" ht="28.95" customHeight="1">
      <c r="A124" s="3110"/>
      <c r="B124" s="3111"/>
      <c r="C124" s="3111"/>
      <c r="D124" s="3111"/>
      <c r="E124" s="3112"/>
      <c r="F124" s="3186"/>
      <c r="G124" s="3187"/>
      <c r="H124" s="3089" t="str">
        <f>IF(+'Master Data'!$E$54=1,"Pietermaritzburg",IF('Master Data'!$E$54=2,"Mayville",IF('Master Data'!$E$54=3,"Ladysmith",IF('Master Data'!$E$54=4,"Ulundi",IF('Master Data'!$E$54=5,"Pietermarizburg","")))))</f>
        <v>Pietermarizburg</v>
      </c>
      <c r="I124" s="3090"/>
      <c r="J124" s="3090"/>
      <c r="K124" s="3090"/>
      <c r="L124" s="3091"/>
    </row>
    <row r="125" spans="1:17" s="22" customFormat="1" ht="28.95" customHeight="1">
      <c r="A125" s="3110"/>
      <c r="B125" s="3111"/>
      <c r="C125" s="3111"/>
      <c r="D125" s="3111"/>
      <c r="E125" s="3112"/>
      <c r="F125" s="3186"/>
      <c r="G125" s="3187"/>
      <c r="H125" s="3089" t="str">
        <f>IF(+'Master Data'!$E$54=1,"3200",IF('Master Data'!$E$54=2,"4091",IF('Master Data'!$E$54=3,"3370",IF('Master Data'!$E$54=4,"3838",IF('Master Data'!$E$54=5,"3200","")))))</f>
        <v>3200</v>
      </c>
      <c r="I125" s="3090"/>
      <c r="J125" s="3090"/>
      <c r="K125" s="3090"/>
      <c r="L125" s="3091"/>
    </row>
    <row r="126" spans="1:17" ht="6.75" customHeight="1">
      <c r="A126" s="3110"/>
      <c r="B126" s="3111"/>
      <c r="C126" s="3111"/>
      <c r="D126" s="3111"/>
      <c r="E126" s="3112"/>
      <c r="F126" s="3186"/>
      <c r="G126" s="3187"/>
      <c r="H126" s="605"/>
      <c r="I126" s="606"/>
      <c r="J126" s="606"/>
      <c r="K126" s="606"/>
      <c r="L126" s="607"/>
    </row>
    <row r="127" spans="1:17" ht="15.75" customHeight="1">
      <c r="A127" s="3110"/>
      <c r="B127" s="3111"/>
      <c r="C127" s="3111"/>
      <c r="D127" s="3111"/>
      <c r="E127" s="3112"/>
      <c r="F127" s="3186"/>
      <c r="G127" s="3187"/>
      <c r="H127" s="605"/>
      <c r="I127" s="606"/>
      <c r="J127" s="606"/>
      <c r="K127" s="606"/>
      <c r="L127" s="607"/>
    </row>
    <row r="128" spans="1:17" ht="7.5" customHeight="1" thickBot="1">
      <c r="A128" s="3113"/>
      <c r="B128" s="3114"/>
      <c r="C128" s="3114"/>
      <c r="D128" s="3114"/>
      <c r="E128" s="3115"/>
      <c r="F128" s="3186"/>
      <c r="G128" s="3187"/>
      <c r="H128" s="608"/>
      <c r="I128" s="609"/>
      <c r="J128" s="609"/>
      <c r="K128" s="609"/>
      <c r="L128" s="610"/>
    </row>
    <row r="129" spans="1:12" ht="15.6" thickTop="1">
      <c r="A129" s="571"/>
      <c r="B129" s="542"/>
      <c r="C129" s="542"/>
      <c r="D129" s="542"/>
      <c r="E129" s="542"/>
      <c r="F129" s="542"/>
      <c r="G129" s="542"/>
      <c r="H129" s="542"/>
      <c r="I129" s="542"/>
      <c r="J129" s="542"/>
      <c r="K129" s="542"/>
      <c r="L129" s="542"/>
    </row>
    <row r="130" spans="1:12" ht="15">
      <c r="A130" s="10"/>
    </row>
    <row r="131" spans="1:12">
      <c r="A131" s="91"/>
    </row>
  </sheetData>
  <sheetProtection formatRows="0" selectLockedCells="1"/>
  <mergeCells count="140">
    <mergeCell ref="A35:L35"/>
    <mergeCell ref="A47:J47"/>
    <mergeCell ref="B59:J59"/>
    <mergeCell ref="D91:F91"/>
    <mergeCell ref="B89:L89"/>
    <mergeCell ref="B91:C91"/>
    <mergeCell ref="B82:L82"/>
    <mergeCell ref="B71:J71"/>
    <mergeCell ref="B92:C92"/>
    <mergeCell ref="D92:F92"/>
    <mergeCell ref="A86:L86"/>
    <mergeCell ref="A74:B74"/>
    <mergeCell ref="B78:L78"/>
    <mergeCell ref="B77:L77"/>
    <mergeCell ref="B88:L88"/>
    <mergeCell ref="B84:L84"/>
    <mergeCell ref="B83:L83"/>
    <mergeCell ref="B81:L81"/>
    <mergeCell ref="K58:L58"/>
    <mergeCell ref="A53:C53"/>
    <mergeCell ref="B76:L76"/>
    <mergeCell ref="A52:L52"/>
    <mergeCell ref="B66:J66"/>
    <mergeCell ref="B79:L79"/>
    <mergeCell ref="B64:J64"/>
    <mergeCell ref="A72:J72"/>
    <mergeCell ref="B60:J60"/>
    <mergeCell ref="B75:L75"/>
    <mergeCell ref="B65:J65"/>
    <mergeCell ref="B69:J69"/>
    <mergeCell ref="K63:L63"/>
    <mergeCell ref="K64:L64"/>
    <mergeCell ref="K65:L65"/>
    <mergeCell ref="K66:L66"/>
    <mergeCell ref="B63:J63"/>
    <mergeCell ref="H119:L121"/>
    <mergeCell ref="D107:G107"/>
    <mergeCell ref="B95:C95"/>
    <mergeCell ref="D95:E95"/>
    <mergeCell ref="B96:L96"/>
    <mergeCell ref="J107:L107"/>
    <mergeCell ref="A112:L112"/>
    <mergeCell ref="F119:G128"/>
    <mergeCell ref="A108:C108"/>
    <mergeCell ref="B101:L101"/>
    <mergeCell ref="H106:I106"/>
    <mergeCell ref="H8:J8"/>
    <mergeCell ref="A13:L13"/>
    <mergeCell ref="A46:K46"/>
    <mergeCell ref="A8:C8"/>
    <mergeCell ref="C20:L20"/>
    <mergeCell ref="D22:L22"/>
    <mergeCell ref="M10:X10"/>
    <mergeCell ref="A10:L10"/>
    <mergeCell ref="C21:L21"/>
    <mergeCell ref="M11:P11"/>
    <mergeCell ref="B11:L11"/>
    <mergeCell ref="B17:L17"/>
    <mergeCell ref="B27:L27"/>
    <mergeCell ref="A36:L36"/>
    <mergeCell ref="A37:C37"/>
    <mergeCell ref="D8:G8"/>
    <mergeCell ref="B33:L33"/>
    <mergeCell ref="B34:L34"/>
    <mergeCell ref="A15:A16"/>
    <mergeCell ref="B15:L15"/>
    <mergeCell ref="M13:T13"/>
    <mergeCell ref="C19:L19"/>
    <mergeCell ref="B31:L31"/>
    <mergeCell ref="B29:L29"/>
    <mergeCell ref="A1:L1"/>
    <mergeCell ref="A3:L3"/>
    <mergeCell ref="A5:C5"/>
    <mergeCell ref="A7:C7"/>
    <mergeCell ref="A4:C4"/>
    <mergeCell ref="K5:L5"/>
    <mergeCell ref="D4:L4"/>
    <mergeCell ref="K7:L7"/>
    <mergeCell ref="D7:G7"/>
    <mergeCell ref="H5:J5"/>
    <mergeCell ref="D5:G5"/>
    <mergeCell ref="H7:J7"/>
    <mergeCell ref="P55:T55"/>
    <mergeCell ref="A54:J54"/>
    <mergeCell ref="D41:L41"/>
    <mergeCell ref="A56:L56"/>
    <mergeCell ref="B51:G51"/>
    <mergeCell ref="I51:L51"/>
    <mergeCell ref="A55:J55"/>
    <mergeCell ref="D53:L53"/>
    <mergeCell ref="A49:L49"/>
    <mergeCell ref="M51:S51"/>
    <mergeCell ref="B90:L90"/>
    <mergeCell ref="A106:C106"/>
    <mergeCell ref="B70:J70"/>
    <mergeCell ref="H125:L125"/>
    <mergeCell ref="D108:L108"/>
    <mergeCell ref="A107:C107"/>
    <mergeCell ref="H124:L124"/>
    <mergeCell ref="H122:L122"/>
    <mergeCell ref="H123:L123"/>
    <mergeCell ref="A114:L114"/>
    <mergeCell ref="A98:L98"/>
    <mergeCell ref="B93:C93"/>
    <mergeCell ref="B94:C94"/>
    <mergeCell ref="A104:L104"/>
    <mergeCell ref="C102:L102"/>
    <mergeCell ref="D93:F93"/>
    <mergeCell ref="D94:F94"/>
    <mergeCell ref="H107:I107"/>
    <mergeCell ref="D106:G106"/>
    <mergeCell ref="J106:L106"/>
    <mergeCell ref="A116:L116"/>
    <mergeCell ref="B100:L100"/>
    <mergeCell ref="A110:L110"/>
    <mergeCell ref="A119:E128"/>
    <mergeCell ref="B16:L16"/>
    <mergeCell ref="C18:L18"/>
    <mergeCell ref="B25:L25"/>
    <mergeCell ref="D38:L38"/>
    <mergeCell ref="B30:L30"/>
    <mergeCell ref="B32:L32"/>
    <mergeCell ref="B68:J68"/>
    <mergeCell ref="B80:L80"/>
    <mergeCell ref="A67:L67"/>
    <mergeCell ref="A57:L57"/>
    <mergeCell ref="B61:J61"/>
    <mergeCell ref="K59:L59"/>
    <mergeCell ref="K60:L60"/>
    <mergeCell ref="K61:L61"/>
    <mergeCell ref="K62:L62"/>
    <mergeCell ref="A17:A21"/>
    <mergeCell ref="D39:L39"/>
    <mergeCell ref="B62:J62"/>
    <mergeCell ref="D37:L37"/>
    <mergeCell ref="B26:L26"/>
    <mergeCell ref="B28:L28"/>
    <mergeCell ref="B23:L23"/>
    <mergeCell ref="B24:L24"/>
    <mergeCell ref="B58:J58"/>
  </mergeCells>
  <phoneticPr fontId="0" type="noConversion"/>
  <pageMargins left="0.51181102362204722" right="0.23622047244094491" top="0.74803149606299213" bottom="0.23622047244094491" header="0.27559055118110237" footer="0.15748031496062992"/>
  <pageSetup paperSize="9" scale="83" fitToWidth="0" fitToHeight="0" orientation="portrait" r:id="rId1"/>
  <headerFooter alignWithMargins="0">
    <oddHeader>&amp;RKZN Department of Public Works
Effective Date:16 JANUARY 2023
Revision 9</oddHeader>
    <oddFooter>Page &amp;P of &amp;N</oddFooter>
  </headerFooter>
  <rowBreaks count="2" manualBreakCount="2">
    <brk id="66" max="11" man="1"/>
    <brk id="103"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36924" r:id="rId4" name="Button 60">
              <controlPr defaultSize="0" print="0" autoFill="0" autoPict="0" macro="[0]!ToMainMenu">
                <anchor>
                  <from>
                    <xdr:col>13</xdr:col>
                    <xdr:colOff>152400</xdr:colOff>
                    <xdr:row>0</xdr:row>
                    <xdr:rowOff>114300</xdr:rowOff>
                  </from>
                  <to>
                    <xdr:col>15</xdr:col>
                    <xdr:colOff>426720</xdr:colOff>
                    <xdr:row>2</xdr:row>
                    <xdr:rowOff>137160</xdr:rowOff>
                  </to>
                </anchor>
              </controlPr>
            </control>
          </mc:Choice>
        </mc:AlternateContent>
        <mc:AlternateContent xmlns:mc="http://schemas.openxmlformats.org/markup-compatibility/2006">
          <mc:Choice Requires="x14">
            <control shapeId="36925" r:id="rId5" name="Button 61">
              <controlPr defaultSize="0" print="0" autoFill="0" autoPict="0" macro="[0]!PrintCoverPGSec1">
                <anchor>
                  <from>
                    <xdr:col>13</xdr:col>
                    <xdr:colOff>152400</xdr:colOff>
                    <xdr:row>3</xdr:row>
                    <xdr:rowOff>601980</xdr:rowOff>
                  </from>
                  <to>
                    <xdr:col>15</xdr:col>
                    <xdr:colOff>426720</xdr:colOff>
                    <xdr:row>3</xdr:row>
                    <xdr:rowOff>922020</xdr:rowOff>
                  </to>
                </anchor>
              </controlPr>
            </control>
          </mc:Choice>
        </mc:AlternateContent>
        <mc:AlternateContent xmlns:mc="http://schemas.openxmlformats.org/markup-compatibility/2006">
          <mc:Choice Requires="x14">
            <control shapeId="813420" r:id="rId6" name="Button 2412">
              <controlPr defaultSize="0" print="0" autoFill="0" autoPict="0" macro="[0]!PrintPreview">
                <anchor>
                  <from>
                    <xdr:col>13</xdr:col>
                    <xdr:colOff>144780</xdr:colOff>
                    <xdr:row>2</xdr:row>
                    <xdr:rowOff>114300</xdr:rowOff>
                  </from>
                  <to>
                    <xdr:col>15</xdr:col>
                    <xdr:colOff>419100</xdr:colOff>
                    <xdr:row>3</xdr:row>
                    <xdr:rowOff>259080</xdr:rowOff>
                  </to>
                </anchor>
              </controlPr>
            </control>
          </mc:Choice>
        </mc:AlternateContent>
        <mc:AlternateContent xmlns:mc="http://schemas.openxmlformats.org/markup-compatibility/2006">
          <mc:Choice Requires="x14">
            <control shapeId="961896" r:id="rId7" name="Button 3432">
              <controlPr defaultSize="0" print="0" autoFill="0" autoPict="0" macro="[0]!ToDataEntry">
                <anchor>
                  <from>
                    <xdr:col>13</xdr:col>
                    <xdr:colOff>152400</xdr:colOff>
                    <xdr:row>3</xdr:row>
                    <xdr:rowOff>944880</xdr:rowOff>
                  </from>
                  <to>
                    <xdr:col>15</xdr:col>
                    <xdr:colOff>426720</xdr:colOff>
                    <xdr:row>5</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 Goals and Docs for T1.1'!$B$3:$B$10</xm:f>
          </x14:formula1>
          <xm:sqref>B59:J66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55"/>
    <pageSetUpPr autoPageBreaks="0"/>
  </sheetPr>
  <dimension ref="A1:T34"/>
  <sheetViews>
    <sheetView showGridLines="0" showRowColHeaders="0" showZeros="0" zoomScaleNormal="100" workbookViewId="0">
      <selection activeCell="A31" sqref="A31:T31"/>
    </sheetView>
  </sheetViews>
  <sheetFormatPr defaultColWidth="9.109375" defaultRowHeight="13.2"/>
  <cols>
    <col min="1" max="7" width="9.109375" style="49"/>
    <col min="8" max="8" width="5.109375" style="49" customWidth="1"/>
    <col min="9" max="16384" width="9.109375" style="49"/>
  </cols>
  <sheetData>
    <row r="1" spans="1:20" customFormat="1" ht="35.25" customHeight="1">
      <c r="A1" s="2406" t="s">
        <v>1220</v>
      </c>
      <c r="B1" s="2406"/>
      <c r="C1" s="2406"/>
      <c r="D1" s="2406"/>
      <c r="E1" s="2406"/>
      <c r="F1" s="2406"/>
      <c r="G1" s="2406"/>
      <c r="H1" s="2406"/>
      <c r="I1" s="2406"/>
      <c r="J1" s="2406"/>
      <c r="K1" s="2406"/>
      <c r="L1" s="2406"/>
      <c r="M1" s="2406"/>
      <c r="N1" s="2406"/>
      <c r="O1" s="2406"/>
      <c r="P1" s="2406"/>
      <c r="Q1" s="2406"/>
      <c r="R1" s="2406"/>
      <c r="S1" s="2406"/>
      <c r="T1" s="2406"/>
    </row>
    <row r="2" spans="1:20" customFormat="1" ht="6" customHeight="1">
      <c r="A2" s="2406"/>
      <c r="B2" s="2406"/>
      <c r="C2" s="2406"/>
      <c r="D2" s="2406"/>
      <c r="E2" s="2406"/>
      <c r="F2" s="2406"/>
      <c r="G2" s="2406"/>
      <c r="H2" s="2406"/>
      <c r="I2" s="2406"/>
      <c r="J2" s="2406"/>
      <c r="K2" s="2406"/>
      <c r="L2" s="2406"/>
      <c r="M2" s="2406"/>
      <c r="N2" s="2406"/>
      <c r="O2" s="2406"/>
      <c r="P2" s="2406"/>
      <c r="Q2" s="2406"/>
      <c r="R2" s="2406"/>
      <c r="S2" s="2406"/>
      <c r="T2" s="2406"/>
    </row>
    <row r="3" spans="1:20" customFormat="1" ht="21">
      <c r="A3" s="2407" t="s">
        <v>3259</v>
      </c>
      <c r="B3" s="2407"/>
      <c r="C3" s="2407"/>
      <c r="D3" s="2407"/>
      <c r="E3" s="2407"/>
      <c r="F3" s="2407"/>
      <c r="G3" s="2407"/>
      <c r="H3" s="2407"/>
      <c r="I3" s="2407"/>
      <c r="J3" s="2407"/>
      <c r="K3" s="2407"/>
      <c r="L3" s="2407"/>
      <c r="M3" s="2407"/>
      <c r="N3" s="2407"/>
      <c r="O3" s="2407"/>
      <c r="P3" s="2407"/>
      <c r="Q3" s="2407"/>
      <c r="R3" s="2407"/>
      <c r="S3" s="2407"/>
      <c r="T3" s="2407"/>
    </row>
    <row r="4" spans="1:20" customFormat="1" ht="6.75" customHeight="1">
      <c r="A4" s="49"/>
      <c r="B4" s="49"/>
      <c r="C4" s="49"/>
      <c r="D4" s="49"/>
      <c r="E4" s="49"/>
      <c r="F4" s="49"/>
      <c r="G4" s="49"/>
      <c r="H4" s="49"/>
      <c r="I4" s="49"/>
      <c r="J4" s="49"/>
      <c r="K4" s="49"/>
      <c r="L4" s="49"/>
      <c r="M4" s="49"/>
      <c r="N4" s="49"/>
      <c r="O4" s="49"/>
      <c r="P4" s="49"/>
      <c r="Q4" s="49"/>
      <c r="R4" s="49"/>
      <c r="S4" s="49"/>
      <c r="T4" s="49"/>
    </row>
    <row r="5" spans="1:20" customFormat="1">
      <c r="A5" s="50" t="s">
        <v>815</v>
      </c>
      <c r="B5" s="49"/>
      <c r="C5" s="49"/>
      <c r="D5" s="49"/>
      <c r="E5" s="49"/>
      <c r="F5" s="49"/>
      <c r="G5" s="49"/>
      <c r="H5" s="49"/>
      <c r="I5" s="49"/>
      <c r="J5" s="49"/>
      <c r="K5" s="49"/>
      <c r="L5" s="49"/>
      <c r="M5" s="49"/>
      <c r="N5" s="49"/>
      <c r="O5" s="49"/>
      <c r="P5" s="49"/>
      <c r="Q5" s="49"/>
      <c r="R5" s="49"/>
      <c r="S5" s="49"/>
      <c r="T5" s="49"/>
    </row>
    <row r="6" spans="1:20" customFormat="1">
      <c r="A6" s="429"/>
      <c r="B6" s="429"/>
      <c r="C6" s="429"/>
      <c r="D6" s="429"/>
      <c r="E6" s="429"/>
      <c r="F6" s="429"/>
      <c r="G6" s="429"/>
      <c r="H6" s="429"/>
      <c r="I6" s="429"/>
      <c r="J6" s="429"/>
      <c r="K6" s="429"/>
      <c r="L6" s="429"/>
      <c r="M6" s="429"/>
      <c r="N6" s="429"/>
      <c r="O6" s="429"/>
      <c r="P6" s="429"/>
      <c r="Q6" s="429"/>
      <c r="R6" s="429"/>
      <c r="S6" s="429"/>
      <c r="T6" s="429"/>
    </row>
    <row r="7" spans="1:20" customFormat="1">
      <c r="A7" s="429"/>
      <c r="B7" s="429"/>
      <c r="C7" s="429"/>
      <c r="D7" s="429"/>
      <c r="E7" s="429"/>
      <c r="F7" s="429"/>
      <c r="G7" s="429"/>
      <c r="H7" s="429"/>
      <c r="I7" s="429"/>
      <c r="J7" s="429"/>
      <c r="K7" s="429"/>
      <c r="L7" s="429"/>
      <c r="M7" s="429"/>
      <c r="N7" s="429"/>
      <c r="O7" s="429"/>
      <c r="P7" s="429"/>
      <c r="Q7" s="429"/>
      <c r="R7" s="429"/>
      <c r="S7" s="429"/>
      <c r="T7" s="429"/>
    </row>
    <row r="8" spans="1:20" customFormat="1">
      <c r="A8" s="429"/>
      <c r="B8" s="429"/>
      <c r="C8" s="429"/>
      <c r="D8" s="429"/>
      <c r="E8" s="429"/>
      <c r="F8" s="429"/>
      <c r="G8" s="429"/>
      <c r="H8" s="429"/>
      <c r="I8" s="429"/>
      <c r="J8" s="429"/>
      <c r="K8" s="429"/>
      <c r="L8" s="429"/>
      <c r="M8" s="429"/>
      <c r="N8" s="429"/>
      <c r="O8" s="429"/>
      <c r="P8" s="429"/>
      <c r="Q8" s="429"/>
      <c r="R8" s="429"/>
      <c r="S8" s="429"/>
      <c r="T8" s="429"/>
    </row>
    <row r="9" spans="1:20" customFormat="1">
      <c r="A9" s="429"/>
      <c r="B9" s="429"/>
      <c r="C9" s="429"/>
      <c r="D9" s="429"/>
      <c r="E9" s="429"/>
      <c r="F9" s="429"/>
      <c r="G9" s="429"/>
      <c r="H9" s="429"/>
      <c r="I9" s="429"/>
      <c r="J9" s="429"/>
      <c r="K9" s="429"/>
      <c r="L9" s="429"/>
      <c r="M9" s="429"/>
      <c r="N9" s="429"/>
      <c r="O9" s="429"/>
      <c r="Q9" s="429"/>
      <c r="R9" s="429"/>
      <c r="S9" s="429"/>
      <c r="T9" s="429"/>
    </row>
    <row r="10" spans="1:20" customFormat="1">
      <c r="A10" s="429"/>
      <c r="B10" s="429"/>
      <c r="C10" s="429"/>
      <c r="D10" s="429"/>
      <c r="E10" s="429"/>
      <c r="F10" s="429"/>
      <c r="G10" s="429"/>
      <c r="H10" s="429"/>
      <c r="I10" s="429"/>
      <c r="J10" s="429"/>
      <c r="K10" s="429"/>
      <c r="L10" s="429"/>
      <c r="M10" s="429"/>
      <c r="N10" s="429"/>
      <c r="O10" s="429"/>
      <c r="P10" s="429"/>
      <c r="Q10" s="429"/>
      <c r="R10" s="429"/>
      <c r="S10" s="429"/>
      <c r="T10" s="429"/>
    </row>
    <row r="11" spans="1:20" customFormat="1">
      <c r="A11" s="2404" t="s">
        <v>1473</v>
      </c>
      <c r="B11" s="2404"/>
      <c r="C11" s="2404"/>
      <c r="D11" s="2404"/>
      <c r="E11" s="2404"/>
      <c r="F11" s="2404"/>
      <c r="G11" s="2404"/>
      <c r="H11" s="2404"/>
      <c r="I11" s="2404"/>
      <c r="J11" s="2404"/>
      <c r="K11" s="2404"/>
      <c r="L11" s="2404"/>
      <c r="M11" s="2404"/>
      <c r="N11" s="2404"/>
      <c r="O11" s="2404"/>
      <c r="P11" s="429"/>
      <c r="Q11" s="429"/>
      <c r="R11" s="429"/>
      <c r="S11" s="429"/>
      <c r="T11" s="429"/>
    </row>
    <row r="12" spans="1:20" customFormat="1" ht="8.25" customHeight="1">
      <c r="A12" s="429"/>
      <c r="B12" s="429"/>
      <c r="C12" s="429"/>
      <c r="D12" s="429"/>
      <c r="E12" s="429"/>
      <c r="F12" s="429"/>
      <c r="G12" s="429"/>
      <c r="H12" s="429"/>
      <c r="I12" s="429"/>
      <c r="J12" s="429"/>
      <c r="K12" s="429"/>
      <c r="L12" s="429"/>
      <c r="M12" s="429"/>
      <c r="N12" s="429"/>
      <c r="O12" s="429"/>
      <c r="P12" s="429"/>
      <c r="Q12" s="429"/>
      <c r="R12" s="429"/>
      <c r="S12" s="429"/>
      <c r="T12" s="429"/>
    </row>
    <row r="13" spans="1:20" customFormat="1" ht="21">
      <c r="A13" s="430" t="s">
        <v>1217</v>
      </c>
      <c r="B13" s="429"/>
      <c r="C13" s="429"/>
      <c r="D13" s="429"/>
      <c r="E13" s="429"/>
      <c r="F13" s="429"/>
      <c r="G13" s="429"/>
      <c r="H13" s="429"/>
      <c r="I13" s="430" t="s">
        <v>1218</v>
      </c>
      <c r="J13" s="431"/>
      <c r="K13" s="429"/>
      <c r="L13" s="429"/>
      <c r="M13" s="429"/>
      <c r="N13" s="429"/>
      <c r="O13" s="429"/>
      <c r="P13" s="429"/>
      <c r="Q13" s="429"/>
      <c r="R13" s="429"/>
      <c r="S13" s="429"/>
      <c r="T13" s="429"/>
    </row>
    <row r="14" spans="1:20" customFormat="1">
      <c r="A14" s="429"/>
      <c r="B14" s="429"/>
      <c r="C14" s="429"/>
      <c r="D14" s="429"/>
      <c r="E14" s="432"/>
      <c r="F14" s="432"/>
      <c r="G14" s="432"/>
      <c r="H14" s="429"/>
      <c r="I14" s="429"/>
      <c r="J14" s="429"/>
      <c r="K14" s="429"/>
      <c r="L14" s="429"/>
      <c r="M14" s="432"/>
      <c r="N14" s="432"/>
      <c r="O14" s="432"/>
      <c r="P14" s="429"/>
      <c r="Q14" s="429"/>
      <c r="R14" s="429"/>
      <c r="S14" s="429"/>
      <c r="T14" s="429"/>
    </row>
    <row r="15" spans="1:20" customFormat="1">
      <c r="A15" s="429"/>
      <c r="B15" s="429"/>
      <c r="C15" s="429"/>
      <c r="D15" s="429"/>
      <c r="E15" s="429"/>
      <c r="F15" s="429"/>
      <c r="G15" s="429"/>
      <c r="H15" s="429"/>
      <c r="I15" s="429"/>
      <c r="J15" s="429"/>
      <c r="K15" s="429"/>
      <c r="L15" s="429"/>
      <c r="M15" s="429"/>
      <c r="N15" s="429"/>
      <c r="O15" s="429"/>
      <c r="P15" s="429"/>
      <c r="Q15" s="429"/>
      <c r="R15" s="429"/>
      <c r="S15" s="429"/>
      <c r="T15" s="429"/>
    </row>
    <row r="16" spans="1:20" customFormat="1">
      <c r="A16" s="429"/>
      <c r="B16" s="429"/>
      <c r="C16" s="429"/>
      <c r="D16" s="429"/>
      <c r="E16" s="429"/>
      <c r="F16" s="429"/>
      <c r="G16" s="429"/>
      <c r="H16" s="429"/>
      <c r="I16" s="429"/>
      <c r="J16" s="429"/>
      <c r="K16" s="429"/>
      <c r="L16" s="429"/>
      <c r="M16" s="429"/>
      <c r="N16" s="429"/>
      <c r="O16" s="429"/>
      <c r="P16" s="429"/>
      <c r="Q16" s="429"/>
      <c r="R16" s="429"/>
      <c r="S16" s="429"/>
      <c r="T16" s="429"/>
    </row>
    <row r="17" spans="1:20" customFormat="1">
      <c r="A17" s="429"/>
      <c r="B17" s="429"/>
      <c r="C17" s="429"/>
      <c r="D17" s="429"/>
      <c r="E17" s="429"/>
      <c r="F17" s="429"/>
      <c r="G17" s="429"/>
      <c r="H17" s="429"/>
      <c r="I17" s="429"/>
      <c r="J17" s="429"/>
      <c r="K17" s="429"/>
      <c r="L17" s="429"/>
      <c r="M17" s="429"/>
      <c r="N17" s="429"/>
      <c r="O17" s="429"/>
      <c r="P17" s="429"/>
      <c r="Q17" s="429"/>
      <c r="R17" s="429"/>
      <c r="S17" s="429"/>
      <c r="T17" s="429"/>
    </row>
    <row r="18" spans="1:20" customFormat="1">
      <c r="A18" s="429"/>
      <c r="B18" s="429"/>
      <c r="C18" s="429"/>
      <c r="D18" s="429"/>
      <c r="E18" s="429"/>
      <c r="F18" s="429"/>
      <c r="G18" s="429"/>
      <c r="H18" s="429"/>
      <c r="I18" s="429"/>
      <c r="J18" s="429"/>
      <c r="K18" s="429"/>
      <c r="L18" s="429"/>
      <c r="M18" s="429"/>
      <c r="N18" s="429"/>
      <c r="O18" s="429"/>
      <c r="P18" s="429"/>
      <c r="Q18" s="429"/>
      <c r="R18" s="429"/>
      <c r="S18" s="429"/>
      <c r="T18" s="429"/>
    </row>
    <row r="19" spans="1:20" customFormat="1">
      <c r="A19" s="429"/>
      <c r="B19" s="429"/>
      <c r="C19" s="429"/>
      <c r="D19" s="429"/>
      <c r="E19" s="429"/>
      <c r="F19" s="429"/>
      <c r="G19" s="429"/>
      <c r="H19" s="429"/>
      <c r="I19" s="429"/>
      <c r="J19" s="429"/>
      <c r="K19" s="429"/>
      <c r="L19" s="429"/>
      <c r="M19" s="429"/>
      <c r="N19" s="429"/>
      <c r="O19" s="429"/>
      <c r="P19" s="429"/>
      <c r="Q19" s="429"/>
      <c r="R19" s="429"/>
      <c r="S19" s="429"/>
      <c r="T19" s="429"/>
    </row>
    <row r="20" spans="1:20" customFormat="1">
      <c r="A20" s="429"/>
      <c r="B20" s="429"/>
      <c r="C20" s="429"/>
      <c r="D20" s="429"/>
      <c r="E20" s="429"/>
      <c r="F20" s="429"/>
      <c r="G20" s="429"/>
      <c r="H20" s="429"/>
      <c r="I20" s="429"/>
      <c r="J20" s="429"/>
      <c r="K20" s="429"/>
      <c r="L20" s="429"/>
      <c r="M20" s="429"/>
      <c r="N20" s="429"/>
      <c r="O20" s="429"/>
      <c r="P20" s="429"/>
      <c r="Q20" s="429"/>
      <c r="R20" s="429"/>
      <c r="S20" s="429"/>
      <c r="T20" s="429"/>
    </row>
    <row r="21" spans="1:20" customFormat="1">
      <c r="A21" s="429"/>
      <c r="B21" s="429"/>
      <c r="C21" s="429"/>
      <c r="D21" s="429"/>
      <c r="E21" s="429"/>
      <c r="F21" s="429"/>
      <c r="G21" s="429"/>
      <c r="H21" s="429"/>
      <c r="I21" s="429"/>
      <c r="J21" s="429"/>
      <c r="K21" s="429"/>
      <c r="L21" s="429"/>
      <c r="M21" s="429"/>
      <c r="N21" s="429"/>
      <c r="O21" s="429"/>
      <c r="P21" s="429"/>
      <c r="Q21" s="429"/>
      <c r="R21" s="429"/>
      <c r="S21" s="429"/>
      <c r="T21" s="429"/>
    </row>
    <row r="22" spans="1:20" customFormat="1">
      <c r="A22" s="429"/>
      <c r="B22" s="429"/>
      <c r="C22" s="429"/>
      <c r="D22" s="429"/>
      <c r="E22" s="429"/>
      <c r="F22" s="429"/>
      <c r="G22" s="429"/>
      <c r="H22" s="429"/>
      <c r="I22" s="429"/>
      <c r="J22" s="429"/>
      <c r="K22" s="429"/>
      <c r="L22" s="429"/>
      <c r="M22" s="429"/>
      <c r="N22" s="429"/>
      <c r="O22" s="429"/>
      <c r="P22" s="429"/>
      <c r="Q22" s="429"/>
      <c r="R22" s="429"/>
      <c r="S22" s="429"/>
      <c r="T22" s="429"/>
    </row>
    <row r="23" spans="1:20" customFormat="1">
      <c r="A23" s="429"/>
      <c r="B23" s="429"/>
      <c r="C23" s="429"/>
      <c r="D23" s="429"/>
      <c r="E23" s="429"/>
      <c r="F23" s="429"/>
      <c r="G23" s="429"/>
      <c r="H23" s="429"/>
      <c r="I23" s="429"/>
      <c r="J23" s="429"/>
      <c r="K23" s="429"/>
      <c r="L23" s="429"/>
      <c r="M23" s="429"/>
      <c r="N23" s="429"/>
      <c r="O23" s="429"/>
      <c r="P23" s="429"/>
      <c r="Q23" s="429"/>
      <c r="R23" s="429"/>
      <c r="S23" s="429"/>
      <c r="T23" s="429"/>
    </row>
    <row r="24" spans="1:20" customFormat="1">
      <c r="A24" s="429"/>
      <c r="B24" s="429"/>
      <c r="C24" s="429"/>
      <c r="D24" s="429"/>
      <c r="E24" s="429"/>
      <c r="F24" s="429"/>
      <c r="G24" s="429"/>
      <c r="H24" s="429"/>
      <c r="I24" s="429"/>
      <c r="J24" s="429"/>
      <c r="K24" s="429"/>
      <c r="L24" s="429"/>
      <c r="M24" s="429"/>
      <c r="N24" s="429"/>
      <c r="O24" s="429"/>
      <c r="P24" s="429"/>
      <c r="Q24" s="429"/>
      <c r="R24" s="429"/>
      <c r="S24" s="429"/>
      <c r="T24" s="429"/>
    </row>
    <row r="25" spans="1:20" customFormat="1">
      <c r="A25" s="429"/>
      <c r="B25" s="429"/>
      <c r="C25" s="429"/>
      <c r="D25" s="429"/>
      <c r="E25" s="429"/>
      <c r="F25" s="429"/>
      <c r="G25" s="429"/>
      <c r="H25" s="429"/>
      <c r="I25" s="429"/>
      <c r="J25" s="429"/>
      <c r="K25" s="429"/>
      <c r="L25" s="429"/>
      <c r="M25" s="429"/>
      <c r="N25" s="429"/>
      <c r="O25" s="429"/>
      <c r="P25" s="429"/>
      <c r="Q25" s="429"/>
      <c r="R25" s="429"/>
      <c r="S25" s="429"/>
      <c r="T25" s="429"/>
    </row>
    <row r="26" spans="1:20" customFormat="1">
      <c r="A26" s="429"/>
      <c r="B26" s="429"/>
      <c r="C26" s="429"/>
      <c r="D26" s="429"/>
      <c r="E26" s="429"/>
      <c r="F26" s="429"/>
      <c r="G26" s="429"/>
      <c r="H26" s="429"/>
      <c r="I26" s="429"/>
      <c r="J26" s="429"/>
      <c r="K26" s="429"/>
      <c r="L26" s="429"/>
      <c r="M26" s="429"/>
      <c r="N26" s="429"/>
      <c r="O26" s="429"/>
      <c r="P26" s="429"/>
      <c r="Q26" s="429"/>
      <c r="R26" s="429"/>
      <c r="S26" s="429"/>
      <c r="T26" s="429"/>
    </row>
    <row r="27" spans="1:20" customFormat="1" ht="27" customHeight="1">
      <c r="A27" s="429"/>
      <c r="B27" s="429"/>
      <c r="C27" s="429"/>
      <c r="D27" s="429"/>
      <c r="E27" s="429"/>
      <c r="F27" s="429"/>
      <c r="G27" s="429"/>
      <c r="H27" s="429"/>
      <c r="I27" s="429"/>
      <c r="J27" s="429"/>
      <c r="K27" s="429"/>
      <c r="L27" s="429"/>
      <c r="M27" s="429"/>
      <c r="N27" s="429"/>
      <c r="O27" s="429"/>
      <c r="P27" s="429"/>
      <c r="Q27" s="429"/>
      <c r="R27" s="429"/>
      <c r="S27" s="429"/>
      <c r="T27" s="429"/>
    </row>
    <row r="28" spans="1:20" customFormat="1">
      <c r="A28" s="350"/>
      <c r="B28" s="350"/>
      <c r="C28" s="350"/>
      <c r="D28" s="350"/>
      <c r="E28" s="350"/>
      <c r="F28" s="350"/>
      <c r="G28" s="350"/>
      <c r="H28" s="350"/>
      <c r="I28" s="350"/>
      <c r="J28" s="350"/>
      <c r="K28" s="350"/>
      <c r="L28" s="350"/>
      <c r="M28" s="350"/>
      <c r="N28" s="350"/>
      <c r="O28" s="350"/>
      <c r="P28" s="350"/>
      <c r="Q28" s="350"/>
      <c r="R28" s="350"/>
      <c r="S28" s="350"/>
      <c r="T28" s="350"/>
    </row>
    <row r="29" spans="1:20" customFormat="1">
      <c r="A29" s="350"/>
      <c r="B29" s="350"/>
      <c r="C29" s="350"/>
      <c r="D29" s="350"/>
      <c r="E29" s="350"/>
      <c r="F29" s="350"/>
      <c r="G29" s="350"/>
      <c r="H29" s="350"/>
      <c r="I29" s="350"/>
      <c r="J29" s="350"/>
      <c r="K29" s="350"/>
      <c r="L29" s="350"/>
      <c r="M29" s="350"/>
      <c r="N29" s="350"/>
      <c r="O29" s="350"/>
      <c r="P29" s="350"/>
      <c r="Q29" s="350"/>
      <c r="R29" s="350"/>
      <c r="S29" s="350"/>
      <c r="T29" s="350"/>
    </row>
    <row r="30" spans="1:20" customFormat="1">
      <c r="A30" s="350"/>
      <c r="B30" s="350"/>
      <c r="C30" s="350"/>
      <c r="D30" s="350"/>
      <c r="E30" s="350"/>
      <c r="F30" s="350"/>
      <c r="G30" s="350"/>
      <c r="H30" s="350"/>
      <c r="I30" s="350"/>
      <c r="J30" s="350"/>
      <c r="K30" s="350"/>
      <c r="L30" s="350"/>
      <c r="M30" s="350"/>
      <c r="N30" s="350"/>
      <c r="O30" s="350"/>
      <c r="P30" s="350"/>
      <c r="Q30" s="350"/>
      <c r="R30" s="350"/>
      <c r="S30" s="350"/>
      <c r="T30" s="350"/>
    </row>
    <row r="31" spans="1:20" customFormat="1" ht="59.4" customHeight="1">
      <c r="A31" s="2405" t="s">
        <v>1474</v>
      </c>
      <c r="B31" s="2405"/>
      <c r="C31" s="2405"/>
      <c r="D31" s="2405"/>
      <c r="E31" s="2405"/>
      <c r="F31" s="2405"/>
      <c r="G31" s="2405"/>
      <c r="H31" s="2405"/>
      <c r="I31" s="2405"/>
      <c r="J31" s="2405"/>
      <c r="K31" s="2405"/>
      <c r="L31" s="2405"/>
      <c r="M31" s="2405"/>
      <c r="N31" s="2405"/>
      <c r="O31" s="2405"/>
      <c r="P31" s="2405"/>
      <c r="Q31" s="2405"/>
      <c r="R31" s="2405"/>
      <c r="S31" s="2405"/>
      <c r="T31" s="2405"/>
    </row>
    <row r="32" spans="1:20" s="428" customFormat="1" ht="18" customHeight="1">
      <c r="A32" s="2403" t="s">
        <v>1475</v>
      </c>
      <c r="B32" s="2403"/>
      <c r="C32" s="2403"/>
      <c r="D32" s="2403"/>
      <c r="E32" s="2403"/>
      <c r="F32" s="2403"/>
      <c r="G32" s="2403"/>
      <c r="H32" s="2403"/>
      <c r="I32" s="2403"/>
      <c r="J32" s="2403"/>
      <c r="K32" s="2403"/>
      <c r="L32" s="2403"/>
      <c r="M32" s="2403"/>
      <c r="N32" s="2403"/>
      <c r="O32" s="2403"/>
      <c r="P32" s="2403"/>
      <c r="Q32" s="2403"/>
      <c r="R32" s="2403"/>
      <c r="S32" s="427"/>
      <c r="T32" s="427"/>
    </row>
    <row r="34" spans="7:7">
      <c r="G34" s="424"/>
    </row>
  </sheetData>
  <mergeCells count="5">
    <mergeCell ref="A32:R32"/>
    <mergeCell ref="A11:O11"/>
    <mergeCell ref="A31:T31"/>
    <mergeCell ref="A1:T2"/>
    <mergeCell ref="A3:T3"/>
  </mergeCells>
  <phoneticPr fontId="34"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ToDataEntry">
                <anchor moveWithCells="1" sizeWithCells="1">
                  <from>
                    <xdr:col>0</xdr:col>
                    <xdr:colOff>457200</xdr:colOff>
                    <xdr:row>5</xdr:row>
                    <xdr:rowOff>121920</xdr:rowOff>
                  </from>
                  <to>
                    <xdr:col>13</xdr:col>
                    <xdr:colOff>449580</xdr:colOff>
                    <xdr:row>9</xdr:row>
                    <xdr:rowOff>106680</xdr:rowOff>
                  </to>
                </anchor>
              </controlPr>
            </control>
          </mc:Choice>
        </mc:AlternateContent>
        <mc:AlternateContent xmlns:mc="http://schemas.openxmlformats.org/markup-compatibility/2006">
          <mc:Choice Requires="x14">
            <control shapeId="19598" r:id="rId5" name="Button 142">
              <controlPr defaultSize="0" print="0" autoFill="0" autoPict="0" macro="[0]!PrintPart1">
                <anchor moveWithCells="1" sizeWithCells="1">
                  <from>
                    <xdr:col>0</xdr:col>
                    <xdr:colOff>121920</xdr:colOff>
                    <xdr:row>13</xdr:row>
                    <xdr:rowOff>60960</xdr:rowOff>
                  </from>
                  <to>
                    <xdr:col>6</xdr:col>
                    <xdr:colOff>441960</xdr:colOff>
                    <xdr:row>15</xdr:row>
                    <xdr:rowOff>7620</xdr:rowOff>
                  </to>
                </anchor>
              </controlPr>
            </control>
          </mc:Choice>
        </mc:AlternateContent>
        <mc:AlternateContent xmlns:mc="http://schemas.openxmlformats.org/markup-compatibility/2006">
          <mc:Choice Requires="x14">
            <control shapeId="19599" r:id="rId6" name="Button 143">
              <controlPr defaultSize="0" print="0" autoFill="0" autoPict="0" macro="[0]!PrintPart2">
                <anchor moveWithCells="1" sizeWithCells="1">
                  <from>
                    <xdr:col>0</xdr:col>
                    <xdr:colOff>121920</xdr:colOff>
                    <xdr:row>15</xdr:row>
                    <xdr:rowOff>45720</xdr:rowOff>
                  </from>
                  <to>
                    <xdr:col>6</xdr:col>
                    <xdr:colOff>441960</xdr:colOff>
                    <xdr:row>17</xdr:row>
                    <xdr:rowOff>0</xdr:rowOff>
                  </to>
                </anchor>
              </controlPr>
            </control>
          </mc:Choice>
        </mc:AlternateContent>
        <mc:AlternateContent xmlns:mc="http://schemas.openxmlformats.org/markup-compatibility/2006">
          <mc:Choice Requires="x14">
            <control shapeId="19600" r:id="rId7" name="Button 144">
              <controlPr defaultSize="0" print="0" autoFill="0" autoPict="0" macro="[0]!PartC1Print">
                <anchor moveWithCells="1" sizeWithCells="1">
                  <from>
                    <xdr:col>0</xdr:col>
                    <xdr:colOff>121920</xdr:colOff>
                    <xdr:row>17</xdr:row>
                    <xdr:rowOff>45720</xdr:rowOff>
                  </from>
                  <to>
                    <xdr:col>6</xdr:col>
                    <xdr:colOff>441960</xdr:colOff>
                    <xdr:row>19</xdr:row>
                    <xdr:rowOff>0</xdr:rowOff>
                  </to>
                </anchor>
              </controlPr>
            </control>
          </mc:Choice>
        </mc:AlternateContent>
        <mc:AlternateContent xmlns:mc="http://schemas.openxmlformats.org/markup-compatibility/2006">
          <mc:Choice Requires="x14">
            <control shapeId="19601" r:id="rId8" name="Button 145">
              <controlPr defaultSize="0" print="0" autoFill="0" autoPict="0" macro="[0]!PartC2Print">
                <anchor moveWithCells="1" sizeWithCells="1">
                  <from>
                    <xdr:col>0</xdr:col>
                    <xdr:colOff>121920</xdr:colOff>
                    <xdr:row>19</xdr:row>
                    <xdr:rowOff>38100</xdr:rowOff>
                  </from>
                  <to>
                    <xdr:col>6</xdr:col>
                    <xdr:colOff>441960</xdr:colOff>
                    <xdr:row>20</xdr:row>
                    <xdr:rowOff>152400</xdr:rowOff>
                  </to>
                </anchor>
              </controlPr>
            </control>
          </mc:Choice>
        </mc:AlternateContent>
        <mc:AlternateContent xmlns:mc="http://schemas.openxmlformats.org/markup-compatibility/2006">
          <mc:Choice Requires="x14">
            <control shapeId="19602" r:id="rId9" name="Button 146">
              <controlPr defaultSize="0" print="0" autoFill="0" autoPict="0" macro="[0]!PartC3Print">
                <anchor moveWithCells="1" sizeWithCells="1">
                  <from>
                    <xdr:col>0</xdr:col>
                    <xdr:colOff>121920</xdr:colOff>
                    <xdr:row>21</xdr:row>
                    <xdr:rowOff>38100</xdr:rowOff>
                  </from>
                  <to>
                    <xdr:col>6</xdr:col>
                    <xdr:colOff>441960</xdr:colOff>
                    <xdr:row>22</xdr:row>
                    <xdr:rowOff>152400</xdr:rowOff>
                  </to>
                </anchor>
              </controlPr>
            </control>
          </mc:Choice>
        </mc:AlternateContent>
        <mc:AlternateContent xmlns:mc="http://schemas.openxmlformats.org/markup-compatibility/2006">
          <mc:Choice Requires="x14">
            <control shapeId="19603" r:id="rId10" name="Button 147">
              <controlPr defaultSize="0" print="0" autoFill="0" autoPict="0" macro="[0]!PartC4Print">
                <anchor moveWithCells="1" sizeWithCells="1">
                  <from>
                    <xdr:col>0</xdr:col>
                    <xdr:colOff>121920</xdr:colOff>
                    <xdr:row>23</xdr:row>
                    <xdr:rowOff>38100</xdr:rowOff>
                  </from>
                  <to>
                    <xdr:col>6</xdr:col>
                    <xdr:colOff>441960</xdr:colOff>
                    <xdr:row>24</xdr:row>
                    <xdr:rowOff>121920</xdr:rowOff>
                  </to>
                </anchor>
              </controlPr>
            </control>
          </mc:Choice>
        </mc:AlternateContent>
        <mc:AlternateContent xmlns:mc="http://schemas.openxmlformats.org/markup-compatibility/2006">
          <mc:Choice Requires="x14">
            <control shapeId="19604" r:id="rId11" name="Button 148">
              <controlPr defaultSize="0" print="0" autoFill="0" autoPict="0" macro="[0]!PrintDrawingsPartC5">
                <anchor moveWithCells="1" sizeWithCells="1">
                  <from>
                    <xdr:col>0</xdr:col>
                    <xdr:colOff>121920</xdr:colOff>
                    <xdr:row>27</xdr:row>
                    <xdr:rowOff>106680</xdr:rowOff>
                  </from>
                  <to>
                    <xdr:col>6</xdr:col>
                    <xdr:colOff>441960</xdr:colOff>
                    <xdr:row>29</xdr:row>
                    <xdr:rowOff>45720</xdr:rowOff>
                  </to>
                </anchor>
              </controlPr>
            </control>
          </mc:Choice>
        </mc:AlternateContent>
        <mc:AlternateContent xmlns:mc="http://schemas.openxmlformats.org/markup-compatibility/2006">
          <mc:Choice Requires="x14">
            <control shapeId="19731" r:id="rId12" name="Button 275">
              <controlPr defaultSize="0" print="0" autoFill="0" autoPict="0" macro="[0]!PrintTenderDataPag">
                <anchor moveWithCells="1" sizeWithCells="1">
                  <from>
                    <xdr:col>8</xdr:col>
                    <xdr:colOff>160020</xdr:colOff>
                    <xdr:row>13</xdr:row>
                    <xdr:rowOff>60960</xdr:rowOff>
                  </from>
                  <to>
                    <xdr:col>14</xdr:col>
                    <xdr:colOff>388620</xdr:colOff>
                    <xdr:row>15</xdr:row>
                    <xdr:rowOff>7620</xdr:rowOff>
                  </to>
                </anchor>
              </controlPr>
            </control>
          </mc:Choice>
        </mc:AlternateContent>
        <mc:AlternateContent xmlns:mc="http://schemas.openxmlformats.org/markup-compatibility/2006">
          <mc:Choice Requires="x14">
            <control shapeId="19732" r:id="rId13" name="Button 276">
              <controlPr defaultSize="0" print="0" autoFill="0" autoPict="0" macro="[0]!PrintRetDocsTitlepg">
                <anchor moveWithCells="1" sizeWithCells="1">
                  <from>
                    <xdr:col>8</xdr:col>
                    <xdr:colOff>160020</xdr:colOff>
                    <xdr:row>15</xdr:row>
                    <xdr:rowOff>30480</xdr:rowOff>
                  </from>
                  <to>
                    <xdr:col>14</xdr:col>
                    <xdr:colOff>403860</xdr:colOff>
                    <xdr:row>16</xdr:row>
                    <xdr:rowOff>121920</xdr:rowOff>
                  </to>
                </anchor>
              </controlPr>
            </control>
          </mc:Choice>
        </mc:AlternateContent>
        <mc:AlternateContent xmlns:mc="http://schemas.openxmlformats.org/markup-compatibility/2006">
          <mc:Choice Requires="x14">
            <control shapeId="19733" r:id="rId14" name="Button 277">
              <controlPr defaultSize="0" print="0" autoFill="0" autoPict="0" macro="[0]!PrinC1Title">
                <anchor moveWithCells="1" sizeWithCells="1">
                  <from>
                    <xdr:col>8</xdr:col>
                    <xdr:colOff>160020</xdr:colOff>
                    <xdr:row>17</xdr:row>
                    <xdr:rowOff>22860</xdr:rowOff>
                  </from>
                  <to>
                    <xdr:col>14</xdr:col>
                    <xdr:colOff>403860</xdr:colOff>
                    <xdr:row>19</xdr:row>
                    <xdr:rowOff>45720</xdr:rowOff>
                  </to>
                </anchor>
              </controlPr>
            </control>
          </mc:Choice>
        </mc:AlternateContent>
        <mc:AlternateContent xmlns:mc="http://schemas.openxmlformats.org/markup-compatibility/2006">
          <mc:Choice Requires="x14">
            <control shapeId="19734" r:id="rId15" name="Button 278">
              <controlPr defaultSize="0" print="0" autoFill="0" autoPict="0" macro="[0]!PrintPricingData">
                <anchor moveWithCells="1" sizeWithCells="1">
                  <from>
                    <xdr:col>8</xdr:col>
                    <xdr:colOff>160020</xdr:colOff>
                    <xdr:row>19</xdr:row>
                    <xdr:rowOff>68580</xdr:rowOff>
                  </from>
                  <to>
                    <xdr:col>14</xdr:col>
                    <xdr:colOff>403860</xdr:colOff>
                    <xdr:row>21</xdr:row>
                    <xdr:rowOff>22860</xdr:rowOff>
                  </to>
                </anchor>
              </controlPr>
            </control>
          </mc:Choice>
        </mc:AlternateContent>
        <mc:AlternateContent xmlns:mc="http://schemas.openxmlformats.org/markup-compatibility/2006">
          <mc:Choice Requires="x14">
            <control shapeId="19735" r:id="rId16" name="Button 279">
              <controlPr defaultSize="0" print="0" autoFill="0" autoPict="0" macro="[0]!PrintScopeTitle">
                <anchor moveWithCells="1" sizeWithCells="1">
                  <from>
                    <xdr:col>8</xdr:col>
                    <xdr:colOff>160020</xdr:colOff>
                    <xdr:row>21</xdr:row>
                    <xdr:rowOff>60960</xdr:rowOff>
                  </from>
                  <to>
                    <xdr:col>14</xdr:col>
                    <xdr:colOff>403860</xdr:colOff>
                    <xdr:row>23</xdr:row>
                    <xdr:rowOff>7620</xdr:rowOff>
                  </to>
                </anchor>
              </controlPr>
            </control>
          </mc:Choice>
        </mc:AlternateContent>
        <mc:AlternateContent xmlns:mc="http://schemas.openxmlformats.org/markup-compatibility/2006">
          <mc:Choice Requires="x14">
            <control shapeId="19736" r:id="rId17" name="Button 280">
              <controlPr defaultSize="0" print="0" autoFill="0" autoPict="0" macro="[0]!PrintSITitle">
                <anchor moveWithCells="1" sizeWithCells="1">
                  <from>
                    <xdr:col>8</xdr:col>
                    <xdr:colOff>160020</xdr:colOff>
                    <xdr:row>23</xdr:row>
                    <xdr:rowOff>38100</xdr:rowOff>
                  </from>
                  <to>
                    <xdr:col>14</xdr:col>
                    <xdr:colOff>403860</xdr:colOff>
                    <xdr:row>24</xdr:row>
                    <xdr:rowOff>121920</xdr:rowOff>
                  </to>
                </anchor>
              </controlPr>
            </control>
          </mc:Choice>
        </mc:AlternateContent>
        <mc:AlternateContent xmlns:mc="http://schemas.openxmlformats.org/markup-compatibility/2006">
          <mc:Choice Requires="x14">
            <control shapeId="19737" r:id="rId18" name="Button 281">
              <controlPr defaultSize="0" print="0" autoFill="0" autoPict="0" macro="[0]!ToGoToPg">
                <anchor moveWithCells="1" sizeWithCells="1">
                  <from>
                    <xdr:col>13</xdr:col>
                    <xdr:colOff>160020</xdr:colOff>
                    <xdr:row>27</xdr:row>
                    <xdr:rowOff>106680</xdr:rowOff>
                  </from>
                  <to>
                    <xdr:col>19</xdr:col>
                    <xdr:colOff>480060</xdr:colOff>
                    <xdr:row>29</xdr:row>
                    <xdr:rowOff>45720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dimension ref="A1:O40"/>
  <sheetViews>
    <sheetView topLeftCell="A4" workbookViewId="0">
      <selection activeCell="D26" sqref="D26"/>
    </sheetView>
  </sheetViews>
  <sheetFormatPr defaultRowHeight="13.2"/>
  <cols>
    <col min="1" max="1" width="4" customWidth="1"/>
    <col min="2" max="2" width="21.88671875" customWidth="1"/>
    <col min="3" max="3" width="5.5546875" customWidth="1"/>
    <col min="5" max="7" width="2.88671875" customWidth="1"/>
  </cols>
  <sheetData>
    <row r="1" spans="1:15" ht="22.5" customHeight="1">
      <c r="A1" s="3204" t="s">
        <v>374</v>
      </c>
      <c r="B1" s="3205"/>
      <c r="C1" s="3205"/>
      <c r="D1" s="3205"/>
      <c r="E1" s="3205"/>
      <c r="F1" s="3205"/>
      <c r="G1" s="3205"/>
      <c r="H1" s="3205"/>
      <c r="I1" s="3205"/>
      <c r="J1" s="3205"/>
      <c r="K1" s="3205"/>
      <c r="M1" s="104"/>
    </row>
    <row r="2" spans="1:15" ht="15.6">
      <c r="A2" s="19"/>
      <c r="M2" s="104"/>
    </row>
    <row r="3" spans="1:15" ht="79.5" customHeight="1">
      <c r="A3" s="3212" t="s">
        <v>417</v>
      </c>
      <c r="B3" s="3213"/>
      <c r="C3" s="3212" t="str">
        <f>+'Master Data'!E18</f>
        <v>KZN Public Works: 191 Prince Alfred Street</v>
      </c>
      <c r="D3" s="3214"/>
      <c r="E3" s="3214"/>
      <c r="F3" s="3214"/>
      <c r="G3" s="3214"/>
      <c r="H3" s="3214"/>
      <c r="I3" s="3214"/>
      <c r="J3" s="3214"/>
      <c r="K3" s="3213"/>
      <c r="O3" s="2"/>
    </row>
    <row r="4" spans="1:15" ht="16.5" customHeight="1">
      <c r="A4" s="3212" t="s">
        <v>817</v>
      </c>
      <c r="B4" s="3214"/>
      <c r="C4" s="3215" t="str">
        <f>+'Master Data'!E13</f>
        <v>ZNTM012345W</v>
      </c>
      <c r="D4" s="3216"/>
      <c r="E4" s="3217"/>
      <c r="F4" s="3206" t="s">
        <v>188</v>
      </c>
      <c r="G4" s="3206"/>
      <c r="H4" s="3206"/>
      <c r="I4" s="3208" t="str">
        <f>+'Master Data'!G13</f>
        <v>012345</v>
      </c>
      <c r="J4" s="3209"/>
      <c r="K4" s="3210"/>
      <c r="L4" s="11"/>
      <c r="M4" s="118"/>
    </row>
    <row r="5" spans="1:15" ht="15.6">
      <c r="A5" s="1"/>
      <c r="M5" s="118"/>
    </row>
    <row r="6" spans="1:15" ht="15.6">
      <c r="A6" s="1"/>
      <c r="M6" s="104"/>
    </row>
    <row r="7" spans="1:15" ht="40.5" customHeight="1">
      <c r="A7" s="3211" t="s">
        <v>794</v>
      </c>
      <c r="B7" s="3211"/>
      <c r="C7" s="3211"/>
      <c r="D7" s="3211"/>
      <c r="E7" s="3211"/>
      <c r="F7" s="3211"/>
      <c r="G7" s="3211"/>
      <c r="H7" s="3211"/>
      <c r="I7" s="3211"/>
      <c r="J7" s="3211"/>
      <c r="K7" s="3211"/>
      <c r="M7" s="104"/>
    </row>
    <row r="8" spans="1:15" ht="13.5" customHeight="1">
      <c r="A8" s="3203"/>
      <c r="B8" s="3203"/>
      <c r="C8" s="3203"/>
      <c r="D8" s="3203"/>
      <c r="E8" s="3203"/>
      <c r="F8" s="3203"/>
      <c r="G8" s="3203"/>
      <c r="H8" s="3203"/>
      <c r="I8" s="3203"/>
      <c r="J8" s="3203"/>
      <c r="K8" s="3203"/>
      <c r="M8" s="104"/>
    </row>
    <row r="9" spans="1:15" ht="22.5" customHeight="1">
      <c r="A9" s="2980" t="s">
        <v>413</v>
      </c>
      <c r="B9" s="2980"/>
      <c r="C9" s="2980"/>
      <c r="D9" s="2980"/>
      <c r="E9" s="2980"/>
      <c r="F9" s="2980"/>
      <c r="G9" s="2980"/>
      <c r="H9" s="2980"/>
      <c r="I9" s="2980"/>
      <c r="J9" s="2980"/>
      <c r="K9" s="2980"/>
    </row>
    <row r="10" spans="1:15" ht="15.6">
      <c r="A10" s="7"/>
      <c r="M10" s="104"/>
    </row>
    <row r="11" spans="1:15" ht="15.6">
      <c r="A11" s="7"/>
      <c r="M11" s="104"/>
    </row>
    <row r="12" spans="1:15">
      <c r="A12" s="6" t="s">
        <v>375</v>
      </c>
      <c r="B12" s="6"/>
      <c r="C12" s="6"/>
      <c r="D12" s="6"/>
      <c r="E12" s="6"/>
      <c r="F12" s="6"/>
      <c r="G12" s="6"/>
      <c r="H12" s="6"/>
      <c r="I12" s="6"/>
      <c r="J12" s="6"/>
      <c r="K12" s="6"/>
    </row>
    <row r="13" spans="1:15" ht="6" customHeight="1">
      <c r="A13" s="6"/>
      <c r="B13" s="6"/>
      <c r="C13" s="6"/>
      <c r="D13" s="6"/>
      <c r="E13" s="6"/>
      <c r="F13" s="6"/>
      <c r="G13" s="6"/>
      <c r="H13" s="6"/>
      <c r="I13" s="6"/>
      <c r="J13" s="6"/>
      <c r="K13" s="6"/>
    </row>
    <row r="14" spans="1:15" ht="15.6">
      <c r="A14" s="6" t="s">
        <v>1098</v>
      </c>
      <c r="B14" t="s">
        <v>414</v>
      </c>
      <c r="F14" t="s">
        <v>376</v>
      </c>
      <c r="M14" s="104"/>
    </row>
    <row r="15" spans="1:15" ht="15.6">
      <c r="A15" s="104"/>
      <c r="M15" s="104"/>
    </row>
    <row r="16" spans="1:15" ht="15.6">
      <c r="A16" s="6" t="s">
        <v>1095</v>
      </c>
      <c r="M16" s="104"/>
    </row>
    <row r="17" spans="1:15" ht="20.25" customHeight="1">
      <c r="A17" s="3203" t="s">
        <v>714</v>
      </c>
      <c r="B17" s="3203"/>
      <c r="C17" s="3203"/>
      <c r="D17" s="3203"/>
      <c r="E17" s="3203"/>
      <c r="F17" s="3203"/>
      <c r="G17" s="3203"/>
      <c r="H17" s="3203"/>
      <c r="I17" s="3203"/>
      <c r="J17" s="3203"/>
      <c r="K17" s="3203"/>
    </row>
    <row r="18" spans="1:15" ht="20.25" customHeight="1">
      <c r="A18" s="3203" t="s">
        <v>714</v>
      </c>
      <c r="B18" s="3203"/>
      <c r="C18" s="3203"/>
      <c r="D18" s="3203"/>
      <c r="E18" s="3203"/>
      <c r="F18" s="3203"/>
      <c r="G18" s="3203"/>
      <c r="H18" s="3203"/>
      <c r="I18" s="3203"/>
      <c r="J18" s="3203"/>
      <c r="K18" s="3203"/>
    </row>
    <row r="19" spans="1:15">
      <c r="A19" s="7"/>
    </row>
    <row r="20" spans="1:15" ht="31.5" customHeight="1">
      <c r="A20" s="3211" t="s">
        <v>377</v>
      </c>
      <c r="B20" s="3211"/>
      <c r="C20" s="3211"/>
      <c r="D20" s="3211"/>
      <c r="E20" s="3211"/>
      <c r="F20" s="3211"/>
      <c r="G20" s="3211"/>
      <c r="H20" s="3211"/>
      <c r="I20" s="3211"/>
      <c r="J20" s="3211"/>
      <c r="K20" s="3211"/>
    </row>
    <row r="21" spans="1:15" ht="27.75" customHeight="1">
      <c r="A21" s="3203" t="s">
        <v>793</v>
      </c>
      <c r="B21" s="3203"/>
      <c r="C21" s="3203"/>
      <c r="D21" s="3203"/>
      <c r="E21" s="3203"/>
      <c r="F21" s="3203"/>
      <c r="G21" s="3203"/>
      <c r="H21" s="3203"/>
      <c r="I21" s="3203"/>
      <c r="J21" s="3203"/>
      <c r="K21" s="3203"/>
      <c r="M21" s="104"/>
    </row>
    <row r="22" spans="1:15" ht="15.6">
      <c r="A22" s="7"/>
      <c r="M22" s="104"/>
    </row>
    <row r="23" spans="1:15" ht="15.6">
      <c r="A23" s="7"/>
      <c r="M23" s="104"/>
    </row>
    <row r="24" spans="1:15" ht="15.6">
      <c r="A24" s="7"/>
      <c r="M24" s="104"/>
      <c r="O24" s="104"/>
    </row>
    <row r="25" spans="1:15">
      <c r="A25" s="3203" t="s">
        <v>504</v>
      </c>
      <c r="B25" s="3203"/>
      <c r="C25" s="3203"/>
      <c r="D25" s="3203"/>
      <c r="H25" s="3207" t="s">
        <v>416</v>
      </c>
      <c r="I25" s="3207"/>
      <c r="J25" s="3207"/>
      <c r="K25" s="3207"/>
    </row>
    <row r="26" spans="1:15" ht="12.75" customHeight="1">
      <c r="A26" s="3203" t="s">
        <v>369</v>
      </c>
      <c r="B26" s="3203"/>
      <c r="H26" s="7" t="s">
        <v>370</v>
      </c>
      <c r="M26" s="104"/>
    </row>
    <row r="27" spans="1:15" ht="13.5" customHeight="1">
      <c r="A27" s="6" t="s">
        <v>378</v>
      </c>
    </row>
    <row r="28" spans="1:15" ht="13.5" customHeight="1">
      <c r="A28" s="6"/>
    </row>
    <row r="29" spans="1:15" ht="13.5" customHeight="1">
      <c r="A29" s="6"/>
    </row>
    <row r="30" spans="1:15" ht="13.5" customHeight="1">
      <c r="A30" s="6"/>
    </row>
    <row r="31" spans="1:15" ht="56.25" customHeight="1">
      <c r="A31" s="3199" t="s">
        <v>478</v>
      </c>
      <c r="B31" s="3200"/>
      <c r="C31" s="3200"/>
      <c r="D31" s="3200"/>
      <c r="E31" s="3200"/>
      <c r="F31" s="3200"/>
      <c r="G31" s="3200"/>
      <c r="H31" s="3200"/>
      <c r="I31" s="3200"/>
      <c r="J31" s="3200"/>
      <c r="K31" s="3201"/>
    </row>
    <row r="32" spans="1:15" ht="39" customHeight="1">
      <c r="A32" s="3202" t="s">
        <v>381</v>
      </c>
      <c r="B32" s="3202"/>
      <c r="C32" s="3202"/>
      <c r="D32" s="3202"/>
      <c r="E32" s="3202"/>
      <c r="F32" s="3202"/>
      <c r="G32" s="3202"/>
      <c r="H32" s="3202"/>
      <c r="I32" s="3202"/>
      <c r="J32" s="3202"/>
      <c r="K32" s="3202"/>
    </row>
    <row r="33" spans="1:1">
      <c r="A33" s="7"/>
    </row>
    <row r="34" spans="1:1">
      <c r="A34" s="7"/>
    </row>
    <row r="35" spans="1:1">
      <c r="A35" s="15"/>
    </row>
    <row r="36" spans="1:1">
      <c r="A36" s="15"/>
    </row>
    <row r="37" spans="1:1">
      <c r="A37" s="7"/>
    </row>
    <row r="38" spans="1:1">
      <c r="A38" s="7"/>
    </row>
    <row r="39" spans="1:1">
      <c r="A39" s="7"/>
    </row>
    <row r="40" spans="1:1">
      <c r="A40" s="7"/>
    </row>
  </sheetData>
  <sheetProtection password="C563" sheet="1" objects="1" scenarios="1" formatRows="0" selectLockedCells="1"/>
  <mergeCells count="19">
    <mergeCell ref="A17:K17"/>
    <mergeCell ref="A18:K18"/>
    <mergeCell ref="A7:K7"/>
    <mergeCell ref="A31:K31"/>
    <mergeCell ref="A32:K32"/>
    <mergeCell ref="A26:B26"/>
    <mergeCell ref="A1:K1"/>
    <mergeCell ref="A8:K8"/>
    <mergeCell ref="F4:H4"/>
    <mergeCell ref="A21:K21"/>
    <mergeCell ref="H25:K25"/>
    <mergeCell ref="A25:D25"/>
    <mergeCell ref="I4:K4"/>
    <mergeCell ref="A9:K9"/>
    <mergeCell ref="A20:K20"/>
    <mergeCell ref="A3:B3"/>
    <mergeCell ref="C3:K3"/>
    <mergeCell ref="A4:B4"/>
    <mergeCell ref="C4:E4"/>
  </mergeCells>
  <phoneticPr fontId="0" type="noConversion"/>
  <pageMargins left="0.75" right="0.75" top="1.22" bottom="1" header="0.5" footer="0.5"/>
  <pageSetup paperSize="9" orientation="portrait" r:id="rId1"/>
  <headerFooter alignWithMargins="0">
    <oddHeader>&amp;LPA-04.1: Summary for Tender opening&amp;RDepartment of Works: KZN
Effective Date: May 2007
Version 0</oddHeader>
    <oddFooter>&amp;RPage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9394" r:id="rId4" name="Button 2">
              <controlPr defaultSize="0" print="0" autoFill="0" autoPict="0" macro="[0]!ToMainMenu">
                <anchor moveWithCells="1" sizeWithCells="1">
                  <from>
                    <xdr:col>11</xdr:col>
                    <xdr:colOff>76200</xdr:colOff>
                    <xdr:row>0</xdr:row>
                    <xdr:rowOff>45720</xdr:rowOff>
                  </from>
                  <to>
                    <xdr:col>13</xdr:col>
                    <xdr:colOff>426720</xdr:colOff>
                    <xdr:row>1</xdr:row>
                    <xdr:rowOff>83820</xdr:rowOff>
                  </to>
                </anchor>
              </controlPr>
            </control>
          </mc:Choice>
        </mc:AlternateContent>
        <mc:AlternateContent xmlns:mc="http://schemas.openxmlformats.org/markup-compatibility/2006">
          <mc:Choice Requires="x14">
            <control shapeId="59395" r:id="rId5" name="Button 3">
              <controlPr defaultSize="0" print="0" autoFill="0" autoPict="0" macro="[0]!PrintCoverPGSec1">
                <anchor moveWithCells="1" sizeWithCells="1">
                  <from>
                    <xdr:col>11</xdr:col>
                    <xdr:colOff>83820</xdr:colOff>
                    <xdr:row>1</xdr:row>
                    <xdr:rowOff>137160</xdr:rowOff>
                  </from>
                  <to>
                    <xdr:col>13</xdr:col>
                    <xdr:colOff>411480</xdr:colOff>
                    <xdr:row>3</xdr:row>
                    <xdr:rowOff>30480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theme="8" tint="0.59999389629810485"/>
  </sheetPr>
  <dimension ref="A4:Q22"/>
  <sheetViews>
    <sheetView showGridLines="0" showRowColHeaders="0" zoomScaleNormal="100" workbookViewId="0">
      <selection activeCell="E28" sqref="E28"/>
    </sheetView>
  </sheetViews>
  <sheetFormatPr defaultColWidth="9.109375" defaultRowHeight="13.2"/>
  <cols>
    <col min="7" max="7" width="14.5546875" customWidth="1"/>
  </cols>
  <sheetData>
    <row r="4" spans="1:17" ht="37.5" customHeight="1"/>
    <row r="5" spans="1:17" ht="81.75" customHeight="1" thickBot="1">
      <c r="A5" s="3056" t="str">
        <f>+'Master Data'!ProjectTitle</f>
        <v>KZN Public Works: 191 Prince Alfred Street</v>
      </c>
      <c r="B5" s="3056"/>
      <c r="C5" s="3056"/>
      <c r="D5" s="3056"/>
      <c r="E5" s="3056"/>
      <c r="F5" s="3056"/>
      <c r="G5" s="3056"/>
      <c r="H5" s="3056"/>
      <c r="I5" s="3056"/>
      <c r="J5" s="3056"/>
      <c r="K5" s="3056"/>
    </row>
    <row r="6" spans="1:17" ht="24" customHeight="1" thickTop="1">
      <c r="A6" s="15"/>
      <c r="N6" s="3218" t="s">
        <v>3141</v>
      </c>
      <c r="O6" s="3218"/>
      <c r="P6" s="3218"/>
      <c r="Q6" s="1303"/>
    </row>
    <row r="7" spans="1:17" ht="21">
      <c r="A7" s="124"/>
    </row>
    <row r="8" spans="1:17" ht="21">
      <c r="A8" s="124"/>
    </row>
    <row r="9" spans="1:17" ht="21">
      <c r="A9" s="124"/>
    </row>
    <row r="10" spans="1:17" ht="21">
      <c r="A10" s="124"/>
    </row>
    <row r="11" spans="1:17" ht="21">
      <c r="A11" s="124"/>
    </row>
    <row r="12" spans="1:17" ht="21">
      <c r="A12" s="124"/>
    </row>
    <row r="13" spans="1:17" ht="21">
      <c r="A13" s="124"/>
    </row>
    <row r="14" spans="1:17" ht="21">
      <c r="A14" s="124"/>
    </row>
    <row r="15" spans="1:17" ht="21">
      <c r="A15" s="124"/>
    </row>
    <row r="16" spans="1:17" ht="21">
      <c r="A16" s="124"/>
    </row>
    <row r="17" spans="1:10" ht="21">
      <c r="A17" s="124"/>
    </row>
    <row r="18" spans="1:10" ht="21">
      <c r="A18" s="124"/>
    </row>
    <row r="19" spans="1:10" ht="21">
      <c r="A19" s="3037" t="s">
        <v>4560</v>
      </c>
      <c r="B19" s="3037"/>
      <c r="C19" s="3037"/>
      <c r="D19" s="3037"/>
      <c r="E19" s="3037"/>
      <c r="F19" s="3037"/>
      <c r="G19" s="3037"/>
      <c r="H19" s="3037"/>
      <c r="I19" s="3037"/>
      <c r="J19" s="3037"/>
    </row>
    <row r="20" spans="1:10">
      <c r="A20" s="7"/>
    </row>
    <row r="21" spans="1:10">
      <c r="A21" s="7"/>
    </row>
    <row r="22" spans="1:10">
      <c r="A22" s="7"/>
    </row>
  </sheetData>
  <sheetProtection formatRows="0" selectLockedCells="1"/>
  <mergeCells count="3">
    <mergeCell ref="A19:J19"/>
    <mergeCell ref="N6:P6"/>
    <mergeCell ref="A5:K5"/>
  </mergeCells>
  <phoneticPr fontId="34" type="noConversion"/>
  <pageMargins left="0.51181102362204722" right="0.23622047244094491" top="0.74803149606299213" bottom="0.23622047244094491" header="0.27559055118110237" footer="0.15748031496062992"/>
  <pageSetup paperSize="9" scale="83" fitToHeight="9"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13" r:id="rId4" name="Button 9">
              <controlPr defaultSize="0" print="0" autoFill="0" autoPict="0" macro="[0]!ToMainMenu">
                <anchor>
                  <from>
                    <xdr:col>18</xdr:col>
                    <xdr:colOff>411480</xdr:colOff>
                    <xdr:row>4</xdr:row>
                    <xdr:rowOff>137160</xdr:rowOff>
                  </from>
                  <to>
                    <xdr:col>22</xdr:col>
                    <xdr:colOff>0</xdr:colOff>
                    <xdr:row>4</xdr:row>
                    <xdr:rowOff>533400</xdr:rowOff>
                  </to>
                </anchor>
              </controlPr>
            </control>
          </mc:Choice>
        </mc:AlternateContent>
        <mc:AlternateContent xmlns:mc="http://schemas.openxmlformats.org/markup-compatibility/2006">
          <mc:Choice Requires="x14">
            <control shapeId="47114" r:id="rId5" name="Button 10">
              <controlPr defaultSize="0" print="0" autoFill="0" autoPict="0" macro="[0]!PrintCoverPGSec1" altText="Please do a Print Preview before printing.">
                <anchor>
                  <from>
                    <xdr:col>18</xdr:col>
                    <xdr:colOff>411480</xdr:colOff>
                    <xdr:row>7</xdr:row>
                    <xdr:rowOff>30480</xdr:rowOff>
                  </from>
                  <to>
                    <xdr:col>22</xdr:col>
                    <xdr:colOff>0</xdr:colOff>
                    <xdr:row>8</xdr:row>
                    <xdr:rowOff>220980</xdr:rowOff>
                  </to>
                </anchor>
              </controlPr>
            </control>
          </mc:Choice>
        </mc:AlternateContent>
        <mc:AlternateContent xmlns:mc="http://schemas.openxmlformats.org/markup-compatibility/2006">
          <mc:Choice Requires="x14">
            <control shapeId="47253" r:id="rId6" name="Button 149">
              <controlPr defaultSize="0" print="0" autoFill="0" autoPict="0" macro="[0]!PrintPreview">
                <anchor>
                  <from>
                    <xdr:col>18</xdr:col>
                    <xdr:colOff>411480</xdr:colOff>
                    <xdr:row>4</xdr:row>
                    <xdr:rowOff>533400</xdr:rowOff>
                  </from>
                  <to>
                    <xdr:col>22</xdr:col>
                    <xdr:colOff>0</xdr:colOff>
                    <xdr:row>4</xdr:row>
                    <xdr:rowOff>838200</xdr:rowOff>
                  </to>
                </anchor>
              </controlPr>
            </control>
          </mc:Choice>
        </mc:AlternateContent>
        <mc:AlternateContent xmlns:mc="http://schemas.openxmlformats.org/markup-compatibility/2006">
          <mc:Choice Requires="x14">
            <control shapeId="47318" r:id="rId7" name="Button 214">
              <controlPr defaultSize="0" print="0" autoFill="0" autoPict="0" macro="[0]!ToDataEntry">
                <anchor>
                  <from>
                    <xdr:col>18</xdr:col>
                    <xdr:colOff>411480</xdr:colOff>
                    <xdr:row>8</xdr:row>
                    <xdr:rowOff>259080</xdr:rowOff>
                  </from>
                  <to>
                    <xdr:col>22</xdr:col>
                    <xdr:colOff>0</xdr:colOff>
                    <xdr:row>10</xdr:row>
                    <xdr:rowOff>190500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theme="8" tint="0.59999389629810485"/>
  </sheetPr>
  <dimension ref="A1:X142"/>
  <sheetViews>
    <sheetView showGridLines="0" zoomScaleNormal="100" zoomScaleSheetLayoutView="100" workbookViewId="0">
      <selection activeCell="E28" sqref="E28"/>
    </sheetView>
  </sheetViews>
  <sheetFormatPr defaultColWidth="8.88671875" defaultRowHeight="13.2" outlineLevelRow="1"/>
  <cols>
    <col min="1" max="1" width="9.5546875" style="112" customWidth="1"/>
    <col min="2" max="2" width="6.88671875" style="112" customWidth="1"/>
    <col min="3" max="3" width="7.44140625" style="112" customWidth="1"/>
    <col min="4" max="4" width="6.44140625" style="112" customWidth="1"/>
    <col min="5" max="5" width="6.5546875" style="112" customWidth="1"/>
    <col min="6" max="6" width="11" style="112" customWidth="1"/>
    <col min="7" max="7" width="10" style="112" customWidth="1"/>
    <col min="8" max="8" width="8.88671875" style="112"/>
    <col min="9" max="9" width="7.109375" style="112" customWidth="1"/>
    <col min="10" max="10" width="8.88671875" style="112"/>
    <col min="11" max="11" width="17.5546875" style="112" customWidth="1"/>
    <col min="12" max="16384" width="8.88671875" style="112"/>
  </cols>
  <sheetData>
    <row r="1" spans="1:11" ht="17.399999999999999">
      <c r="A1" s="3237" t="s">
        <v>4510</v>
      </c>
      <c r="B1" s="3238"/>
      <c r="C1" s="3238"/>
      <c r="D1" s="3238"/>
      <c r="E1" s="3238"/>
      <c r="F1" s="3238"/>
      <c r="G1" s="3238"/>
      <c r="H1" s="3238"/>
      <c r="I1" s="3238"/>
      <c r="J1" s="3238"/>
      <c r="K1" s="3239"/>
    </row>
    <row r="2" spans="1:11" ht="72.75" customHeight="1">
      <c r="A2" s="3240" t="s">
        <v>417</v>
      </c>
      <c r="B2" s="3240"/>
      <c r="C2" s="3240" t="str">
        <f>+'Master Data'!E18</f>
        <v>KZN Public Works: 191 Prince Alfred Street</v>
      </c>
      <c r="D2" s="3240"/>
      <c r="E2" s="3240"/>
      <c r="F2" s="3240"/>
      <c r="G2" s="3240"/>
      <c r="H2" s="3240"/>
      <c r="I2" s="3240"/>
      <c r="J2" s="3240"/>
      <c r="K2" s="3240"/>
    </row>
    <row r="3" spans="1:11" ht="18.75" customHeight="1">
      <c r="A3" s="3241" t="s">
        <v>4013</v>
      </c>
      <c r="B3" s="3243"/>
      <c r="C3" s="3241" t="str">
        <f>+'Master Data'!G13</f>
        <v>012345</v>
      </c>
      <c r="D3" s="3242"/>
      <c r="E3" s="3242"/>
      <c r="F3" s="3242"/>
      <c r="G3" s="3242"/>
      <c r="H3" s="3242"/>
      <c r="I3" s="3242"/>
      <c r="J3" s="3242"/>
      <c r="K3" s="3243"/>
    </row>
    <row r="4" spans="1:11" ht="4.5" customHeight="1">
      <c r="A4" s="1535"/>
      <c r="K4" s="696"/>
    </row>
    <row r="5" spans="1:11" ht="36" customHeight="1">
      <c r="A5" s="3247" t="s">
        <v>4552</v>
      </c>
      <c r="B5" s="3247"/>
      <c r="C5" s="3073" t="str">
        <f>+'Master Data'!E13</f>
        <v>ZNTM012345W</v>
      </c>
      <c r="D5" s="3074"/>
      <c r="E5" s="3074"/>
      <c r="F5" s="3074"/>
      <c r="G5" s="3073" t="s">
        <v>1138</v>
      </c>
      <c r="H5" s="3074"/>
      <c r="I5" s="3075"/>
      <c r="J5" s="3250" t="str">
        <f>+'Master Data'!E24</f>
        <v>As Per Tender Advert</v>
      </c>
      <c r="K5" s="3250"/>
    </row>
    <row r="6" spans="1:11" ht="19.5" customHeight="1">
      <c r="A6" s="3247" t="s">
        <v>1139</v>
      </c>
      <c r="B6" s="3247"/>
      <c r="C6" s="3245">
        <f>+'Master Data'!G24</f>
        <v>0.45833333333333331</v>
      </c>
      <c r="D6" s="3246"/>
      <c r="E6" s="3246"/>
      <c r="F6" s="3246"/>
      <c r="G6" s="3073" t="s">
        <v>1140</v>
      </c>
      <c r="H6" s="3074"/>
      <c r="I6" s="3075"/>
      <c r="J6" s="2343">
        <f>'Master Data'!Validity</f>
        <v>84</v>
      </c>
      <c r="K6" s="2326" t="s">
        <v>4291</v>
      </c>
    </row>
    <row r="7" spans="1:11" ht="5.25" customHeight="1">
      <c r="A7" s="1823"/>
      <c r="B7" s="616"/>
      <c r="C7" s="616"/>
      <c r="D7" s="616"/>
      <c r="E7" s="616"/>
      <c r="F7" s="616"/>
      <c r="G7" s="616"/>
      <c r="H7" s="616"/>
      <c r="I7" s="616"/>
      <c r="J7" s="616"/>
      <c r="K7" s="1824"/>
    </row>
    <row r="8" spans="1:11" ht="26.4">
      <c r="A8" s="692" t="s">
        <v>589</v>
      </c>
      <c r="B8" s="3076"/>
      <c r="C8" s="3076"/>
      <c r="D8" s="3076"/>
      <c r="E8" s="3076"/>
      <c r="F8" s="3076"/>
      <c r="G8" s="3076"/>
      <c r="H8" s="3076"/>
      <c r="I8" s="3076"/>
      <c r="J8" s="3076"/>
      <c r="K8" s="3076"/>
    </row>
    <row r="9" spans="1:11" ht="55.5" customHeight="1">
      <c r="A9" s="3076"/>
      <c r="B9" s="3176" t="s">
        <v>4289</v>
      </c>
      <c r="C9" s="3177"/>
      <c r="D9" s="3177"/>
      <c r="E9" s="3177"/>
      <c r="F9" s="3177"/>
      <c r="G9" s="3177"/>
      <c r="H9" s="3177"/>
      <c r="I9" s="3177"/>
      <c r="J9" s="3177"/>
      <c r="K9" s="3178"/>
    </row>
    <row r="10" spans="1:11" ht="42" customHeight="1">
      <c r="A10" s="3076"/>
      <c r="B10" s="3057" t="s">
        <v>662</v>
      </c>
      <c r="C10" s="3058"/>
      <c r="D10" s="3058"/>
      <c r="E10" s="3058"/>
      <c r="F10" s="3058"/>
      <c r="G10" s="3058"/>
      <c r="H10" s="3058"/>
      <c r="I10" s="3058"/>
      <c r="J10" s="3058"/>
      <c r="K10" s="3059"/>
    </row>
    <row r="11" spans="1:11" ht="27" customHeight="1">
      <c r="A11" s="3076"/>
      <c r="B11" s="3224" t="s">
        <v>4292</v>
      </c>
      <c r="C11" s="3224"/>
      <c r="D11" s="3224"/>
      <c r="E11" s="3224"/>
      <c r="F11" s="3224"/>
      <c r="G11" s="3224"/>
      <c r="H11" s="3224"/>
      <c r="I11" s="3224"/>
      <c r="J11" s="3224"/>
      <c r="K11" s="3224"/>
    </row>
    <row r="12" spans="1:11" ht="17.25" customHeight="1">
      <c r="A12" s="2347" t="s">
        <v>4494</v>
      </c>
      <c r="B12" s="3076" t="str">
        <f>+"The Employer is the Head: Public Works ("&amp;'Master Data'!E12&amp;"-Province of KwaZulu-Natal)"</f>
        <v>The Employer is the Head: Public Works (KZN Department of Public Works-Province of KwaZulu-Natal)</v>
      </c>
      <c r="C12" s="3076"/>
      <c r="D12" s="3076"/>
      <c r="E12" s="3076"/>
      <c r="F12" s="3076"/>
      <c r="G12" s="3076"/>
      <c r="H12" s="3076"/>
      <c r="I12" s="3076"/>
      <c r="J12" s="3076"/>
      <c r="K12" s="3076"/>
    </row>
    <row r="13" spans="1:11" ht="15.75" customHeight="1">
      <c r="A13" s="2346" t="s">
        <v>582</v>
      </c>
      <c r="B13" s="3219" t="s">
        <v>3914</v>
      </c>
      <c r="C13" s="3219"/>
      <c r="D13" s="3219"/>
      <c r="E13" s="3219"/>
      <c r="F13" s="3219"/>
      <c r="G13" s="3219"/>
      <c r="H13" s="3219"/>
      <c r="I13" s="3219"/>
      <c r="J13" s="3219"/>
      <c r="K13" s="3219"/>
    </row>
    <row r="14" spans="1:11" ht="37.5" customHeight="1">
      <c r="A14" s="2346"/>
      <c r="B14" s="3220" t="s">
        <v>4290</v>
      </c>
      <c r="C14" s="3220"/>
      <c r="D14" s="3220"/>
      <c r="E14" s="3220"/>
      <c r="F14" s="3220"/>
      <c r="G14" s="3220"/>
      <c r="H14" s="3220"/>
      <c r="I14" s="3220"/>
      <c r="J14" s="3220"/>
      <c r="K14" s="3220"/>
    </row>
    <row r="15" spans="1:11" ht="68.400000000000006" customHeight="1">
      <c r="A15" s="2345"/>
      <c r="B15" s="3057" t="s">
        <v>4684</v>
      </c>
      <c r="C15" s="3058"/>
      <c r="D15" s="3058"/>
      <c r="E15" s="3058"/>
      <c r="F15" s="3058"/>
      <c r="G15" s="3058"/>
      <c r="H15" s="3058"/>
      <c r="I15" s="3058"/>
      <c r="J15" s="3058"/>
      <c r="K15" s="3059"/>
    </row>
    <row r="16" spans="1:11" ht="14.25" customHeight="1">
      <c r="A16" s="2347" t="s">
        <v>4495</v>
      </c>
      <c r="B16" s="3076" t="s">
        <v>1223</v>
      </c>
      <c r="C16" s="3076"/>
      <c r="D16" s="3076"/>
      <c r="E16" s="3076"/>
      <c r="F16" s="3076"/>
      <c r="G16" s="3076"/>
      <c r="H16" s="3076"/>
      <c r="I16" s="3076"/>
      <c r="J16" s="3076"/>
      <c r="K16" s="3076"/>
    </row>
    <row r="17" spans="1:11" ht="12.75" customHeight="1">
      <c r="A17" s="2346"/>
      <c r="B17" s="3244" t="s">
        <v>4542</v>
      </c>
      <c r="C17" s="3244"/>
      <c r="D17" s="3244"/>
      <c r="E17" s="3244"/>
      <c r="F17" s="3244"/>
      <c r="G17" s="3244"/>
      <c r="H17" s="3244"/>
      <c r="I17" s="3244"/>
      <c r="J17" s="3244"/>
      <c r="K17" s="3244"/>
    </row>
    <row r="18" spans="1:11" ht="12.75" customHeight="1">
      <c r="A18" s="2346"/>
      <c r="B18" s="3244" t="s">
        <v>4631</v>
      </c>
      <c r="C18" s="3244"/>
      <c r="D18" s="3244"/>
      <c r="E18" s="3244"/>
      <c r="F18" s="3244"/>
      <c r="G18" s="3244"/>
      <c r="H18" s="3244"/>
      <c r="I18" s="3244"/>
      <c r="J18" s="3244"/>
      <c r="K18" s="3244"/>
    </row>
    <row r="19" spans="1:11" ht="12.75" customHeight="1">
      <c r="A19" s="2346"/>
      <c r="B19" s="1825" t="s">
        <v>2495</v>
      </c>
      <c r="C19" s="3221" t="str">
        <f>+'Table of Contents'!C11:G11</f>
        <v>Tender Notice and Invitation to Tender</v>
      </c>
      <c r="D19" s="3248"/>
      <c r="E19" s="3248"/>
      <c r="F19" s="3248"/>
      <c r="G19" s="3248"/>
      <c r="H19" s="3248"/>
      <c r="I19" s="3248"/>
      <c r="J19" s="3248"/>
      <c r="K19" s="3249"/>
    </row>
    <row r="20" spans="1:11" ht="12.75" customHeight="1">
      <c r="A20" s="2346"/>
      <c r="B20" s="1825" t="s">
        <v>2496</v>
      </c>
      <c r="C20" s="3221" t="str">
        <f>+'Table of Contents'!C12:G12</f>
        <v>Tender Data</v>
      </c>
      <c r="D20" s="3248"/>
      <c r="E20" s="3248"/>
      <c r="F20" s="3248"/>
      <c r="G20" s="3248"/>
      <c r="H20" s="3248"/>
      <c r="I20" s="3248"/>
      <c r="J20" s="3248"/>
      <c r="K20" s="3249"/>
    </row>
    <row r="21" spans="1:11" ht="12.75" customHeight="1">
      <c r="A21" s="2346"/>
      <c r="B21" s="1825" t="s">
        <v>2497</v>
      </c>
      <c r="C21" s="3221" t="str">
        <f>+'Table of Contents'!C13:G13</f>
        <v>Annexure C - Standard Conditions of Tender</v>
      </c>
      <c r="D21" s="3248"/>
      <c r="E21" s="3248"/>
      <c r="F21" s="3248"/>
      <c r="G21" s="3248"/>
      <c r="H21" s="3248"/>
      <c r="I21" s="3248"/>
      <c r="J21" s="3248"/>
      <c r="K21" s="3249"/>
    </row>
    <row r="22" spans="1:11" ht="12.75" customHeight="1">
      <c r="A22" s="2346"/>
      <c r="B22" s="3244" t="s">
        <v>665</v>
      </c>
      <c r="C22" s="3244"/>
      <c r="D22" s="3244"/>
      <c r="E22" s="3244"/>
      <c r="F22" s="3244"/>
      <c r="G22" s="3244"/>
      <c r="H22" s="3244"/>
      <c r="I22" s="3244"/>
      <c r="J22" s="3244"/>
      <c r="K22" s="3244"/>
    </row>
    <row r="23" spans="1:11" ht="12.75" customHeight="1">
      <c r="A23" s="2346"/>
      <c r="B23" s="1825" t="s">
        <v>2498</v>
      </c>
      <c r="C23" s="3221" t="s">
        <v>2500</v>
      </c>
      <c r="D23" s="3248"/>
      <c r="E23" s="3248"/>
      <c r="F23" s="3248"/>
      <c r="G23" s="3248"/>
      <c r="H23" s="3248"/>
      <c r="I23" s="3248"/>
      <c r="J23" s="3248"/>
      <c r="K23" s="3249"/>
    </row>
    <row r="24" spans="1:11" ht="12.75" customHeight="1">
      <c r="A24" s="2346"/>
      <c r="B24" s="1825" t="s">
        <v>2499</v>
      </c>
      <c r="C24" s="3221" t="s">
        <v>3915</v>
      </c>
      <c r="D24" s="3248"/>
      <c r="E24" s="3248"/>
      <c r="F24" s="3248"/>
      <c r="G24" s="3248"/>
      <c r="H24" s="3248"/>
      <c r="I24" s="3248"/>
      <c r="J24" s="3248"/>
      <c r="K24" s="3249"/>
    </row>
    <row r="25" spans="1:11" ht="12.75" customHeight="1">
      <c r="A25" s="2346"/>
      <c r="B25" s="3244" t="s">
        <v>957</v>
      </c>
      <c r="C25" s="3244"/>
      <c r="D25" s="3244"/>
      <c r="E25" s="3244"/>
      <c r="F25" s="3244"/>
      <c r="G25" s="3244"/>
      <c r="H25" s="3244"/>
      <c r="I25" s="3244"/>
      <c r="J25" s="3244"/>
      <c r="K25" s="3244"/>
    </row>
    <row r="26" spans="1:11" ht="12.75" customHeight="1">
      <c r="A26" s="2346"/>
      <c r="B26" s="3244" t="s">
        <v>3238</v>
      </c>
      <c r="C26" s="3244"/>
      <c r="D26" s="3244"/>
      <c r="E26" s="3244"/>
      <c r="F26" s="3244"/>
      <c r="G26" s="3244"/>
      <c r="H26" s="3244"/>
      <c r="I26" s="3244"/>
      <c r="J26" s="3244"/>
      <c r="K26" s="3244"/>
    </row>
    <row r="27" spans="1:11" ht="12.75" customHeight="1">
      <c r="A27" s="2346"/>
      <c r="B27" s="1825" t="s">
        <v>2501</v>
      </c>
      <c r="C27" s="3221" t="str">
        <f>+'Table of Contents'!C57</f>
        <v>Form of Offer and Acceptance</v>
      </c>
      <c r="D27" s="3248"/>
      <c r="E27" s="3248"/>
      <c r="F27" s="3248"/>
      <c r="G27" s="3248"/>
      <c r="H27" s="3248"/>
      <c r="I27" s="3248"/>
      <c r="J27" s="3248"/>
      <c r="K27" s="3249"/>
    </row>
    <row r="28" spans="1:11" ht="12.75" customHeight="1">
      <c r="A28" s="2346"/>
      <c r="B28" s="1825" t="s">
        <v>2502</v>
      </c>
      <c r="C28" s="3221" t="str">
        <f>+'Table of Contents'!C58</f>
        <v xml:space="preserve">Contract Data </v>
      </c>
      <c r="D28" s="3248"/>
      <c r="E28" s="3248"/>
      <c r="F28" s="3248"/>
      <c r="G28" s="3248"/>
      <c r="H28" s="3248"/>
      <c r="I28" s="3248"/>
      <c r="J28" s="3248"/>
      <c r="K28" s="3249"/>
    </row>
    <row r="29" spans="1:11" ht="12.75" customHeight="1">
      <c r="A29" s="2346"/>
      <c r="B29" s="1825" t="s">
        <v>2503</v>
      </c>
      <c r="C29" s="3221" t="str">
        <f>+'Table of Contents'!C59</f>
        <v>Form of Guarantee (C1.3)</v>
      </c>
      <c r="D29" s="3248"/>
      <c r="E29" s="3248"/>
      <c r="F29" s="3248"/>
      <c r="G29" s="3248"/>
      <c r="H29" s="3248"/>
      <c r="I29" s="3248"/>
      <c r="J29" s="3248"/>
      <c r="K29" s="3249"/>
    </row>
    <row r="30" spans="1:11" ht="12.75" customHeight="1">
      <c r="A30" s="2346"/>
      <c r="B30" s="616"/>
      <c r="C30" s="3221"/>
      <c r="D30" s="3248"/>
      <c r="E30" s="3248"/>
      <c r="F30" s="3248"/>
      <c r="G30" s="3248"/>
      <c r="H30" s="3248"/>
      <c r="I30" s="3248"/>
      <c r="J30" s="3248"/>
      <c r="K30" s="3249"/>
    </row>
    <row r="31" spans="1:11" ht="12.75" customHeight="1">
      <c r="A31" s="2346"/>
      <c r="B31" s="3244" t="s">
        <v>666</v>
      </c>
      <c r="C31" s="3244"/>
      <c r="D31" s="3244"/>
      <c r="E31" s="3244"/>
      <c r="F31" s="3244"/>
      <c r="G31" s="3244"/>
      <c r="H31" s="3244"/>
      <c r="I31" s="3244"/>
      <c r="J31" s="3244"/>
      <c r="K31" s="3244"/>
    </row>
    <row r="32" spans="1:11" ht="12.75" customHeight="1">
      <c r="A32" s="2346"/>
      <c r="B32" s="1825" t="s">
        <v>2504</v>
      </c>
      <c r="C32" s="3221" t="str">
        <f>+'Table of Contents'!C63:G63</f>
        <v>Pricing Instructions</v>
      </c>
      <c r="D32" s="3248"/>
      <c r="E32" s="3248"/>
      <c r="F32" s="3248"/>
      <c r="G32" s="3248"/>
      <c r="H32" s="3248"/>
      <c r="I32" s="3248"/>
      <c r="J32" s="3248"/>
      <c r="K32" s="3249"/>
    </row>
    <row r="33" spans="1:14" ht="12.75" customHeight="1">
      <c r="A33" s="2346"/>
      <c r="B33" s="1825" t="s">
        <v>2505</v>
      </c>
      <c r="C33" s="3221" t="str">
        <f>+'Table of Contents'!C64:G64</f>
        <v xml:space="preserve">Bills of Quantities </v>
      </c>
      <c r="D33" s="3248"/>
      <c r="E33" s="3248"/>
      <c r="F33" s="3248"/>
      <c r="G33" s="3248"/>
      <c r="H33" s="3248"/>
      <c r="I33" s="3248"/>
      <c r="J33" s="3248"/>
      <c r="K33" s="3249"/>
    </row>
    <row r="34" spans="1:14" ht="12.75" customHeight="1">
      <c r="A34" s="2346"/>
      <c r="B34" s="1825"/>
      <c r="C34" s="3221"/>
      <c r="D34" s="3248"/>
      <c r="E34" s="3248"/>
      <c r="F34" s="3248"/>
      <c r="G34" s="3248"/>
      <c r="H34" s="3248"/>
      <c r="I34" s="3248"/>
      <c r="J34" s="3248"/>
      <c r="K34" s="3249"/>
    </row>
    <row r="35" spans="1:14" ht="12.75" customHeight="1">
      <c r="A35" s="2346"/>
      <c r="B35" s="3244" t="s">
        <v>882</v>
      </c>
      <c r="C35" s="3244"/>
      <c r="D35" s="3244"/>
      <c r="E35" s="3244"/>
      <c r="F35" s="3244"/>
      <c r="G35" s="3244"/>
      <c r="H35" s="3244"/>
      <c r="I35" s="3244"/>
      <c r="J35" s="3244"/>
      <c r="K35" s="3244"/>
    </row>
    <row r="36" spans="1:14" ht="12.75" customHeight="1">
      <c r="A36" s="2346"/>
      <c r="B36" s="1825" t="s">
        <v>2506</v>
      </c>
      <c r="C36" s="3221" t="str">
        <f>+'Table of Contents'!C68:G68</f>
        <v>Scope of Works</v>
      </c>
      <c r="D36" s="3248"/>
      <c r="E36" s="3248"/>
      <c r="F36" s="3248"/>
      <c r="G36" s="3248"/>
      <c r="H36" s="3248"/>
      <c r="I36" s="3248"/>
      <c r="J36" s="3248"/>
      <c r="K36" s="3249"/>
    </row>
    <row r="37" spans="1:14" ht="12.75" customHeight="1">
      <c r="A37" s="2346"/>
      <c r="B37" s="1825" t="s">
        <v>2507</v>
      </c>
      <c r="C37" s="3221" t="str">
        <f>+'Table of Contents'!C69:G69</f>
        <v>Specification for HIV/AIDS awareness</v>
      </c>
      <c r="D37" s="3248"/>
      <c r="E37" s="3248"/>
      <c r="F37" s="3248"/>
      <c r="G37" s="3248"/>
      <c r="H37" s="3248"/>
      <c r="I37" s="3248"/>
      <c r="J37" s="3248"/>
      <c r="K37" s="3249"/>
    </row>
    <row r="38" spans="1:14" ht="12.75" customHeight="1">
      <c r="A38" s="2346"/>
      <c r="B38" s="1825" t="s">
        <v>2508</v>
      </c>
      <c r="C38" s="3221" t="str">
        <f>+'Table of Contents'!C70:G70</f>
        <v>HIV/STI Compliance report</v>
      </c>
      <c r="D38" s="3248"/>
      <c r="E38" s="3248"/>
      <c r="F38" s="3248"/>
      <c r="G38" s="3248"/>
      <c r="H38" s="3248"/>
      <c r="I38" s="3248"/>
      <c r="J38" s="3248"/>
      <c r="K38" s="3249"/>
    </row>
    <row r="39" spans="1:14" ht="12.75" customHeight="1">
      <c r="A39" s="2346"/>
      <c r="B39" s="1825" t="s">
        <v>2509</v>
      </c>
      <c r="C39" s="3221" t="s">
        <v>2511</v>
      </c>
      <c r="D39" s="3248"/>
      <c r="E39" s="3248"/>
      <c r="F39" s="3248"/>
      <c r="G39" s="3248"/>
      <c r="H39" s="3248"/>
      <c r="I39" s="3248"/>
      <c r="J39" s="3248"/>
      <c r="K39" s="3249"/>
    </row>
    <row r="40" spans="1:14" ht="12.75" customHeight="1">
      <c r="A40" s="2346"/>
      <c r="B40" s="1825" t="s">
        <v>2510</v>
      </c>
      <c r="C40" s="3231" t="s">
        <v>606</v>
      </c>
      <c r="D40" s="3232"/>
      <c r="E40" s="3232"/>
      <c r="F40" s="3232"/>
      <c r="G40" s="3232"/>
      <c r="H40" s="3232"/>
      <c r="I40" s="3232"/>
      <c r="J40" s="3232"/>
      <c r="K40" s="3233"/>
    </row>
    <row r="41" spans="1:14" ht="12.75" customHeight="1">
      <c r="A41" s="2346"/>
      <c r="B41" s="3244" t="s">
        <v>667</v>
      </c>
      <c r="C41" s="3244"/>
      <c r="D41" s="3244"/>
      <c r="E41" s="3244"/>
      <c r="F41" s="3244"/>
      <c r="G41" s="3244"/>
      <c r="H41" s="3244"/>
      <c r="I41" s="3244"/>
      <c r="J41" s="3244"/>
      <c r="K41" s="3244"/>
    </row>
    <row r="42" spans="1:14" ht="12.75" customHeight="1">
      <c r="A42" s="2346"/>
      <c r="B42" s="1825" t="s">
        <v>2512</v>
      </c>
      <c r="C42" s="3221" t="str">
        <f>+'Table of Contents'!C75:G75</f>
        <v>Site Information</v>
      </c>
      <c r="D42" s="3248"/>
      <c r="E42" s="3248"/>
      <c r="F42" s="3248"/>
      <c r="G42" s="3248"/>
      <c r="H42" s="3248"/>
      <c r="I42" s="3248"/>
      <c r="J42" s="3248"/>
      <c r="K42" s="3249"/>
    </row>
    <row r="43" spans="1:14" ht="12.75" customHeight="1">
      <c r="A43" s="2346"/>
      <c r="B43" s="1825" t="s">
        <v>2513</v>
      </c>
      <c r="C43" s="3221" t="str">
        <f>+'Table of Contents'!D90</f>
        <v>Builders Lien Agreement</v>
      </c>
      <c r="D43" s="3248"/>
      <c r="E43" s="3248"/>
      <c r="F43" s="3248"/>
      <c r="G43" s="3248"/>
      <c r="H43" s="3248"/>
      <c r="I43" s="3248"/>
      <c r="J43" s="3248"/>
      <c r="K43" s="3249"/>
    </row>
    <row r="44" spans="1:14" ht="12.75" customHeight="1">
      <c r="A44" s="2346"/>
      <c r="B44" s="1825"/>
      <c r="C44" s="3221"/>
      <c r="D44" s="3248"/>
      <c r="E44" s="3248"/>
      <c r="F44" s="3248"/>
      <c r="G44" s="3248"/>
      <c r="H44" s="3248"/>
      <c r="I44" s="3248"/>
      <c r="J44" s="3248"/>
      <c r="K44" s="3249"/>
    </row>
    <row r="45" spans="1:14" ht="14.25" customHeight="1">
      <c r="A45" s="2346"/>
      <c r="B45" s="3244" t="s">
        <v>1480</v>
      </c>
      <c r="C45" s="3244"/>
      <c r="D45" s="3244"/>
      <c r="E45" s="3244"/>
      <c r="F45" s="3244"/>
      <c r="G45" s="3244"/>
      <c r="H45" s="3244"/>
      <c r="I45" s="3244"/>
      <c r="J45" s="3244"/>
      <c r="K45" s="3244"/>
      <c r="N45" s="112" t="s">
        <v>582</v>
      </c>
    </row>
    <row r="46" spans="1:14" ht="13.2" customHeight="1">
      <c r="A46" s="2346"/>
      <c r="B46" s="1825" t="s">
        <v>2514</v>
      </c>
      <c r="C46" s="3221" t="str">
        <f>+'Table of Contents'!C79:G79</f>
        <v>List of Drawings</v>
      </c>
      <c r="D46" s="3248"/>
      <c r="E46" s="3248"/>
      <c r="F46" s="3248"/>
      <c r="G46" s="3248"/>
      <c r="H46" s="3248"/>
      <c r="I46" s="3248"/>
      <c r="J46" s="3248"/>
      <c r="K46" s="3249"/>
    </row>
    <row r="47" spans="1:14" ht="13.2" customHeight="1">
      <c r="A47" s="2346"/>
      <c r="B47" s="1825" t="s">
        <v>2515</v>
      </c>
      <c r="C47" s="3221" t="str">
        <f>+'Table of Contents'!D83</f>
        <v>Standard Preambles for all Trades (Rev 3) - DOH 2009</v>
      </c>
      <c r="D47" s="3248"/>
      <c r="E47" s="3248"/>
      <c r="F47" s="3248"/>
      <c r="G47" s="3248"/>
      <c r="H47" s="3248"/>
      <c r="I47" s="3248"/>
      <c r="J47" s="3248"/>
      <c r="K47" s="3249"/>
    </row>
    <row r="48" spans="1:14" ht="13.2" customHeight="1">
      <c r="A48" s="2346"/>
      <c r="B48" s="1825" t="s">
        <v>2516</v>
      </c>
      <c r="C48" s="3221" t="str">
        <f>+'Table of Contents'!D84</f>
        <v>General Electrical Specifications</v>
      </c>
      <c r="D48" s="3248"/>
      <c r="E48" s="3248"/>
      <c r="F48" s="3248"/>
      <c r="G48" s="3248"/>
      <c r="H48" s="3248"/>
      <c r="I48" s="3248"/>
      <c r="J48" s="3248"/>
      <c r="K48" s="3249"/>
    </row>
    <row r="49" spans="1:11" ht="13.2" customHeight="1">
      <c r="A49" s="2346"/>
      <c r="B49" s="1825" t="s">
        <v>2517</v>
      </c>
      <c r="C49" s="3221" t="str">
        <f>+'Table of Contents'!D85</f>
        <v>Lightning Protection Specifications</v>
      </c>
      <c r="D49" s="3248"/>
      <c r="E49" s="3248"/>
      <c r="F49" s="3248"/>
      <c r="G49" s="3248"/>
      <c r="H49" s="3248"/>
      <c r="I49" s="3248"/>
      <c r="J49" s="3248"/>
      <c r="K49" s="3249"/>
    </row>
    <row r="50" spans="1:11" ht="15" customHeight="1">
      <c r="A50" s="2346"/>
      <c r="B50" s="1825" t="s">
        <v>2518</v>
      </c>
      <c r="C50" s="3221" t="str">
        <f>+'Table of Contents'!D86</f>
        <v>Map of Tender submission location</v>
      </c>
      <c r="D50" s="3248"/>
      <c r="E50" s="3248"/>
      <c r="F50" s="3248"/>
      <c r="G50" s="3248"/>
      <c r="H50" s="3248"/>
      <c r="I50" s="3248"/>
      <c r="J50" s="3248"/>
      <c r="K50" s="3249"/>
    </row>
    <row r="51" spans="1:11" ht="15" customHeight="1">
      <c r="A51" s="2346"/>
      <c r="B51" s="1825" t="s">
        <v>2519</v>
      </c>
      <c r="C51" s="3221" t="str">
        <f>+'Table of Contents'!D87</f>
        <v>Joint Venture Agreement</v>
      </c>
      <c r="D51" s="3248"/>
      <c r="E51" s="3248"/>
      <c r="F51" s="3248"/>
      <c r="G51" s="3248"/>
      <c r="H51" s="3248"/>
      <c r="I51" s="3248"/>
      <c r="J51" s="3248"/>
      <c r="K51" s="3249"/>
    </row>
    <row r="52" spans="1:11" ht="15" customHeight="1">
      <c r="A52" s="2346"/>
      <c r="B52" s="1825" t="s">
        <v>2520</v>
      </c>
      <c r="C52" s="3221" t="str">
        <f>+'Table of Contents'!D88</f>
        <v>Health and Safety Specification</v>
      </c>
      <c r="D52" s="3248"/>
      <c r="E52" s="3248"/>
      <c r="F52" s="3248"/>
      <c r="G52" s="3248"/>
      <c r="H52" s="3248"/>
      <c r="I52" s="3248"/>
      <c r="J52" s="3248"/>
      <c r="K52" s="3249"/>
    </row>
    <row r="53" spans="1:11" ht="15" customHeight="1">
      <c r="A53" s="2346"/>
      <c r="B53" s="1825" t="s">
        <v>2521</v>
      </c>
      <c r="C53" s="3221" t="str">
        <f>+'Table of Contents'!D89</f>
        <v>Health and Safety Bill of Quantities</v>
      </c>
      <c r="D53" s="3248"/>
      <c r="E53" s="3248"/>
      <c r="F53" s="3248"/>
      <c r="G53" s="3248"/>
      <c r="H53" s="3248"/>
      <c r="I53" s="3248"/>
      <c r="J53" s="3248"/>
      <c r="K53" s="3249"/>
    </row>
    <row r="54" spans="1:11" ht="15" customHeight="1">
      <c r="A54" s="2346"/>
      <c r="B54" s="1825" t="s">
        <v>2522</v>
      </c>
      <c r="C54" s="3221" t="str">
        <f>+'Table of Contents'!D90</f>
        <v>Builders Lien Agreement</v>
      </c>
      <c r="D54" s="3248"/>
      <c r="E54" s="3248"/>
      <c r="F54" s="3248"/>
      <c r="G54" s="3248"/>
      <c r="H54" s="3248"/>
      <c r="I54" s="3248"/>
      <c r="J54" s="3248"/>
      <c r="K54" s="3249"/>
    </row>
    <row r="55" spans="1:11" ht="15" customHeight="1">
      <c r="A55" s="2346"/>
      <c r="B55" s="1825" t="s">
        <v>3218</v>
      </c>
      <c r="C55" s="3221" t="str">
        <f>+'Table of Contents'!D91</f>
        <v>Geotechnical Investigation Report (If applicable)</v>
      </c>
      <c r="D55" s="3248"/>
      <c r="E55" s="3248"/>
      <c r="F55" s="3248"/>
      <c r="G55" s="3248"/>
      <c r="H55" s="3248"/>
      <c r="I55" s="3248"/>
      <c r="J55" s="3248"/>
      <c r="K55" s="3249"/>
    </row>
    <row r="56" spans="1:11" ht="15" customHeight="1">
      <c r="A56" s="2346"/>
      <c r="B56" s="1825" t="s">
        <v>3219</v>
      </c>
      <c r="C56" s="3221" t="str">
        <f>+'Table of Contents'!D92</f>
        <v>EPWP Employment Contract</v>
      </c>
      <c r="D56" s="3248"/>
      <c r="E56" s="3248"/>
      <c r="F56" s="3248"/>
      <c r="G56" s="3248"/>
      <c r="H56" s="3248"/>
      <c r="I56" s="3248"/>
      <c r="J56" s="3248"/>
      <c r="K56" s="3249"/>
    </row>
    <row r="57" spans="1:11" ht="15" customHeight="1">
      <c r="A57" s="2346"/>
      <c r="B57" s="1825" t="s">
        <v>3815</v>
      </c>
      <c r="C57" s="3221" t="str">
        <f>+'Table of Contents'!D93</f>
        <v>Attendance Register - Infrastructure and Other projects</v>
      </c>
      <c r="D57" s="3248"/>
      <c r="E57" s="3248"/>
      <c r="F57" s="3248"/>
      <c r="G57" s="3248"/>
      <c r="H57" s="3248"/>
      <c r="I57" s="3248"/>
      <c r="J57" s="3248"/>
      <c r="K57" s="3249"/>
    </row>
    <row r="58" spans="1:11" ht="15" customHeight="1">
      <c r="A58" s="2346"/>
      <c r="B58" s="1825" t="s">
        <v>3816</v>
      </c>
      <c r="C58" s="3221" t="str">
        <f>+'Table of Contents'!D94</f>
        <v>EPWP Data Collection tool for Phase 3 system</v>
      </c>
      <c r="D58" s="3248"/>
      <c r="E58" s="3248"/>
      <c r="F58" s="3248"/>
      <c r="G58" s="3248"/>
      <c r="H58" s="3248"/>
      <c r="I58" s="3248"/>
      <c r="J58" s="3248"/>
      <c r="K58" s="3249"/>
    </row>
    <row r="59" spans="1:11" ht="15" customHeight="1">
      <c r="A59" s="2346"/>
      <c r="B59" s="1825"/>
      <c r="C59" s="1791"/>
      <c r="D59" s="1792"/>
      <c r="E59" s="1792"/>
      <c r="F59" s="1792"/>
      <c r="G59" s="1792"/>
      <c r="H59" s="1792"/>
      <c r="I59" s="1792"/>
      <c r="J59" s="1792"/>
      <c r="K59" s="1793"/>
    </row>
    <row r="60" spans="1:11" ht="5.4" customHeight="1">
      <c r="A60" s="2345"/>
      <c r="B60" s="1825"/>
      <c r="C60" s="1788"/>
      <c r="D60" s="1789"/>
      <c r="E60" s="1789"/>
      <c r="F60" s="1789"/>
      <c r="G60" s="1789"/>
      <c r="H60" s="1789"/>
      <c r="I60" s="1789"/>
      <c r="J60" s="1789"/>
      <c r="K60" s="1790"/>
    </row>
    <row r="61" spans="1:11" ht="15" customHeight="1">
      <c r="A61" s="3219" t="s">
        <v>4496</v>
      </c>
      <c r="B61" s="3076" t="s">
        <v>149</v>
      </c>
      <c r="C61" s="3076"/>
      <c r="D61" s="3076"/>
      <c r="E61" s="3076"/>
      <c r="F61" s="3076"/>
      <c r="G61" s="3076"/>
      <c r="H61" s="3076"/>
      <c r="I61" s="3076"/>
      <c r="J61" s="3076"/>
      <c r="K61" s="3076"/>
    </row>
    <row r="62" spans="1:11" ht="12" customHeight="1">
      <c r="A62" s="3220"/>
      <c r="B62" s="3221" t="s">
        <v>507</v>
      </c>
      <c r="C62" s="3248"/>
      <c r="D62" s="3249"/>
      <c r="E62" s="3253" t="str">
        <f>+'Master Data'!E234</f>
        <v>[Identify the Company or person]</v>
      </c>
      <c r="F62" s="3254"/>
      <c r="G62" s="3254"/>
      <c r="H62" s="3254"/>
      <c r="I62" s="3254"/>
      <c r="J62" s="3254"/>
      <c r="K62" s="3255"/>
    </row>
    <row r="63" spans="1:11" ht="12.75" customHeight="1">
      <c r="A63" s="3220"/>
      <c r="B63" s="3221" t="s">
        <v>508</v>
      </c>
      <c r="C63" s="3248"/>
      <c r="D63" s="3249"/>
      <c r="E63" s="3253" t="str">
        <f>IF('Master Data'!E235=1,"Principal Agent/Engineer",IF('Master Data'!E235=2,"Project Leader","Project Manager"))</f>
        <v>Principal Agent/Engineer</v>
      </c>
      <c r="F63" s="3254"/>
      <c r="G63" s="3254"/>
      <c r="H63" s="3254"/>
      <c r="I63" s="3254"/>
      <c r="J63" s="3254"/>
      <c r="K63" s="3255"/>
    </row>
    <row r="64" spans="1:11" ht="12.75" customHeight="1">
      <c r="A64" s="3220"/>
      <c r="B64" s="3221" t="s">
        <v>509</v>
      </c>
      <c r="C64" s="3248"/>
      <c r="D64" s="3249"/>
      <c r="E64" s="3253" t="str">
        <f>CONCATENATE('Master Data'!E236," , ",'Master Data'!E237," ,  ",'Master Data'!E238," ,  ",'Master Data'!Text5)</f>
        <v>[P.O. Box number] , [Name of town] ,  [Name of City] ,  [Code]</v>
      </c>
      <c r="F64" s="3254"/>
      <c r="G64" s="3254"/>
      <c r="H64" s="3254"/>
      <c r="I64" s="3254"/>
      <c r="J64" s="3254"/>
      <c r="K64" s="3255"/>
    </row>
    <row r="65" spans="1:24" ht="12.75" customHeight="1">
      <c r="A65" s="3220"/>
      <c r="B65" s="3221" t="s">
        <v>510</v>
      </c>
      <c r="C65" s="3248"/>
      <c r="D65" s="3249"/>
      <c r="E65" s="3253" t="str">
        <f>+'Master Data'!E243</f>
        <v>[Telephone Number including Area Code]</v>
      </c>
      <c r="F65" s="3254"/>
      <c r="G65" s="3254"/>
      <c r="H65" s="3254"/>
      <c r="I65" s="3254"/>
      <c r="J65" s="3254"/>
      <c r="K65" s="3255"/>
    </row>
    <row r="66" spans="1:24" ht="12.75" customHeight="1">
      <c r="A66" s="3220"/>
      <c r="B66" s="3221" t="s">
        <v>511</v>
      </c>
      <c r="C66" s="3248"/>
      <c r="D66" s="3249"/>
      <c r="E66" s="3253" t="str">
        <f>+'Master Data'!E245</f>
        <v>[Fax Number including Area Code]</v>
      </c>
      <c r="F66" s="3254"/>
      <c r="G66" s="3254"/>
      <c r="H66" s="3254"/>
      <c r="I66" s="3254"/>
      <c r="J66" s="3254"/>
      <c r="K66" s="3255"/>
    </row>
    <row r="67" spans="1:24" ht="12.75" customHeight="1">
      <c r="A67" s="3220"/>
      <c r="B67" s="3221" t="s">
        <v>512</v>
      </c>
      <c r="C67" s="3248"/>
      <c r="D67" s="3249"/>
      <c r="E67" s="3253" t="str">
        <f>+'Master Data'!E246</f>
        <v>[Email Address]</v>
      </c>
      <c r="F67" s="3254"/>
      <c r="G67" s="3254"/>
      <c r="H67" s="3254"/>
      <c r="I67" s="3254"/>
      <c r="J67" s="3254"/>
      <c r="K67" s="3255"/>
    </row>
    <row r="68" spans="1:24" ht="12.75" customHeight="1">
      <c r="A68" s="3220"/>
      <c r="B68" s="3221" t="s">
        <v>3840</v>
      </c>
      <c r="C68" s="3248"/>
      <c r="D68" s="3249"/>
      <c r="E68" s="3253" t="str">
        <f>+'Master Data'!E233:G233</f>
        <v>Mr. Brightspark Knowitall</v>
      </c>
      <c r="F68" s="3254"/>
      <c r="G68" s="3254"/>
      <c r="H68" s="3254"/>
      <c r="I68" s="3254"/>
      <c r="J68" s="3254"/>
      <c r="K68" s="3255"/>
    </row>
    <row r="69" spans="1:24" ht="39" customHeight="1">
      <c r="A69" s="3220"/>
      <c r="B69" s="3221" t="s">
        <v>1923</v>
      </c>
      <c r="C69" s="3248"/>
      <c r="D69" s="3248"/>
      <c r="E69" s="3248"/>
      <c r="F69" s="3248"/>
      <c r="G69" s="3248"/>
      <c r="H69" s="3248"/>
      <c r="I69" s="3248"/>
      <c r="J69" s="3248"/>
      <c r="K69" s="3249"/>
      <c r="M69" s="233"/>
    </row>
    <row r="70" spans="1:24" ht="6.6" customHeight="1">
      <c r="A70" s="3220"/>
      <c r="B70" s="3222"/>
      <c r="C70" s="3060"/>
      <c r="D70" s="3060"/>
      <c r="E70" s="3060"/>
      <c r="F70" s="3060"/>
      <c r="G70" s="3060"/>
      <c r="H70" s="3060"/>
      <c r="I70" s="3060"/>
      <c r="J70" s="3060"/>
      <c r="K70" s="3061"/>
    </row>
    <row r="71" spans="1:24" ht="6.6" customHeight="1">
      <c r="A71" s="3224"/>
      <c r="B71" s="3223"/>
      <c r="C71" s="3154"/>
      <c r="D71" s="3154"/>
      <c r="E71" s="3154"/>
      <c r="F71" s="3154"/>
      <c r="G71" s="3154"/>
      <c r="H71" s="3154"/>
      <c r="I71" s="3154"/>
      <c r="J71" s="3154"/>
      <c r="K71" s="3155"/>
    </row>
    <row r="72" spans="1:24" ht="15" customHeight="1">
      <c r="A72" s="3219" t="s">
        <v>4310</v>
      </c>
      <c r="B72" s="3168" t="str">
        <f>IF('Master Data'!E66=1,"PP1-Negotiation Procedure",IF('Master Data'!E66=2,"PP2-Competitive Selection Procedure","PP3-Competitive Negotiated Procedure"))</f>
        <v>PP2-Competitive Selection Procedure</v>
      </c>
      <c r="C72" s="3169"/>
      <c r="D72" s="3169"/>
      <c r="E72" s="3169"/>
      <c r="F72" s="3169"/>
      <c r="G72" s="3169"/>
      <c r="H72" s="3168" t="str">
        <f>IF('Master Data'!E68=1,"Design by Employer",IF('Master Data'!E68=2,"Design and Build","Management Contractor"))</f>
        <v>Design by Employer</v>
      </c>
      <c r="I72" s="3169"/>
      <c r="J72" s="3169"/>
      <c r="K72" s="3170"/>
      <c r="L72" s="1536"/>
      <c r="M72" s="1536"/>
    </row>
    <row r="73" spans="1:24" ht="15" customHeight="1">
      <c r="A73" s="3220"/>
      <c r="B73" s="3168" t="str">
        <f>IF('Master Data'!E67=1,"PP2A-Nominated Procedure",IF('Master Data'!E67=2,"PP2B-Open Procedure",IF('Master Data'!E67=3,"PP2C-Qualified Procedure",IF('Master Data'!E67=4,"PP2D-Quotation Procedure",IF('Master Data'!E67=5,"PP2E-Proposal Procedure using the two envelope system",IF('Master Data'!E67=6,"PP2F-Proposal Procedure using the two stage system","PP2G-Shopping Procedure"))))))</f>
        <v>PP2B-Open Procedure</v>
      </c>
      <c r="C73" s="3169"/>
      <c r="D73" s="3169"/>
      <c r="E73" s="3169"/>
      <c r="F73" s="3169"/>
      <c r="G73" s="3169"/>
      <c r="H73" s="3169"/>
      <c r="I73" s="3169"/>
      <c r="J73" s="3169"/>
      <c r="K73" s="3170"/>
    </row>
    <row r="74" spans="1:24" ht="33" customHeight="1">
      <c r="A74" s="3224"/>
      <c r="B74" s="3265" t="s">
        <v>4490</v>
      </c>
      <c r="C74" s="3266"/>
      <c r="D74" s="3266"/>
      <c r="E74" s="3266"/>
      <c r="F74" s="3266"/>
      <c r="G74" s="3266"/>
      <c r="H74" s="3266"/>
      <c r="I74" s="3266"/>
      <c r="J74" s="3266"/>
      <c r="K74" s="3267"/>
    </row>
    <row r="75" spans="1:24" ht="15.75" customHeight="1">
      <c r="A75" s="3221" t="s">
        <v>4491</v>
      </c>
      <c r="B75" s="3060" t="s">
        <v>4543</v>
      </c>
      <c r="C75" s="3060"/>
      <c r="D75" s="3060"/>
      <c r="E75" s="3060"/>
      <c r="F75" s="3060"/>
      <c r="G75" s="3060"/>
      <c r="H75" s="3060"/>
      <c r="I75" s="3060"/>
      <c r="J75" s="3060"/>
      <c r="K75" s="3061"/>
    </row>
    <row r="76" spans="1:24" ht="7.5" customHeight="1">
      <c r="A76" s="3222"/>
      <c r="B76" s="3060"/>
      <c r="C76" s="3060"/>
      <c r="D76" s="3060"/>
      <c r="E76" s="3060"/>
      <c r="F76" s="3060"/>
      <c r="G76" s="3060"/>
      <c r="H76" s="3060"/>
      <c r="I76" s="3060"/>
      <c r="J76" s="3060"/>
      <c r="K76" s="3061"/>
    </row>
    <row r="77" spans="1:24" ht="20.25" customHeight="1" outlineLevel="1">
      <c r="A77" s="3222"/>
      <c r="B77" s="3176" t="str">
        <f>IF('Master Data'!$E$15=1,"A contract will only be entered into with a Tenderder who has in his employ management and supervisory staff satisfying the requirements of the scope of work for labour intensive competencies for supervisory and","This is not an EPWP project")</f>
        <v>This is not an EPWP project</v>
      </c>
      <c r="C77" s="3177"/>
      <c r="D77" s="3177"/>
      <c r="E77" s="3177"/>
      <c r="F77" s="3177"/>
      <c r="G77" s="3177"/>
      <c r="H77" s="3177"/>
      <c r="I77" s="3177"/>
      <c r="J77" s="3177"/>
      <c r="K77" s="3178"/>
      <c r="R77" s="2417"/>
      <c r="S77" s="2418"/>
      <c r="T77" s="2418"/>
      <c r="U77" s="2418"/>
      <c r="V77" s="2418"/>
      <c r="W77" s="2418"/>
      <c r="X77" s="2418"/>
    </row>
    <row r="78" spans="1:24" ht="4.5" customHeight="1" outlineLevel="1">
      <c r="A78" s="3222"/>
      <c r="B78" s="3058" t="str">
        <f>IF('Master Data'!$E$15=1,"management staff during the contract validity of the contract.","")</f>
        <v/>
      </c>
      <c r="C78" s="3058"/>
      <c r="D78" s="3058"/>
      <c r="E78" s="3058"/>
      <c r="F78" s="3058"/>
      <c r="G78" s="3058"/>
      <c r="H78" s="3058"/>
      <c r="I78" s="3058"/>
      <c r="J78" s="3058"/>
      <c r="K78" s="3058"/>
      <c r="R78" s="2417"/>
      <c r="S78" s="2418"/>
      <c r="T78" s="2418"/>
      <c r="U78" s="2418"/>
      <c r="V78" s="2418"/>
      <c r="W78" s="2418"/>
      <c r="X78" s="2418"/>
    </row>
    <row r="79" spans="1:24" ht="54.75" customHeight="1">
      <c r="A79" s="3222"/>
      <c r="B79" s="3221" t="s">
        <v>4415</v>
      </c>
      <c r="C79" s="3248"/>
      <c r="D79" s="3248"/>
      <c r="E79" s="3248"/>
      <c r="F79" s="3248"/>
      <c r="G79" s="3248"/>
      <c r="H79" s="3248"/>
      <c r="I79" s="3248"/>
      <c r="J79" s="3248"/>
      <c r="K79" s="3248"/>
      <c r="L79" s="623"/>
      <c r="R79" s="2418"/>
      <c r="S79" s="2418"/>
      <c r="T79" s="2418"/>
      <c r="U79" s="2418"/>
      <c r="V79" s="2418"/>
      <c r="W79" s="2418"/>
      <c r="X79" s="2418"/>
    </row>
    <row r="80" spans="1:24" ht="20.25" customHeight="1">
      <c r="A80" s="3222"/>
      <c r="B80" s="2319" t="str">
        <f ca="1">'Master Data'!G19</f>
        <v>3ME</v>
      </c>
      <c r="C80" s="3039" t="s">
        <v>4421</v>
      </c>
      <c r="D80" s="3039"/>
      <c r="E80" s="3039"/>
      <c r="F80" s="3039"/>
      <c r="G80" s="3039"/>
      <c r="H80" s="3039"/>
      <c r="I80" s="3039"/>
      <c r="J80" s="3039"/>
      <c r="K80" s="3228"/>
    </row>
    <row r="81" spans="1:12" ht="4.95" customHeight="1">
      <c r="A81" s="3222"/>
      <c r="B81" s="2319"/>
      <c r="C81" s="616"/>
      <c r="D81" s="616"/>
      <c r="E81" s="616"/>
      <c r="F81" s="616"/>
      <c r="G81" s="616"/>
      <c r="H81" s="616"/>
      <c r="I81" s="616"/>
      <c r="J81" s="616"/>
      <c r="K81" s="1824"/>
    </row>
    <row r="82" spans="1:12" ht="12.75" customHeight="1">
      <c r="A82" s="3222"/>
      <c r="B82" s="3251" t="s">
        <v>4416</v>
      </c>
      <c r="C82" s="3252"/>
      <c r="D82" s="3252"/>
      <c r="E82" s="3252"/>
      <c r="F82" s="3252"/>
      <c r="G82" s="3252"/>
      <c r="H82" s="3252"/>
      <c r="I82" s="3252"/>
      <c r="J82" s="3252"/>
      <c r="K82" s="3252"/>
      <c r="L82" s="614"/>
    </row>
    <row r="83" spans="1:12" ht="3.75" customHeight="1">
      <c r="A83" s="3222"/>
      <c r="B83" s="2319"/>
      <c r="C83" s="616"/>
      <c r="D83" s="616"/>
      <c r="E83" s="616"/>
      <c r="F83" s="616"/>
      <c r="G83" s="616"/>
      <c r="H83" s="616"/>
      <c r="I83" s="616"/>
      <c r="J83" s="616"/>
      <c r="K83" s="616"/>
    </row>
    <row r="84" spans="1:12" ht="16.5" customHeight="1">
      <c r="A84" s="3222"/>
      <c r="B84" s="2320">
        <v>1</v>
      </c>
      <c r="C84" s="3060" t="s">
        <v>4417</v>
      </c>
      <c r="D84" s="3060"/>
      <c r="E84" s="3060"/>
      <c r="F84" s="3060"/>
      <c r="G84" s="3060"/>
      <c r="H84" s="3060"/>
      <c r="I84" s="3060"/>
      <c r="J84" s="3060"/>
      <c r="K84" s="3060"/>
      <c r="L84" s="3060"/>
    </row>
    <row r="85" spans="1:12" ht="27.75" customHeight="1">
      <c r="A85" s="3222"/>
      <c r="B85" s="2321">
        <v>2</v>
      </c>
      <c r="C85" s="3090" t="str">
        <f ca="1">'T1.1_Tender Notice &amp; Invitation'!C19:L19</f>
        <v>the lead  partner has a contractor grading  designation in the 3ME or higher, class of construction work; or</v>
      </c>
      <c r="D85" s="3090"/>
      <c r="E85" s="3090"/>
      <c r="F85" s="3090"/>
      <c r="G85" s="3090"/>
      <c r="H85" s="3090"/>
      <c r="I85" s="3090"/>
      <c r="J85" s="3090"/>
      <c r="K85" s="3090"/>
      <c r="L85" s="597"/>
    </row>
    <row r="86" spans="1:12" ht="31.5" customHeight="1">
      <c r="A86" s="3222"/>
      <c r="B86" s="2322"/>
      <c r="C86" s="3090" t="s">
        <v>4418</v>
      </c>
      <c r="D86" s="3090"/>
      <c r="E86" s="3090"/>
      <c r="F86" s="3090"/>
      <c r="G86" s="3090"/>
      <c r="H86" s="3090"/>
      <c r="I86" s="3090"/>
      <c r="J86" s="3090"/>
      <c r="K86" s="3090"/>
      <c r="L86" s="597"/>
    </row>
    <row r="87" spans="1:12" ht="45" customHeight="1">
      <c r="A87" s="3222"/>
      <c r="B87" s="2322">
        <v>3</v>
      </c>
      <c r="C87" s="3060" t="s">
        <v>4419</v>
      </c>
      <c r="D87" s="3060"/>
      <c r="E87" s="3060"/>
      <c r="F87" s="3060"/>
      <c r="G87" s="3060"/>
      <c r="H87" s="3060"/>
      <c r="I87" s="3060"/>
      <c r="J87" s="3060"/>
      <c r="K87" s="3060"/>
      <c r="L87" s="623"/>
    </row>
    <row r="88" spans="1:12" ht="28.5" customHeight="1">
      <c r="A88" s="3223"/>
      <c r="B88" s="2323"/>
      <c r="C88" s="1555" t="str">
        <f ca="1">'Master Data'!G19</f>
        <v>3ME</v>
      </c>
      <c r="D88" s="3154" t="s">
        <v>4420</v>
      </c>
      <c r="E88" s="3154"/>
      <c r="F88" s="3154"/>
      <c r="G88" s="3154"/>
      <c r="H88" s="3154"/>
      <c r="I88" s="3154"/>
      <c r="J88" s="3154"/>
      <c r="K88" s="3154"/>
      <c r="L88" s="623"/>
    </row>
    <row r="89" spans="1:12" ht="30.6" customHeight="1">
      <c r="A89" s="2345"/>
      <c r="B89" s="3262" t="s">
        <v>4632</v>
      </c>
      <c r="C89" s="3263"/>
      <c r="D89" s="3263"/>
      <c r="E89" s="3263"/>
      <c r="F89" s="3263"/>
      <c r="G89" s="3263"/>
      <c r="H89" s="3263"/>
      <c r="I89" s="3263"/>
      <c r="J89" s="3263"/>
      <c r="K89" s="3264"/>
    </row>
    <row r="90" spans="1:12" ht="26.25" customHeight="1">
      <c r="A90" s="2344" t="s">
        <v>4497</v>
      </c>
      <c r="B90" s="3076" t="s">
        <v>4633</v>
      </c>
      <c r="C90" s="3076"/>
      <c r="D90" s="3076"/>
      <c r="E90" s="3224"/>
      <c r="F90" s="3076"/>
      <c r="G90" s="3076"/>
      <c r="H90" s="3076"/>
      <c r="I90" s="3076"/>
      <c r="J90" s="3076"/>
      <c r="K90" s="3076"/>
    </row>
    <row r="91" spans="1:12" s="85" customFormat="1" ht="21.6" customHeight="1">
      <c r="A91" s="3219" t="s">
        <v>4492</v>
      </c>
      <c r="B91" s="3062" t="s">
        <v>4634</v>
      </c>
      <c r="C91" s="3063"/>
      <c r="D91" s="3063"/>
      <c r="E91" s="3063"/>
      <c r="F91" s="3063"/>
      <c r="G91" s="3063"/>
      <c r="H91" s="1787" t="s">
        <v>600</v>
      </c>
      <c r="I91" s="1664" t="str">
        <f>IF('Master Data'!I57=1,"X","  ")</f>
        <v xml:space="preserve">  </v>
      </c>
      <c r="J91" s="1787" t="s">
        <v>598</v>
      </c>
      <c r="K91" s="1665" t="str">
        <f>IF('Master Data'!I57=1," ","X")</f>
        <v>X</v>
      </c>
    </row>
    <row r="92" spans="1:12" ht="83.4" customHeight="1" outlineLevel="1">
      <c r="A92" s="3220"/>
      <c r="B92" s="3177" t="s">
        <v>956</v>
      </c>
      <c r="C92" s="3177"/>
      <c r="D92" s="3177"/>
      <c r="E92" s="3177"/>
      <c r="F92" s="3177"/>
      <c r="G92" s="3177"/>
      <c r="H92" s="3177"/>
      <c r="I92" s="3177"/>
      <c r="J92" s="3177"/>
      <c r="K92" s="3178"/>
    </row>
    <row r="93" spans="1:12" ht="101.25" customHeight="1" outlineLevel="1">
      <c r="A93" s="3220"/>
      <c r="B93" s="3058" t="s">
        <v>965</v>
      </c>
      <c r="C93" s="3058"/>
      <c r="D93" s="3058"/>
      <c r="E93" s="3058"/>
      <c r="F93" s="3058"/>
      <c r="G93" s="3058"/>
      <c r="H93" s="3058"/>
      <c r="I93" s="3058"/>
      <c r="J93" s="3058"/>
      <c r="K93" s="3059"/>
    </row>
    <row r="94" spans="1:12" ht="42.6" customHeight="1" outlineLevel="1">
      <c r="A94" s="3220"/>
      <c r="B94" s="3058" t="s">
        <v>531</v>
      </c>
      <c r="C94" s="3058"/>
      <c r="D94" s="3058"/>
      <c r="E94" s="3058"/>
      <c r="F94" s="3058"/>
      <c r="G94" s="3058"/>
      <c r="H94" s="3058"/>
      <c r="I94" s="3058"/>
      <c r="J94" s="3058"/>
      <c r="K94" s="3059"/>
    </row>
    <row r="95" spans="1:12" ht="39" customHeight="1" outlineLevel="1">
      <c r="A95" s="3224"/>
      <c r="B95" s="3256" t="s">
        <v>1082</v>
      </c>
      <c r="C95" s="3256"/>
      <c r="D95" s="3256"/>
      <c r="E95" s="3256"/>
      <c r="F95" s="3256"/>
      <c r="G95" s="3256"/>
      <c r="H95" s="3256"/>
      <c r="I95" s="3256"/>
      <c r="J95" s="3256"/>
      <c r="K95" s="3257"/>
    </row>
    <row r="96" spans="1:12" ht="24.75" hidden="1" customHeight="1">
      <c r="A96" s="2347" t="s">
        <v>778</v>
      </c>
      <c r="B96" s="3176" t="s">
        <v>4685</v>
      </c>
      <c r="C96" s="3177"/>
      <c r="D96" s="3177"/>
      <c r="E96" s="3177"/>
      <c r="F96" s="3177"/>
      <c r="G96" s="3177"/>
      <c r="H96" s="3177"/>
      <c r="I96" s="3177"/>
      <c r="J96" s="3177"/>
      <c r="K96" s="3178"/>
    </row>
    <row r="97" spans="1:15" ht="16.5" customHeight="1">
      <c r="A97" s="2345"/>
      <c r="B97" s="3234" t="str">
        <f>IF('Master Data'!F44=1,Datafordrops!B72,IF('Master Data'!F44=2,Datafordrops!B73,IF('Master Data'!F44=3,Datafordrops!B74,"N/A")))</f>
        <v>Only the complete Service as per the Bills of Quantities</v>
      </c>
      <c r="C97" s="3235"/>
      <c r="D97" s="3235"/>
      <c r="E97" s="3235"/>
      <c r="F97" s="3235"/>
      <c r="G97" s="3235"/>
      <c r="H97" s="3235"/>
      <c r="I97" s="3235"/>
      <c r="J97" s="3235"/>
      <c r="K97" s="3236"/>
    </row>
    <row r="98" spans="1:15" ht="30" customHeight="1">
      <c r="A98" s="2344" t="s">
        <v>4498</v>
      </c>
      <c r="B98" s="3231" t="s">
        <v>4686</v>
      </c>
      <c r="C98" s="3232"/>
      <c r="D98" s="3232"/>
      <c r="E98" s="3232"/>
      <c r="F98" s="3232"/>
      <c r="G98" s="3232"/>
      <c r="H98" s="3232"/>
      <c r="I98" s="3232"/>
      <c r="J98" s="3232"/>
      <c r="K98" s="3233"/>
      <c r="M98" s="561"/>
    </row>
    <row r="99" spans="1:15" ht="54" customHeight="1">
      <c r="A99" s="2344" t="s">
        <v>4499</v>
      </c>
      <c r="B99" s="3231" t="s">
        <v>4687</v>
      </c>
      <c r="C99" s="3232"/>
      <c r="D99" s="3232"/>
      <c r="E99" s="3232"/>
      <c r="F99" s="3232"/>
      <c r="G99" s="3232"/>
      <c r="H99" s="3232"/>
      <c r="I99" s="3232"/>
      <c r="J99" s="3232"/>
      <c r="K99" s="3233"/>
      <c r="M99" s="561"/>
    </row>
    <row r="100" spans="1:15" ht="67.2" customHeight="1">
      <c r="A100" s="2344" t="s">
        <v>4500</v>
      </c>
      <c r="B100" s="3159" t="s">
        <v>4688</v>
      </c>
      <c r="C100" s="3160"/>
      <c r="D100" s="3160"/>
      <c r="E100" s="3160"/>
      <c r="F100" s="3160"/>
      <c r="G100" s="3160"/>
      <c r="H100" s="3160"/>
      <c r="I100" s="3160"/>
      <c r="J100" s="3160"/>
      <c r="K100" s="3161"/>
      <c r="M100" s="233"/>
    </row>
    <row r="101" spans="1:15" ht="27.6" customHeight="1">
      <c r="A101" s="2344" t="s">
        <v>4501</v>
      </c>
      <c r="B101" s="3081" t="s">
        <v>4635</v>
      </c>
      <c r="C101" s="3081"/>
      <c r="D101" s="3081"/>
      <c r="E101" s="3081"/>
      <c r="F101" s="3081"/>
      <c r="G101" s="3081"/>
      <c r="H101" s="3081"/>
      <c r="I101" s="3081"/>
      <c r="J101" s="3081"/>
      <c r="K101" s="3081"/>
    </row>
    <row r="102" spans="1:15" ht="13.95" customHeight="1">
      <c r="A102" s="3219"/>
      <c r="B102" s="3248" t="str">
        <f>+"A "&amp;IF('Master Data'!E67=1,"Nominated Procedure",IF('Master Data'!E67=2,"Open Procedure",IF('Master Data'!E67=3,"Qualified Procedure",IF('Master Data'!E67=4,"Quotation Procedure",IF('Master Data'!E67=5,"Proposal Procedure using the two envelope system",IF('Master Data'!E67=6,"Proposal Procedure using the two stage system",IF('Master Data'!E67=7,"Shopping Procedure"," "))))))&amp;" will be followed")</f>
        <v>A Open Procedure will be followed</v>
      </c>
      <c r="C102" s="3248"/>
      <c r="D102" s="3248"/>
      <c r="E102" s="3248"/>
      <c r="F102" s="3248"/>
      <c r="G102" s="3248"/>
      <c r="H102" s="3248"/>
      <c r="I102" s="3248"/>
      <c r="J102" s="3248"/>
      <c r="K102" s="3249"/>
    </row>
    <row r="103" spans="1:15" ht="12.6" customHeight="1">
      <c r="A103" s="3224"/>
      <c r="B103" s="3154"/>
      <c r="C103" s="3154"/>
      <c r="D103" s="3154"/>
      <c r="E103" s="3154"/>
      <c r="F103" s="3154"/>
      <c r="G103" s="3154"/>
      <c r="H103" s="3154"/>
      <c r="I103" s="3154"/>
      <c r="J103" s="3154"/>
      <c r="K103" s="3155"/>
    </row>
    <row r="104" spans="1:15" ht="18" customHeight="1">
      <c r="A104" s="2344" t="s">
        <v>4502</v>
      </c>
      <c r="B104" s="3076" t="s">
        <v>4636</v>
      </c>
      <c r="C104" s="3076"/>
      <c r="D104" s="3076"/>
      <c r="E104" s="3076"/>
      <c r="F104" s="3076"/>
      <c r="G104" s="3076"/>
      <c r="H104" s="3076"/>
      <c r="I104" s="3076"/>
      <c r="J104" s="3076"/>
      <c r="K104" s="3076"/>
    </row>
    <row r="105" spans="1:15" ht="18" customHeight="1">
      <c r="A105" s="2347" t="s">
        <v>4503</v>
      </c>
      <c r="B105" s="3076" t="s">
        <v>4637</v>
      </c>
      <c r="C105" s="3076"/>
      <c r="D105" s="3076"/>
      <c r="E105" s="3076"/>
      <c r="F105" s="3076"/>
      <c r="G105" s="3076"/>
      <c r="H105" s="3076"/>
      <c r="I105" s="3076"/>
      <c r="J105" s="3076"/>
      <c r="K105" s="3076"/>
    </row>
    <row r="106" spans="1:15" ht="41.4" customHeight="1">
      <c r="A106" s="2347" t="s">
        <v>4504</v>
      </c>
      <c r="B106" s="3176" t="s">
        <v>4638</v>
      </c>
      <c r="C106" s="3177"/>
      <c r="D106" s="3177"/>
      <c r="E106" s="3177"/>
      <c r="F106" s="3177"/>
      <c r="G106" s="3177"/>
      <c r="H106" s="3177"/>
      <c r="I106" s="3177"/>
      <c r="J106" s="3177"/>
      <c r="K106" s="3178"/>
    </row>
    <row r="107" spans="1:15" ht="31.5" customHeight="1">
      <c r="A107" s="3219"/>
      <c r="B107" s="3221" t="str">
        <f>IF('Master Data'!$F$46=1,"The tenderer is to submit the Priced Bills of Quantities with the Returnable's at the closing of the tender.","No other material required")</f>
        <v>The tenderer is to submit the Priced Bills of Quantities with the Returnable's at the closing of the tender.</v>
      </c>
      <c r="C107" s="3248"/>
      <c r="D107" s="3248"/>
      <c r="E107" s="3248"/>
      <c r="F107" s="3248"/>
      <c r="G107" s="3248"/>
      <c r="H107" s="3248"/>
      <c r="I107" s="3248"/>
      <c r="J107" s="3248"/>
      <c r="K107" s="3249"/>
    </row>
    <row r="108" spans="1:15" ht="31.2" customHeight="1">
      <c r="A108" s="3220"/>
      <c r="B108" s="3062" t="str">
        <f>IF('Master Data'!$E$15=1,"The tenderer must submit to the Employer, names of all management and supervisory staff that will be employed to supervise the labour-intensive portion of the works together with satisfactory evidence that","This is not an EPWP project")</f>
        <v>This is not an EPWP project</v>
      </c>
      <c r="C108" s="3063"/>
      <c r="D108" s="3063"/>
      <c r="E108" s="3063"/>
      <c r="F108" s="3063"/>
      <c r="G108" s="3063"/>
      <c r="H108" s="3063"/>
      <c r="I108" s="3063"/>
      <c r="J108" s="3063"/>
      <c r="K108" s="3064"/>
    </row>
    <row r="109" spans="1:15" ht="14.4" customHeight="1">
      <c r="A109" s="2344" t="s">
        <v>4493</v>
      </c>
      <c r="B109" s="3224" t="s">
        <v>1131</v>
      </c>
      <c r="C109" s="3224"/>
      <c r="D109" s="3224"/>
      <c r="E109" s="3224"/>
      <c r="F109" s="3224"/>
      <c r="G109" s="3224"/>
      <c r="H109" s="3224"/>
      <c r="I109" s="3224"/>
      <c r="J109" s="3224"/>
      <c r="K109" s="3224"/>
    </row>
    <row r="110" spans="1:15" ht="28.95" customHeight="1">
      <c r="A110" s="2347" t="s">
        <v>4505</v>
      </c>
      <c r="B110" s="3159" t="s">
        <v>4639</v>
      </c>
      <c r="C110" s="3160"/>
      <c r="D110" s="3160"/>
      <c r="E110" s="3160"/>
      <c r="F110" s="3160"/>
      <c r="G110" s="3160"/>
      <c r="H110" s="3160"/>
      <c r="I110" s="3160"/>
      <c r="J110" s="3160"/>
      <c r="K110" s="3161"/>
      <c r="L110" s="3230"/>
      <c r="M110" s="3230"/>
      <c r="N110" s="3230"/>
      <c r="O110" s="3230"/>
    </row>
    <row r="111" spans="1:15" ht="27" customHeight="1">
      <c r="A111" s="2344"/>
      <c r="B111" s="3076" t="s">
        <v>4640</v>
      </c>
      <c r="C111" s="3076"/>
      <c r="D111" s="3076"/>
      <c r="E111" s="3076"/>
      <c r="F111" s="3076"/>
      <c r="G111" s="3076"/>
      <c r="H111" s="3076"/>
      <c r="I111" s="3076"/>
      <c r="J111" s="3076"/>
      <c r="K111" s="3076"/>
      <c r="L111" s="208"/>
      <c r="M111" s="208"/>
      <c r="N111" s="208"/>
      <c r="O111" s="208"/>
    </row>
    <row r="112" spans="1:15" ht="15" customHeight="1">
      <c r="A112" s="3219" t="s">
        <v>4506</v>
      </c>
      <c r="B112" s="3221" t="s">
        <v>4641</v>
      </c>
      <c r="C112" s="3248"/>
      <c r="D112" s="3248"/>
      <c r="E112" s="3248"/>
      <c r="F112" s="3248"/>
      <c r="G112" s="3248"/>
      <c r="H112" s="3248"/>
      <c r="I112" s="3248"/>
      <c r="J112" s="3248"/>
      <c r="K112" s="3249"/>
    </row>
    <row r="113" spans="1:11" ht="41.4" customHeight="1">
      <c r="A113" s="3224"/>
      <c r="B113" s="3234" t="str">
        <f>IF('Master Data'!E55=1,Datafordrops!B61,IF('Master Data'!E55=2,Datafordrops!B62,IF('Master Data'!E55=3,Datafordrops!B63,IF('Master Data'!E55=4,Datafordrops!B64,Datafordrops!B65))))</f>
        <v>KZN Department of Public Works, Southern Region Office, 10 Prince Alfred Street, Pietermaritzburg, 3200 at the time indicated on T1.1 Notice and Invitation to Bid</v>
      </c>
      <c r="C113" s="3235"/>
      <c r="D113" s="3235"/>
      <c r="E113" s="3235"/>
      <c r="F113" s="3235"/>
      <c r="G113" s="3235"/>
      <c r="H113" s="3235"/>
      <c r="I113" s="3235"/>
      <c r="J113" s="3235"/>
      <c r="K113" s="3236"/>
    </row>
    <row r="114" spans="1:11" ht="78.75" customHeight="1">
      <c r="A114" s="2347" t="s">
        <v>4507</v>
      </c>
      <c r="B114" s="3176" t="s">
        <v>4689</v>
      </c>
      <c r="C114" s="3177"/>
      <c r="D114" s="3177"/>
      <c r="E114" s="3177"/>
      <c r="F114" s="3177"/>
      <c r="G114" s="3177"/>
      <c r="H114" s="3177"/>
      <c r="I114" s="3177"/>
      <c r="J114" s="3177"/>
      <c r="K114" s="3178"/>
    </row>
    <row r="115" spans="1:11" ht="43.2" customHeight="1">
      <c r="A115" s="2346"/>
      <c r="B115" s="3057" t="s">
        <v>4642</v>
      </c>
      <c r="C115" s="3058"/>
      <c r="D115" s="3058"/>
      <c r="E115" s="3058"/>
      <c r="F115" s="3058"/>
      <c r="G115" s="3058"/>
      <c r="H115" s="3058"/>
      <c r="I115" s="3058"/>
      <c r="J115" s="3058"/>
      <c r="K115" s="3059"/>
    </row>
    <row r="116" spans="1:11" ht="81" customHeight="1">
      <c r="A116" s="2346"/>
      <c r="B116" s="3057" t="s">
        <v>4643</v>
      </c>
      <c r="C116" s="3258"/>
      <c r="D116" s="3258"/>
      <c r="E116" s="3258"/>
      <c r="F116" s="3258"/>
      <c r="G116" s="3258"/>
      <c r="H116" s="3258"/>
      <c r="I116" s="3258"/>
      <c r="J116" s="3258"/>
      <c r="K116" s="3259"/>
    </row>
    <row r="117" spans="1:11" ht="39.75" customHeight="1">
      <c r="A117" s="2346"/>
      <c r="B117" s="3057" t="s">
        <v>388</v>
      </c>
      <c r="C117" s="3058"/>
      <c r="D117" s="3058"/>
      <c r="E117" s="3058"/>
      <c r="F117" s="3058"/>
      <c r="G117" s="3058"/>
      <c r="H117" s="3058"/>
      <c r="I117" s="3058"/>
      <c r="J117" s="3058"/>
      <c r="K117" s="3059"/>
    </row>
    <row r="118" spans="1:11" ht="18.75" customHeight="1">
      <c r="A118" s="3219" t="s">
        <v>4508</v>
      </c>
      <c r="B118" s="3225" t="s">
        <v>4690</v>
      </c>
      <c r="C118" s="3226"/>
      <c r="D118" s="3226"/>
      <c r="E118" s="3226"/>
      <c r="F118" s="3226"/>
      <c r="G118" s="3226"/>
      <c r="H118" s="3226"/>
      <c r="I118" s="3226"/>
      <c r="J118" s="3226"/>
      <c r="K118" s="3227"/>
    </row>
    <row r="119" spans="1:11" ht="40.5" customHeight="1">
      <c r="A119" s="3220"/>
      <c r="B119" s="2316" t="s">
        <v>503</v>
      </c>
      <c r="C119" s="3060" t="s">
        <v>4694</v>
      </c>
      <c r="D119" s="3060"/>
      <c r="E119" s="3060"/>
      <c r="F119" s="3060"/>
      <c r="G119" s="3060"/>
      <c r="H119" s="3060"/>
      <c r="I119" s="3060"/>
      <c r="J119" s="3060"/>
      <c r="K119" s="3061"/>
    </row>
    <row r="120" spans="1:11" ht="40.5" customHeight="1">
      <c r="A120" s="3220"/>
      <c r="B120" s="2316" t="s">
        <v>928</v>
      </c>
      <c r="C120" s="3060" t="s">
        <v>4695</v>
      </c>
      <c r="D120" s="3060"/>
      <c r="E120" s="3060"/>
      <c r="F120" s="3060"/>
      <c r="G120" s="3060"/>
      <c r="H120" s="3060"/>
      <c r="I120" s="3060"/>
      <c r="J120" s="3060"/>
      <c r="K120" s="3061"/>
    </row>
    <row r="121" spans="1:11" ht="27" customHeight="1">
      <c r="A121" s="3220"/>
      <c r="B121" s="2316" t="s">
        <v>777</v>
      </c>
      <c r="C121" s="3060" t="s">
        <v>4696</v>
      </c>
      <c r="D121" s="3060"/>
      <c r="E121" s="3060"/>
      <c r="F121" s="3060"/>
      <c r="G121" s="3060"/>
      <c r="H121" s="3060"/>
      <c r="I121" s="3060"/>
      <c r="J121" s="3060"/>
      <c r="K121" s="3061"/>
    </row>
    <row r="122" spans="1:11" ht="39" customHeight="1">
      <c r="A122" s="3220"/>
      <c r="B122" s="2316" t="s">
        <v>159</v>
      </c>
      <c r="C122" s="3058" t="s">
        <v>4697</v>
      </c>
      <c r="D122" s="3058"/>
      <c r="E122" s="3058"/>
      <c r="F122" s="3058"/>
      <c r="G122" s="3058"/>
      <c r="H122" s="3058"/>
      <c r="I122" s="3058"/>
      <c r="J122" s="3058"/>
      <c r="K122" s="3059"/>
    </row>
    <row r="123" spans="1:11" ht="44.25" customHeight="1">
      <c r="A123" s="3220"/>
      <c r="B123" s="2316" t="s">
        <v>160</v>
      </c>
      <c r="C123" s="3060" t="s">
        <v>883</v>
      </c>
      <c r="D123" s="3060"/>
      <c r="E123" s="3060"/>
      <c r="F123" s="3060"/>
      <c r="G123" s="3060"/>
      <c r="H123" s="3060"/>
      <c r="I123" s="3060"/>
      <c r="J123" s="3060"/>
      <c r="K123" s="3061"/>
    </row>
    <row r="124" spans="1:11" ht="16.5" customHeight="1">
      <c r="A124" s="3220"/>
      <c r="B124" s="2316" t="s">
        <v>1269</v>
      </c>
      <c r="C124" s="3060" t="s">
        <v>4698</v>
      </c>
      <c r="D124" s="3060"/>
      <c r="E124" s="3060"/>
      <c r="F124" s="3060"/>
      <c r="G124" s="3060"/>
      <c r="H124" s="3060"/>
      <c r="I124" s="3060"/>
      <c r="J124" s="3060"/>
      <c r="K124" s="3061"/>
    </row>
    <row r="125" spans="1:11" ht="18" customHeight="1">
      <c r="A125" s="3220"/>
      <c r="B125" s="2319"/>
      <c r="C125" s="569" t="s">
        <v>1192</v>
      </c>
      <c r="D125" s="3060" t="s">
        <v>1190</v>
      </c>
      <c r="E125" s="3060"/>
      <c r="F125" s="3060"/>
      <c r="G125" s="3060"/>
      <c r="H125" s="3060"/>
      <c r="I125" s="3060"/>
      <c r="J125" s="3060"/>
      <c r="K125" s="3061"/>
    </row>
    <row r="126" spans="1:11" ht="26.25" customHeight="1">
      <c r="A126" s="3220"/>
      <c r="B126" s="2316"/>
      <c r="C126" s="569" t="s">
        <v>1193</v>
      </c>
      <c r="D126" s="3060" t="s">
        <v>1191</v>
      </c>
      <c r="E126" s="3060"/>
      <c r="F126" s="3060"/>
      <c r="G126" s="3060"/>
      <c r="H126" s="3060"/>
      <c r="I126" s="3060"/>
      <c r="J126" s="3060"/>
      <c r="K126" s="3061"/>
    </row>
    <row r="127" spans="1:11" ht="13.5" customHeight="1">
      <c r="A127" s="3220"/>
      <c r="B127" s="2327" t="s">
        <v>1270</v>
      </c>
      <c r="C127" s="3060" t="s">
        <v>4699</v>
      </c>
      <c r="D127" s="3060"/>
      <c r="E127" s="3060"/>
      <c r="F127" s="3060"/>
      <c r="G127" s="3060"/>
      <c r="H127" s="3060"/>
      <c r="I127" s="3060"/>
      <c r="J127" s="3060"/>
      <c r="K127" s="3061"/>
    </row>
    <row r="128" spans="1:11" ht="13.5" customHeight="1">
      <c r="A128" s="3220"/>
      <c r="B128" s="2319"/>
      <c r="C128" s="569" t="s">
        <v>1192</v>
      </c>
      <c r="D128" s="3060" t="s">
        <v>1194</v>
      </c>
      <c r="E128" s="3060"/>
      <c r="F128" s="3060"/>
      <c r="G128" s="3060"/>
      <c r="H128" s="3060"/>
      <c r="I128" s="3060"/>
      <c r="J128" s="3060"/>
      <c r="K128" s="3061"/>
    </row>
    <row r="129" spans="1:15" ht="13.5" customHeight="1">
      <c r="A129" s="3220"/>
      <c r="B129" s="2319"/>
      <c r="C129" s="569" t="s">
        <v>1193</v>
      </c>
      <c r="D129" s="3060" t="s">
        <v>28</v>
      </c>
      <c r="E129" s="3060"/>
      <c r="F129" s="3060"/>
      <c r="G129" s="3060"/>
      <c r="H129" s="3060"/>
      <c r="I129" s="3060"/>
      <c r="J129" s="3060"/>
      <c r="K129" s="3061"/>
    </row>
    <row r="130" spans="1:15" ht="13.5" customHeight="1">
      <c r="A130" s="3220"/>
      <c r="B130" s="2316" t="s">
        <v>1271</v>
      </c>
      <c r="C130" s="3060" t="s">
        <v>4700</v>
      </c>
      <c r="D130" s="3060"/>
      <c r="E130" s="3060"/>
      <c r="F130" s="3060"/>
      <c r="G130" s="3060"/>
      <c r="H130" s="3060"/>
      <c r="I130" s="3060"/>
      <c r="J130" s="3060"/>
      <c r="K130" s="3061"/>
    </row>
    <row r="131" spans="1:15" ht="13.5" customHeight="1">
      <c r="A131" s="3220"/>
      <c r="B131" s="2316" t="s">
        <v>401</v>
      </c>
      <c r="C131" s="3060" t="s">
        <v>4701</v>
      </c>
      <c r="D131" s="3060"/>
      <c r="E131" s="3060"/>
      <c r="F131" s="3060"/>
      <c r="G131" s="3060"/>
      <c r="H131" s="3060"/>
      <c r="I131" s="3060"/>
      <c r="J131" s="3060"/>
      <c r="K131" s="3061"/>
    </row>
    <row r="132" spans="1:15" ht="13.5" customHeight="1">
      <c r="A132" s="3220"/>
      <c r="B132" s="2316" t="s">
        <v>1272</v>
      </c>
      <c r="C132" s="3060" t="s">
        <v>4702</v>
      </c>
      <c r="D132" s="3060"/>
      <c r="E132" s="3060"/>
      <c r="F132" s="3060"/>
      <c r="G132" s="3060"/>
      <c r="H132" s="3060"/>
      <c r="I132" s="3060"/>
      <c r="J132" s="3060"/>
      <c r="K132" s="3061"/>
    </row>
    <row r="133" spans="1:15" ht="13.5" customHeight="1">
      <c r="A133" s="3220"/>
      <c r="B133" s="2316" t="s">
        <v>1273</v>
      </c>
      <c r="C133" s="3060" t="s">
        <v>4703</v>
      </c>
      <c r="D133" s="3060"/>
      <c r="E133" s="3060"/>
      <c r="F133" s="3060"/>
      <c r="G133" s="3060"/>
      <c r="H133" s="3060"/>
      <c r="I133" s="3060"/>
      <c r="J133" s="3060"/>
      <c r="K133" s="3061"/>
    </row>
    <row r="134" spans="1:15" ht="13.5" customHeight="1">
      <c r="A134" s="3220"/>
      <c r="B134" s="2316" t="s">
        <v>1274</v>
      </c>
      <c r="C134" s="3060" t="s">
        <v>4704</v>
      </c>
      <c r="D134" s="3060"/>
      <c r="E134" s="3060"/>
      <c r="F134" s="3060"/>
      <c r="G134" s="3060"/>
      <c r="H134" s="3060"/>
      <c r="I134" s="3060"/>
      <c r="J134" s="3060"/>
      <c r="K134" s="3061"/>
    </row>
    <row r="135" spans="1:15" ht="13.5" customHeight="1">
      <c r="A135" s="3220"/>
      <c r="B135" s="2316" t="s">
        <v>1275</v>
      </c>
      <c r="C135" s="3060" t="s">
        <v>4705</v>
      </c>
      <c r="D135" s="3060"/>
      <c r="E135" s="3060"/>
      <c r="F135" s="3060"/>
      <c r="G135" s="3060"/>
      <c r="H135" s="3060"/>
      <c r="I135" s="3060"/>
      <c r="J135" s="3060"/>
      <c r="K135" s="3061"/>
    </row>
    <row r="136" spans="1:15" ht="13.5" customHeight="1">
      <c r="A136" s="3220"/>
      <c r="B136" s="2316" t="s">
        <v>1276</v>
      </c>
      <c r="C136" s="3060" t="s">
        <v>4766</v>
      </c>
      <c r="D136" s="3060"/>
      <c r="E136" s="3060"/>
      <c r="F136" s="3060"/>
      <c r="G136" s="3060"/>
      <c r="H136" s="3060"/>
      <c r="I136" s="3060"/>
      <c r="J136" s="3060"/>
      <c r="K136" s="3061"/>
    </row>
    <row r="137" spans="1:15" ht="13.2" customHeight="1">
      <c r="A137" s="3220"/>
      <c r="B137" s="2316" t="s">
        <v>1277</v>
      </c>
      <c r="C137" s="3060" t="s">
        <v>4706</v>
      </c>
      <c r="D137" s="3060"/>
      <c r="E137" s="3060"/>
      <c r="F137" s="3060"/>
      <c r="G137" s="3060"/>
      <c r="H137" s="3060"/>
      <c r="I137" s="3060"/>
      <c r="J137" s="3060"/>
      <c r="K137" s="3061"/>
    </row>
    <row r="138" spans="1:15" ht="13.2" customHeight="1">
      <c r="A138" s="3220"/>
      <c r="B138" s="2316" t="s">
        <v>2135</v>
      </c>
      <c r="C138" s="3060" t="s">
        <v>4707</v>
      </c>
      <c r="D138" s="3060"/>
      <c r="E138" s="3060"/>
      <c r="F138" s="3060"/>
      <c r="G138" s="3060"/>
      <c r="H138" s="3060"/>
      <c r="I138" s="3060"/>
      <c r="J138" s="3060"/>
      <c r="K138" s="3061"/>
    </row>
    <row r="139" spans="1:15" ht="43.5" customHeight="1">
      <c r="A139" s="3224"/>
      <c r="B139" s="3223" t="s">
        <v>4691</v>
      </c>
      <c r="C139" s="3154"/>
      <c r="D139" s="3154"/>
      <c r="E139" s="3154"/>
      <c r="F139" s="3154"/>
      <c r="G139" s="3154"/>
      <c r="H139" s="3154"/>
      <c r="I139" s="3154"/>
      <c r="J139" s="3154"/>
      <c r="K139" s="3155"/>
      <c r="N139" s="3229"/>
      <c r="O139" s="3055"/>
    </row>
    <row r="140" spans="1:15" ht="20.25" customHeight="1">
      <c r="A140" s="2348" t="s">
        <v>4407</v>
      </c>
      <c r="B140" s="3231" t="s">
        <v>4692</v>
      </c>
      <c r="C140" s="3260"/>
      <c r="D140" s="3260"/>
      <c r="E140" s="3260"/>
      <c r="F140" s="3260"/>
      <c r="G140" s="3260"/>
      <c r="H140" s="3260"/>
      <c r="I140" s="3260"/>
      <c r="J140" s="3260"/>
      <c r="K140" s="3261"/>
      <c r="N140" s="158"/>
      <c r="O140" s="210"/>
    </row>
    <row r="141" spans="1:15" ht="33.75" customHeight="1">
      <c r="A141" s="2345" t="s">
        <v>4411</v>
      </c>
      <c r="B141" s="3224" t="s">
        <v>4693</v>
      </c>
      <c r="C141" s="3224"/>
      <c r="D141" s="3224"/>
      <c r="E141" s="3224"/>
      <c r="F141" s="3224"/>
      <c r="G141" s="3224"/>
      <c r="H141" s="3224"/>
      <c r="I141" s="3224"/>
      <c r="J141" s="3224"/>
      <c r="K141" s="3224"/>
    </row>
    <row r="142" spans="1:15" ht="18.75" customHeight="1"/>
  </sheetData>
  <sheetProtection formatRows="0" selectLockedCells="1"/>
  <mergeCells count="158">
    <mergeCell ref="C55:K55"/>
    <mergeCell ref="C56:K56"/>
    <mergeCell ref="E66:K66"/>
    <mergeCell ref="B66:D66"/>
    <mergeCell ref="A61:A71"/>
    <mergeCell ref="A72:A74"/>
    <mergeCell ref="C37:K37"/>
    <mergeCell ref="B35:K35"/>
    <mergeCell ref="B31:K31"/>
    <mergeCell ref="C53:K53"/>
    <mergeCell ref="C54:K54"/>
    <mergeCell ref="C44:K44"/>
    <mergeCell ref="C46:K46"/>
    <mergeCell ref="C47:K47"/>
    <mergeCell ref="C48:K48"/>
    <mergeCell ref="C49:K49"/>
    <mergeCell ref="C50:K50"/>
    <mergeCell ref="C51:K51"/>
    <mergeCell ref="C52:K52"/>
    <mergeCell ref="B69:K71"/>
    <mergeCell ref="B65:D65"/>
    <mergeCell ref="B79:K79"/>
    <mergeCell ref="C57:K57"/>
    <mergeCell ref="C58:K58"/>
    <mergeCell ref="B68:D68"/>
    <mergeCell ref="E68:K68"/>
    <mergeCell ref="C121:K121"/>
    <mergeCell ref="B109:K109"/>
    <mergeCell ref="B117:K117"/>
    <mergeCell ref="E65:K65"/>
    <mergeCell ref="E67:K67"/>
    <mergeCell ref="B67:D67"/>
    <mergeCell ref="B78:K78"/>
    <mergeCell ref="B89:K89"/>
    <mergeCell ref="B77:K77"/>
    <mergeCell ref="B74:K74"/>
    <mergeCell ref="B73:K73"/>
    <mergeCell ref="B72:G72"/>
    <mergeCell ref="H72:K72"/>
    <mergeCell ref="B63:D63"/>
    <mergeCell ref="E64:K64"/>
    <mergeCell ref="C24:K24"/>
    <mergeCell ref="C27:K27"/>
    <mergeCell ref="C28:K28"/>
    <mergeCell ref="C29:K29"/>
    <mergeCell ref="C30:K30"/>
    <mergeCell ref="C32:K32"/>
    <mergeCell ref="C33:K33"/>
    <mergeCell ref="C34:K34"/>
    <mergeCell ref="C36:K36"/>
    <mergeCell ref="B141:K141"/>
    <mergeCell ref="B101:K101"/>
    <mergeCell ref="B102:K103"/>
    <mergeCell ref="B104:K104"/>
    <mergeCell ref="B110:K110"/>
    <mergeCell ref="B112:K112"/>
    <mergeCell ref="B139:K139"/>
    <mergeCell ref="B113:K113"/>
    <mergeCell ref="B107:K107"/>
    <mergeCell ref="B105:K105"/>
    <mergeCell ref="B111:K111"/>
    <mergeCell ref="B116:K116"/>
    <mergeCell ref="C138:K138"/>
    <mergeCell ref="B115:K115"/>
    <mergeCell ref="C137:K137"/>
    <mergeCell ref="C122:K122"/>
    <mergeCell ref="C136:K136"/>
    <mergeCell ref="D128:K128"/>
    <mergeCell ref="C124:K124"/>
    <mergeCell ref="B114:K114"/>
    <mergeCell ref="B140:K140"/>
    <mergeCell ref="C132:K132"/>
    <mergeCell ref="B106:K106"/>
    <mergeCell ref="C130:K130"/>
    <mergeCell ref="C5:F5"/>
    <mergeCell ref="G5:I5"/>
    <mergeCell ref="A5:B5"/>
    <mergeCell ref="J5:K5"/>
    <mergeCell ref="B100:K100"/>
    <mergeCell ref="B82:K82"/>
    <mergeCell ref="B41:K41"/>
    <mergeCell ref="B62:D62"/>
    <mergeCell ref="B61:K61"/>
    <mergeCell ref="B45:K45"/>
    <mergeCell ref="E62:K62"/>
    <mergeCell ref="E63:K63"/>
    <mergeCell ref="C38:K38"/>
    <mergeCell ref="C39:K39"/>
    <mergeCell ref="C40:K40"/>
    <mergeCell ref="C42:K42"/>
    <mergeCell ref="C43:K43"/>
    <mergeCell ref="B64:D64"/>
    <mergeCell ref="B95:K95"/>
    <mergeCell ref="B93:K93"/>
    <mergeCell ref="C20:K20"/>
    <mergeCell ref="C21:K21"/>
    <mergeCell ref="C23:K23"/>
    <mergeCell ref="B75:K76"/>
    <mergeCell ref="A1:K1"/>
    <mergeCell ref="A2:B2"/>
    <mergeCell ref="C2:K2"/>
    <mergeCell ref="C3:K3"/>
    <mergeCell ref="A3:B3"/>
    <mergeCell ref="B26:K26"/>
    <mergeCell ref="G6:I6"/>
    <mergeCell ref="B10:K10"/>
    <mergeCell ref="B22:K22"/>
    <mergeCell ref="B25:K25"/>
    <mergeCell ref="C6:F6"/>
    <mergeCell ref="B17:K17"/>
    <mergeCell ref="B9:K9"/>
    <mergeCell ref="A6:B6"/>
    <mergeCell ref="B8:K8"/>
    <mergeCell ref="A9:A11"/>
    <mergeCell ref="B15:K15"/>
    <mergeCell ref="B11:K11"/>
    <mergeCell ref="B16:K16"/>
    <mergeCell ref="B14:K14"/>
    <mergeCell ref="B12:K12"/>
    <mergeCell ref="B13:K13"/>
    <mergeCell ref="C19:K19"/>
    <mergeCell ref="B18:K18"/>
    <mergeCell ref="D129:K129"/>
    <mergeCell ref="D125:K125"/>
    <mergeCell ref="D126:K126"/>
    <mergeCell ref="C127:K127"/>
    <mergeCell ref="B97:K97"/>
    <mergeCell ref="B91:G91"/>
    <mergeCell ref="B96:K96"/>
    <mergeCell ref="B99:K99"/>
    <mergeCell ref="B94:K94"/>
    <mergeCell ref="B92:K92"/>
    <mergeCell ref="C123:K123"/>
    <mergeCell ref="B108:K108"/>
    <mergeCell ref="A107:A108"/>
    <mergeCell ref="A75:A88"/>
    <mergeCell ref="A91:A95"/>
    <mergeCell ref="A102:A103"/>
    <mergeCell ref="A112:A113"/>
    <mergeCell ref="A118:A139"/>
    <mergeCell ref="R77:X79"/>
    <mergeCell ref="C131:K131"/>
    <mergeCell ref="C120:K120"/>
    <mergeCell ref="C119:K119"/>
    <mergeCell ref="B118:K118"/>
    <mergeCell ref="C87:K87"/>
    <mergeCell ref="D88:K88"/>
    <mergeCell ref="C84:L84"/>
    <mergeCell ref="C80:K80"/>
    <mergeCell ref="C85:K85"/>
    <mergeCell ref="C86:K86"/>
    <mergeCell ref="N139:O139"/>
    <mergeCell ref="C133:K133"/>
    <mergeCell ref="C134:K134"/>
    <mergeCell ref="C135:K135"/>
    <mergeCell ref="B90:K90"/>
    <mergeCell ref="L110:O110"/>
    <mergeCell ref="B98:K98"/>
  </mergeCells>
  <phoneticPr fontId="0" type="noConversion"/>
  <pageMargins left="0.51181102362204722" right="0.23622047244094491" top="0.74803149606299213" bottom="0.23622047244094491" header="0.27559055118110237" footer="0.15748031496062992"/>
  <pageSetup paperSize="9" scale="83" fitToWidth="0" fitToHeight="0" orientation="portrait" r:id="rId1"/>
  <headerFooter alignWithMargins="0">
    <oddHeader>&amp;RKZN Department of Public Works
Effective Date:16 JANUARY 2023
Revision 9</oddHeader>
    <oddFooter>Page &amp;P of &amp;N</oddFooter>
  </headerFooter>
  <rowBreaks count="2" manualBreakCount="2">
    <brk id="40" max="10" man="1"/>
    <brk id="97"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32776" r:id="rId4" name="Button 8">
              <controlPr defaultSize="0" print="0" autoFill="0" autoPict="0" macro="[0]!ToMainMenu">
                <anchor>
                  <from>
                    <xdr:col>10</xdr:col>
                    <xdr:colOff>1059180</xdr:colOff>
                    <xdr:row>0</xdr:row>
                    <xdr:rowOff>175260</xdr:rowOff>
                  </from>
                  <to>
                    <xdr:col>13</xdr:col>
                    <xdr:colOff>175260</xdr:colOff>
                    <xdr:row>1</xdr:row>
                    <xdr:rowOff>259080</xdr:rowOff>
                  </to>
                </anchor>
              </controlPr>
            </control>
          </mc:Choice>
        </mc:AlternateContent>
        <mc:AlternateContent xmlns:mc="http://schemas.openxmlformats.org/markup-compatibility/2006">
          <mc:Choice Requires="x14">
            <control shapeId="32777" r:id="rId5" name="Button 9">
              <controlPr defaultSize="0" print="0" autoFill="0" autoPict="0" macro="[0]!PrintCoverPGSec1">
                <anchor>
                  <from>
                    <xdr:col>10</xdr:col>
                    <xdr:colOff>1059180</xdr:colOff>
                    <xdr:row>2</xdr:row>
                    <xdr:rowOff>45720</xdr:rowOff>
                  </from>
                  <to>
                    <xdr:col>13</xdr:col>
                    <xdr:colOff>175260</xdr:colOff>
                    <xdr:row>4</xdr:row>
                    <xdr:rowOff>68580</xdr:rowOff>
                  </to>
                </anchor>
              </controlPr>
            </control>
          </mc:Choice>
        </mc:AlternateContent>
        <mc:AlternateContent xmlns:mc="http://schemas.openxmlformats.org/markup-compatibility/2006">
          <mc:Choice Requires="x14">
            <control shapeId="33055" r:id="rId6" name="Button 287">
              <controlPr defaultSize="0" print="0" autoFill="0" autoPict="0" macro="[0]!PrintPreview">
                <anchor>
                  <from>
                    <xdr:col>10</xdr:col>
                    <xdr:colOff>1059180</xdr:colOff>
                    <xdr:row>1</xdr:row>
                    <xdr:rowOff>289560</xdr:rowOff>
                  </from>
                  <to>
                    <xdr:col>13</xdr:col>
                    <xdr:colOff>175260</xdr:colOff>
                    <xdr:row>1</xdr:row>
                    <xdr:rowOff>579120</xdr:rowOff>
                  </to>
                </anchor>
              </controlPr>
            </control>
          </mc:Choice>
        </mc:AlternateContent>
        <mc:AlternateContent xmlns:mc="http://schemas.openxmlformats.org/markup-compatibility/2006">
          <mc:Choice Requires="x14">
            <control shapeId="33127" r:id="rId7" name="Button 359">
              <controlPr defaultSize="0" print="0" autoFill="0" autoPict="0" macro="[0]!ToDataEntry">
                <anchor>
                  <from>
                    <xdr:col>10</xdr:col>
                    <xdr:colOff>1059180</xdr:colOff>
                    <xdr:row>4</xdr:row>
                    <xdr:rowOff>99060</xdr:rowOff>
                  </from>
                  <to>
                    <xdr:col>13</xdr:col>
                    <xdr:colOff>175260</xdr:colOff>
                    <xdr:row>4</xdr:row>
                    <xdr:rowOff>403860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5" tint="-0.249977111117893"/>
  </sheetPr>
  <dimension ref="A1:K19"/>
  <sheetViews>
    <sheetView showGridLines="0" showRowColHeaders="0" zoomScaleNormal="100" zoomScaleSheetLayoutView="115" workbookViewId="0">
      <selection activeCell="E28" sqref="E28"/>
    </sheetView>
  </sheetViews>
  <sheetFormatPr defaultColWidth="9.109375" defaultRowHeight="13.2"/>
  <cols>
    <col min="1" max="6" width="9.109375" style="316"/>
    <col min="7" max="7" width="14.5546875" style="316" customWidth="1"/>
    <col min="8" max="8" width="9.109375" style="316"/>
    <col min="9" max="9" width="5.5546875" style="316" customWidth="1"/>
    <col min="10" max="10" width="9.109375" style="316"/>
    <col min="11" max="11" width="12.109375" style="316" customWidth="1"/>
    <col min="12" max="16384" width="9.109375" style="316"/>
  </cols>
  <sheetData>
    <row r="1" spans="1:11" ht="63.75" customHeight="1">
      <c r="E1"/>
    </row>
    <row r="2" spans="1:11" ht="81.75" customHeight="1" thickBot="1">
      <c r="A2" s="3269" t="str">
        <f>+'1.2_Tender Data-fly'!A5:J5</f>
        <v>KZN Public Works: 191 Prince Alfred Street</v>
      </c>
      <c r="B2" s="3269"/>
      <c r="C2" s="3269"/>
      <c r="D2" s="3269"/>
      <c r="E2" s="3269"/>
      <c r="F2" s="3269"/>
      <c r="G2" s="3269"/>
      <c r="H2" s="3269"/>
      <c r="I2" s="3269"/>
      <c r="J2" s="3269"/>
      <c r="K2" s="3269"/>
    </row>
    <row r="3" spans="1:11" ht="13.8" thickTop="1">
      <c r="A3" s="355"/>
    </row>
    <row r="4" spans="1:11" ht="21">
      <c r="A4" s="356"/>
    </row>
    <row r="5" spans="1:11" ht="21">
      <c r="A5" s="356"/>
    </row>
    <row r="6" spans="1:11" ht="21">
      <c r="A6" s="356"/>
    </row>
    <row r="7" spans="1:11" ht="21">
      <c r="A7" s="356"/>
    </row>
    <row r="8" spans="1:11" ht="21">
      <c r="A8" s="356"/>
    </row>
    <row r="9" spans="1:11" ht="21">
      <c r="A9" s="356"/>
    </row>
    <row r="10" spans="1:11" ht="21">
      <c r="A10" s="356"/>
    </row>
    <row r="11" spans="1:11" ht="21">
      <c r="A11" s="356"/>
    </row>
    <row r="12" spans="1:11" ht="21">
      <c r="A12" s="356"/>
    </row>
    <row r="13" spans="1:11" ht="21">
      <c r="A13" s="356"/>
    </row>
    <row r="14" spans="1:11" ht="21">
      <c r="A14" s="356"/>
    </row>
    <row r="15" spans="1:11" ht="21">
      <c r="A15" s="356"/>
    </row>
    <row r="16" spans="1:11" ht="21">
      <c r="A16" s="3268" t="s">
        <v>4544</v>
      </c>
      <c r="B16" s="3268"/>
      <c r="C16" s="3268"/>
      <c r="D16" s="3268"/>
      <c r="E16" s="3268"/>
      <c r="F16" s="3268"/>
      <c r="G16" s="3268"/>
      <c r="H16" s="3268"/>
      <c r="I16" s="3268"/>
      <c r="J16" s="3268"/>
    </row>
    <row r="17" spans="1:1">
      <c r="A17" s="357"/>
    </row>
    <row r="18" spans="1:1">
      <c r="A18" s="357"/>
    </row>
    <row r="19" spans="1:1">
      <c r="A19" s="357"/>
    </row>
  </sheetData>
  <sheetProtection formatRows="0" selectLockedCells="1"/>
  <mergeCells count="2">
    <mergeCell ref="A16:J16"/>
    <mergeCell ref="A2:K2"/>
  </mergeCells>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94305" r:id="rId4" name="Button 1">
              <controlPr defaultSize="0" print="0" autoFill="0" autoPict="0" macro="[0]!ToMainMenu">
                <anchor>
                  <from>
                    <xdr:col>16</xdr:col>
                    <xdr:colOff>114300</xdr:colOff>
                    <xdr:row>0</xdr:row>
                    <xdr:rowOff>259080</xdr:rowOff>
                  </from>
                  <to>
                    <xdr:col>19</xdr:col>
                    <xdr:colOff>312420</xdr:colOff>
                    <xdr:row>0</xdr:row>
                    <xdr:rowOff>693420</xdr:rowOff>
                  </to>
                </anchor>
              </controlPr>
            </control>
          </mc:Choice>
        </mc:AlternateContent>
        <mc:AlternateContent xmlns:mc="http://schemas.openxmlformats.org/markup-compatibility/2006">
          <mc:Choice Requires="x14">
            <control shapeId="994306" r:id="rId5" name="Button 2">
              <controlPr defaultSize="0" print="0" autoFill="0" autoPict="0" macro="[0]!PrintCoverPGSec1">
                <anchor>
                  <from>
                    <xdr:col>16</xdr:col>
                    <xdr:colOff>289560</xdr:colOff>
                    <xdr:row>2</xdr:row>
                    <xdr:rowOff>76200</xdr:rowOff>
                  </from>
                  <to>
                    <xdr:col>19</xdr:col>
                    <xdr:colOff>487680</xdr:colOff>
                    <xdr:row>4</xdr:row>
                    <xdr:rowOff>0</xdr:rowOff>
                  </to>
                </anchor>
              </controlPr>
            </control>
          </mc:Choice>
        </mc:AlternateContent>
        <mc:AlternateContent xmlns:mc="http://schemas.openxmlformats.org/markup-compatibility/2006">
          <mc:Choice Requires="x14">
            <control shapeId="994307" r:id="rId6" name="Button 3">
              <controlPr defaultSize="0" print="0" autoFill="0" autoPict="0" macro="[0]!PrintPreviewSheet">
                <anchor>
                  <from>
                    <xdr:col>16</xdr:col>
                    <xdr:colOff>114300</xdr:colOff>
                    <xdr:row>0</xdr:row>
                    <xdr:rowOff>754380</xdr:rowOff>
                  </from>
                  <to>
                    <xdr:col>19</xdr:col>
                    <xdr:colOff>312420</xdr:colOff>
                    <xdr:row>1</xdr:row>
                    <xdr:rowOff>426720</xdr:rowOff>
                  </to>
                </anchor>
              </controlPr>
            </control>
          </mc:Choice>
        </mc:AlternateContent>
        <mc:AlternateContent xmlns:mc="http://schemas.openxmlformats.org/markup-compatibility/2006">
          <mc:Choice Requires="x14">
            <control shapeId="994308" r:id="rId7" name="Button 4">
              <controlPr defaultSize="0" print="0" autoFill="0" autoPict="0" macro="[0]!ToDataEntry">
                <anchor>
                  <from>
                    <xdr:col>16</xdr:col>
                    <xdr:colOff>289560</xdr:colOff>
                    <xdr:row>4</xdr:row>
                    <xdr:rowOff>38100</xdr:rowOff>
                  </from>
                  <to>
                    <xdr:col>19</xdr:col>
                    <xdr:colOff>487680</xdr:colOff>
                    <xdr:row>6</xdr:row>
                    <xdr:rowOff>121920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theme="8" tint="0.59999389629810485"/>
  </sheetPr>
  <dimension ref="A1:XFD223"/>
  <sheetViews>
    <sheetView showGridLines="0" showRuler="0" zoomScaleNormal="100" zoomScaleSheetLayoutView="100" workbookViewId="0">
      <selection activeCell="E28" sqref="E28"/>
    </sheetView>
  </sheetViews>
  <sheetFormatPr defaultRowHeight="13.2"/>
  <cols>
    <col min="1" max="1" width="4" customWidth="1"/>
    <col min="2" max="2" width="6.44140625" customWidth="1"/>
    <col min="3" max="3" width="7.6640625" customWidth="1"/>
    <col min="4" max="4" width="10.88671875" customWidth="1"/>
    <col min="5" max="5" width="4.33203125" customWidth="1"/>
    <col min="9" max="9" width="3.6640625" customWidth="1"/>
    <col min="10" max="10" width="16.33203125" customWidth="1"/>
    <col min="11" max="11" width="13.44140625" customWidth="1"/>
  </cols>
  <sheetData>
    <row r="1" spans="1:16" ht="18" customHeight="1">
      <c r="A1" s="3287" t="s">
        <v>4414</v>
      </c>
      <c r="B1" s="3288"/>
      <c r="C1" s="3288"/>
      <c r="D1" s="3288"/>
      <c r="E1" s="3288"/>
      <c r="F1" s="3288"/>
      <c r="G1" s="3288"/>
      <c r="H1" s="3288"/>
      <c r="I1" s="3288"/>
      <c r="J1" s="3288"/>
      <c r="K1" s="3289"/>
    </row>
    <row r="2" spans="1:16" ht="23.25" customHeight="1">
      <c r="A2" s="414"/>
      <c r="B2" s="616"/>
      <c r="C2" s="3290" t="s">
        <v>4731</v>
      </c>
      <c r="D2" s="3290"/>
      <c r="E2" s="3290"/>
      <c r="F2" s="3290"/>
      <c r="G2" s="3290"/>
      <c r="H2" s="3290"/>
      <c r="I2" s="3290"/>
      <c r="J2" s="3290"/>
      <c r="K2" s="3290"/>
    </row>
    <row r="3" spans="1:16">
      <c r="A3" s="617" t="s">
        <v>4295</v>
      </c>
      <c r="B3" s="3278" t="s">
        <v>328</v>
      </c>
      <c r="C3" s="3278"/>
      <c r="D3" s="3278"/>
      <c r="E3" s="3278"/>
      <c r="F3" s="3278"/>
      <c r="G3" s="3278"/>
      <c r="H3" s="3278"/>
      <c r="I3" s="3278"/>
      <c r="J3" s="3278"/>
      <c r="K3" s="3278"/>
    </row>
    <row r="4" spans="1:16" ht="15" customHeight="1">
      <c r="A4" s="414"/>
      <c r="B4" s="617" t="s">
        <v>4296</v>
      </c>
      <c r="C4" s="617" t="s">
        <v>329</v>
      </c>
      <c r="D4" s="616"/>
      <c r="E4" s="569"/>
      <c r="F4" s="569"/>
      <c r="G4" s="569"/>
      <c r="H4" s="569"/>
      <c r="I4" s="569"/>
      <c r="J4" s="569"/>
      <c r="K4" s="569"/>
    </row>
    <row r="5" spans="1:16" ht="71.25" customHeight="1">
      <c r="A5" s="414"/>
      <c r="B5" s="614" t="s">
        <v>4297</v>
      </c>
      <c r="C5" s="3058" t="s">
        <v>4773</v>
      </c>
      <c r="D5" s="3058"/>
      <c r="E5" s="3058"/>
      <c r="F5" s="3058"/>
      <c r="G5" s="3058"/>
      <c r="H5" s="3058"/>
      <c r="I5" s="3058"/>
      <c r="J5" s="3058"/>
      <c r="K5" s="3058"/>
    </row>
    <row r="6" spans="1:16" ht="106.95" customHeight="1">
      <c r="A6" s="414"/>
      <c r="B6" s="614" t="s">
        <v>4298</v>
      </c>
      <c r="C6" s="3058" t="s">
        <v>1486</v>
      </c>
      <c r="D6" s="3058"/>
      <c r="E6" s="3058"/>
      <c r="F6" s="3058"/>
      <c r="G6" s="3058"/>
      <c r="H6" s="3058"/>
      <c r="I6" s="3058"/>
      <c r="J6" s="3058"/>
      <c r="K6" s="3058"/>
    </row>
    <row r="7" spans="1:16" ht="60" customHeight="1">
      <c r="A7" s="414"/>
      <c r="B7" s="614"/>
      <c r="C7" s="1450" t="s">
        <v>368</v>
      </c>
      <c r="D7" s="1418" t="s">
        <v>2526</v>
      </c>
      <c r="E7" s="1418"/>
      <c r="F7" s="3281" t="s">
        <v>2527</v>
      </c>
      <c r="G7" s="3281"/>
      <c r="H7" s="3281"/>
      <c r="I7" s="3281"/>
      <c r="J7" s="3281"/>
      <c r="K7" s="3281"/>
      <c r="P7" s="694" t="s">
        <v>582</v>
      </c>
    </row>
    <row r="8" spans="1:16" ht="55.95" customHeight="1">
      <c r="A8" s="414"/>
      <c r="B8" s="614"/>
      <c r="C8" s="299"/>
      <c r="D8" s="1418" t="s">
        <v>2528</v>
      </c>
      <c r="E8" s="1418"/>
      <c r="F8" s="3281" t="s">
        <v>2529</v>
      </c>
      <c r="G8" s="3281"/>
      <c r="H8" s="3281"/>
      <c r="I8" s="3281"/>
      <c r="J8" s="3281"/>
      <c r="K8" s="3281"/>
    </row>
    <row r="9" spans="1:16" ht="27.75" customHeight="1">
      <c r="A9" s="414"/>
      <c r="B9" s="614" t="s">
        <v>4299</v>
      </c>
      <c r="C9" s="3060" t="s">
        <v>1279</v>
      </c>
      <c r="D9" s="3060"/>
      <c r="E9" s="3060"/>
      <c r="F9" s="3060"/>
      <c r="G9" s="3060"/>
      <c r="H9" s="3060"/>
      <c r="I9" s="3060"/>
      <c r="J9" s="3060"/>
      <c r="K9" s="3060"/>
    </row>
    <row r="10" spans="1:16" s="85" customFormat="1" ht="15" customHeight="1">
      <c r="A10" s="416"/>
      <c r="B10" s="618" t="s">
        <v>4300</v>
      </c>
      <c r="C10" s="3277" t="s">
        <v>330</v>
      </c>
      <c r="D10" s="3277"/>
      <c r="E10" s="3277"/>
      <c r="F10" s="3277"/>
      <c r="G10" s="3277"/>
      <c r="H10" s="3277"/>
      <c r="I10" s="3277"/>
      <c r="J10" s="3277"/>
      <c r="K10" s="3277"/>
    </row>
    <row r="11" spans="1:16" ht="27.75" customHeight="1">
      <c r="A11" s="414"/>
      <c r="B11" s="616"/>
      <c r="C11" s="3058" t="s">
        <v>3916</v>
      </c>
      <c r="D11" s="3058"/>
      <c r="E11" s="3058"/>
      <c r="F11" s="3058"/>
      <c r="G11" s="3058"/>
      <c r="H11" s="3058"/>
      <c r="I11" s="3058"/>
      <c r="J11" s="3058"/>
      <c r="K11" s="3058"/>
    </row>
    <row r="12" spans="1:16" s="85" customFormat="1" ht="15" customHeight="1">
      <c r="A12" s="416"/>
      <c r="B12" s="618" t="s">
        <v>4301</v>
      </c>
      <c r="C12" s="3189" t="s">
        <v>331</v>
      </c>
      <c r="D12" s="3189"/>
      <c r="E12" s="3189"/>
      <c r="F12" s="1798"/>
      <c r="G12" s="416"/>
      <c r="H12" s="416"/>
      <c r="I12" s="416"/>
      <c r="J12" s="1798"/>
      <c r="K12" s="1798"/>
    </row>
    <row r="13" spans="1:16" ht="39.75" customHeight="1">
      <c r="A13" s="414"/>
      <c r="B13" s="414"/>
      <c r="C13" s="617" t="s">
        <v>4302</v>
      </c>
      <c r="D13" s="3058" t="s">
        <v>3917</v>
      </c>
      <c r="E13" s="3058"/>
      <c r="F13" s="3058"/>
      <c r="G13" s="3058"/>
      <c r="H13" s="3058"/>
      <c r="I13" s="3058"/>
      <c r="J13" s="3058"/>
      <c r="K13" s="3058"/>
    </row>
    <row r="14" spans="1:16" ht="39.75" customHeight="1">
      <c r="A14" s="414"/>
      <c r="B14" s="414"/>
      <c r="C14" s="617" t="s">
        <v>4303</v>
      </c>
      <c r="D14" s="3058" t="s">
        <v>4244</v>
      </c>
      <c r="E14" s="3058"/>
      <c r="F14" s="3058"/>
      <c r="G14" s="3058"/>
      <c r="H14" s="3058"/>
      <c r="I14" s="3058"/>
      <c r="J14" s="3058"/>
      <c r="K14" s="3058"/>
    </row>
    <row r="15" spans="1:16" ht="27" customHeight="1">
      <c r="A15" s="414"/>
      <c r="B15" s="414"/>
      <c r="C15" s="617" t="s">
        <v>4304</v>
      </c>
      <c r="D15" s="3060" t="s">
        <v>3237</v>
      </c>
      <c r="E15" s="3060"/>
      <c r="F15" s="3060"/>
      <c r="G15" s="3060"/>
      <c r="H15" s="3060"/>
      <c r="I15" s="3060"/>
      <c r="J15" s="3060"/>
      <c r="K15" s="3060"/>
    </row>
    <row r="16" spans="1:16" ht="15" customHeight="1">
      <c r="A16" s="414"/>
      <c r="B16" s="414"/>
      <c r="C16" s="617"/>
      <c r="D16" s="569" t="s">
        <v>3918</v>
      </c>
      <c r="E16" s="3060" t="s">
        <v>3919</v>
      </c>
      <c r="F16" s="3060"/>
      <c r="G16" s="3060"/>
      <c r="H16" s="3060"/>
      <c r="I16" s="3060"/>
      <c r="J16" s="3060"/>
      <c r="K16" s="3060"/>
    </row>
    <row r="17" spans="1:12" ht="27.75" customHeight="1">
      <c r="A17" s="414"/>
      <c r="B17" s="414"/>
      <c r="C17" s="617"/>
      <c r="D17" s="569"/>
      <c r="E17" s="569" t="s">
        <v>1192</v>
      </c>
      <c r="F17" s="3058" t="s">
        <v>3814</v>
      </c>
      <c r="G17" s="3058"/>
      <c r="H17" s="3058"/>
      <c r="I17" s="3058"/>
      <c r="J17" s="3058"/>
      <c r="K17" s="3058"/>
    </row>
    <row r="18" spans="1:12" ht="29.25" customHeight="1">
      <c r="A18" s="414"/>
      <c r="B18" s="414"/>
      <c r="C18" s="617"/>
      <c r="D18" s="569"/>
      <c r="E18" s="569" t="s">
        <v>1193</v>
      </c>
      <c r="F18" s="3058" t="s">
        <v>4245</v>
      </c>
      <c r="G18" s="3058"/>
      <c r="H18" s="3058"/>
      <c r="I18" s="3058"/>
      <c r="J18" s="3058"/>
      <c r="K18" s="3058"/>
    </row>
    <row r="19" spans="1:12" ht="26.25" customHeight="1">
      <c r="A19" s="414"/>
      <c r="B19" s="414"/>
      <c r="C19" s="617"/>
      <c r="D19" s="569"/>
      <c r="E19" s="569" t="s">
        <v>343</v>
      </c>
      <c r="F19" s="3058" t="s">
        <v>4246</v>
      </c>
      <c r="G19" s="3058"/>
      <c r="H19" s="3058"/>
      <c r="I19" s="3058"/>
      <c r="J19" s="3058"/>
      <c r="K19" s="3058"/>
    </row>
    <row r="20" spans="1:12" ht="42" customHeight="1">
      <c r="A20" s="414"/>
      <c r="B20" s="617"/>
      <c r="C20" s="414"/>
      <c r="D20" s="619" t="s">
        <v>646</v>
      </c>
      <c r="E20" s="3279" t="s">
        <v>3920</v>
      </c>
      <c r="F20" s="3279"/>
      <c r="G20" s="3279"/>
      <c r="H20" s="3279"/>
      <c r="I20" s="3279"/>
      <c r="J20" s="3279"/>
      <c r="K20" s="3279"/>
    </row>
    <row r="21" spans="1:12" ht="39.75" customHeight="1">
      <c r="A21" s="414"/>
      <c r="B21" s="617"/>
      <c r="C21" s="414"/>
      <c r="D21" s="619" t="s">
        <v>648</v>
      </c>
      <c r="E21" s="3279" t="s">
        <v>4247</v>
      </c>
      <c r="F21" s="3279"/>
      <c r="G21" s="3279"/>
      <c r="H21" s="3279"/>
      <c r="I21" s="3279"/>
      <c r="J21" s="3279"/>
      <c r="K21" s="3279"/>
    </row>
    <row r="22" spans="1:12" ht="60.75" customHeight="1">
      <c r="A22" s="414"/>
      <c r="B22" s="617"/>
      <c r="C22" s="414"/>
      <c r="D22" s="619" t="s">
        <v>752</v>
      </c>
      <c r="E22" s="3279" t="s">
        <v>3921</v>
      </c>
      <c r="F22" s="3279"/>
      <c r="G22" s="3279"/>
      <c r="H22" s="3279"/>
      <c r="I22" s="3279"/>
      <c r="J22" s="3279"/>
      <c r="K22" s="3279"/>
    </row>
    <row r="23" spans="1:12" s="85" customFormat="1" ht="15" customHeight="1">
      <c r="A23" s="416"/>
      <c r="B23" s="1794" t="s">
        <v>4305</v>
      </c>
      <c r="C23" s="3189" t="s">
        <v>332</v>
      </c>
      <c r="D23" s="3189"/>
      <c r="E23" s="3189"/>
      <c r="F23" s="3189"/>
      <c r="G23" s="3189"/>
      <c r="H23" s="3189"/>
      <c r="I23" s="3189"/>
      <c r="J23" s="3189"/>
      <c r="K23" s="3189"/>
    </row>
    <row r="24" spans="1:12" ht="66" customHeight="1">
      <c r="A24" s="414"/>
      <c r="B24" s="617"/>
      <c r="C24" s="3058" t="s">
        <v>3922</v>
      </c>
      <c r="D24" s="3058"/>
      <c r="E24" s="3058"/>
      <c r="F24" s="3058"/>
      <c r="G24" s="3058"/>
      <c r="H24" s="3058"/>
      <c r="I24" s="3058"/>
      <c r="J24" s="3058"/>
      <c r="K24" s="3058"/>
    </row>
    <row r="25" spans="1:12" s="85" customFormat="1" ht="15" customHeight="1">
      <c r="A25" s="416"/>
      <c r="B25" s="2289"/>
      <c r="C25" s="2290" t="s">
        <v>4306</v>
      </c>
      <c r="D25" s="3274" t="s">
        <v>3239</v>
      </c>
      <c r="E25" s="3274"/>
      <c r="F25" s="3274"/>
      <c r="G25" s="3274"/>
      <c r="H25" s="3274"/>
      <c r="I25" s="3274"/>
      <c r="J25" s="3274"/>
      <c r="K25" s="3274"/>
      <c r="L25" s="3274"/>
    </row>
    <row r="26" spans="1:12" ht="17.25" customHeight="1">
      <c r="A26" s="414"/>
      <c r="B26" s="1739"/>
      <c r="C26" s="1739"/>
      <c r="D26" s="2294" t="s">
        <v>4307</v>
      </c>
      <c r="E26" s="991"/>
      <c r="F26" s="3275" t="s">
        <v>4248</v>
      </c>
      <c r="G26" s="3275"/>
      <c r="H26" s="3275"/>
      <c r="I26" s="3275"/>
      <c r="J26" s="3275"/>
      <c r="K26" s="3275"/>
      <c r="L26" s="3275"/>
    </row>
    <row r="27" spans="1:12" ht="30.6" customHeight="1">
      <c r="A27" s="414"/>
      <c r="B27" s="1739"/>
      <c r="C27" s="1739"/>
      <c r="D27" s="2294"/>
      <c r="E27" s="1296" t="s">
        <v>4180</v>
      </c>
      <c r="F27" s="3275" t="s">
        <v>4249</v>
      </c>
      <c r="G27" s="3275"/>
      <c r="H27" s="3275"/>
      <c r="I27" s="3275"/>
      <c r="J27" s="3275"/>
      <c r="K27" s="3275"/>
      <c r="L27" s="3275"/>
    </row>
    <row r="28" spans="1:12" ht="17.399999999999999" customHeight="1">
      <c r="A28" s="414"/>
      <c r="B28" s="1739"/>
      <c r="C28" s="1739"/>
      <c r="D28" s="2294"/>
      <c r="E28" s="2295" t="s">
        <v>646</v>
      </c>
      <c r="F28" s="3275" t="s">
        <v>3240</v>
      </c>
      <c r="G28" s="3275"/>
      <c r="H28" s="3275"/>
      <c r="I28" s="3275"/>
      <c r="J28" s="3275"/>
      <c r="K28" s="3275"/>
      <c r="L28" s="3275"/>
    </row>
    <row r="29" spans="1:12" ht="17.399999999999999" customHeight="1">
      <c r="A29" s="414"/>
      <c r="B29" s="1739"/>
      <c r="C29" s="1739"/>
      <c r="D29" s="2294"/>
      <c r="E29" s="2295" t="s">
        <v>648</v>
      </c>
      <c r="F29" s="3275" t="s">
        <v>3241</v>
      </c>
      <c r="G29" s="3275"/>
      <c r="H29" s="3275"/>
      <c r="I29" s="3275"/>
      <c r="J29" s="3275"/>
      <c r="K29" s="3275"/>
      <c r="L29" s="3275"/>
    </row>
    <row r="30" spans="1:12" ht="15.75" customHeight="1">
      <c r="A30" s="414"/>
      <c r="B30" s="1739"/>
      <c r="C30" s="1739"/>
      <c r="D30" s="2294"/>
      <c r="E30" s="2295" t="s">
        <v>752</v>
      </c>
      <c r="F30" s="3275" t="s">
        <v>4178</v>
      </c>
      <c r="G30" s="3275"/>
      <c r="H30" s="3275"/>
      <c r="I30" s="3275"/>
      <c r="J30" s="3275"/>
      <c r="K30" s="3275"/>
      <c r="L30" s="3275"/>
    </row>
    <row r="31" spans="1:12" s="85" customFormat="1" ht="35.25" customHeight="1">
      <c r="A31" s="416"/>
      <c r="B31" s="1739"/>
      <c r="C31" s="1739"/>
      <c r="D31" s="2294" t="s">
        <v>4308</v>
      </c>
      <c r="E31" s="3276" t="s">
        <v>4250</v>
      </c>
      <c r="F31" s="3276"/>
      <c r="G31" s="3276"/>
      <c r="H31" s="3276"/>
      <c r="I31" s="3276"/>
      <c r="J31" s="3276"/>
      <c r="K31" s="3276"/>
      <c r="L31" s="3276"/>
    </row>
    <row r="32" spans="1:12" s="85" customFormat="1" ht="39" customHeight="1">
      <c r="A32" s="416"/>
      <c r="B32" s="1739"/>
      <c r="C32" s="1739"/>
      <c r="D32" s="2294" t="s">
        <v>4309</v>
      </c>
      <c r="E32" s="3275" t="s">
        <v>4251</v>
      </c>
      <c r="F32" s="3275"/>
      <c r="G32" s="3275"/>
      <c r="H32" s="3275"/>
      <c r="I32" s="3275"/>
      <c r="J32" s="3275"/>
      <c r="K32" s="3275"/>
      <c r="L32" s="3275"/>
    </row>
    <row r="33" spans="1:12" s="85" customFormat="1" ht="21" customHeight="1">
      <c r="A33" s="416"/>
      <c r="B33" s="1739"/>
      <c r="C33" s="2291" t="s">
        <v>4310</v>
      </c>
      <c r="D33" s="3272" t="s">
        <v>1281</v>
      </c>
      <c r="E33" s="3272"/>
      <c r="F33" s="3272"/>
      <c r="G33" s="3272"/>
      <c r="H33" s="3272"/>
      <c r="I33" s="3272"/>
      <c r="J33" s="3272"/>
      <c r="K33" s="3272"/>
      <c r="L33" s="3272"/>
    </row>
    <row r="34" spans="1:12" s="85" customFormat="1" ht="12.75" customHeight="1">
      <c r="A34" s="416"/>
      <c r="B34" s="1739"/>
      <c r="C34" s="2291"/>
      <c r="D34" s="2292" t="s">
        <v>4311</v>
      </c>
      <c r="E34" s="3273" t="s">
        <v>328</v>
      </c>
      <c r="F34" s="3273"/>
      <c r="G34" s="3273"/>
      <c r="H34" s="3273"/>
      <c r="I34" s="3273"/>
      <c r="J34" s="3273"/>
      <c r="K34" s="3273"/>
      <c r="L34" s="2292"/>
    </row>
    <row r="35" spans="1:12" ht="58.5" customHeight="1">
      <c r="A35" s="414"/>
      <c r="B35" s="1537"/>
      <c r="C35" s="569"/>
      <c r="D35" s="3058" t="s">
        <v>4774</v>
      </c>
      <c r="E35" s="3058"/>
      <c r="F35" s="3058"/>
      <c r="G35" s="3058"/>
      <c r="H35" s="3058"/>
      <c r="I35" s="3058"/>
      <c r="J35" s="3058"/>
      <c r="K35" s="3058"/>
    </row>
    <row r="36" spans="1:12" s="85" customFormat="1" ht="15" customHeight="1">
      <c r="A36" s="416"/>
      <c r="B36" s="1794"/>
      <c r="C36" s="1794" t="s">
        <v>4312</v>
      </c>
      <c r="D36" s="3189" t="s">
        <v>1282</v>
      </c>
      <c r="E36" s="3189"/>
      <c r="F36" s="3189"/>
      <c r="G36" s="3189"/>
      <c r="H36" s="3189"/>
      <c r="I36" s="3189"/>
      <c r="J36" s="3189"/>
      <c r="K36" s="3189"/>
    </row>
    <row r="37" spans="1:12" ht="108" customHeight="1">
      <c r="A37" s="414"/>
      <c r="B37" s="1537"/>
      <c r="C37" s="569"/>
      <c r="D37" s="3271" t="s">
        <v>4313</v>
      </c>
      <c r="E37" s="3271"/>
      <c r="F37" s="3271"/>
      <c r="G37" s="3058" t="s">
        <v>4775</v>
      </c>
      <c r="H37" s="3058"/>
      <c r="I37" s="3058"/>
      <c r="J37" s="3058"/>
      <c r="K37" s="3058"/>
    </row>
    <row r="38" spans="1:12" ht="160.19999999999999" customHeight="1">
      <c r="A38" s="414"/>
      <c r="B38" s="1537"/>
      <c r="C38" s="569"/>
      <c r="D38" s="3271" t="s">
        <v>4314</v>
      </c>
      <c r="E38" s="3271"/>
      <c r="F38" s="3271"/>
      <c r="G38" s="3058" t="s">
        <v>4320</v>
      </c>
      <c r="H38" s="3058"/>
      <c r="I38" s="3058"/>
      <c r="J38" s="3058"/>
      <c r="K38" s="3058"/>
    </row>
    <row r="39" spans="1:12" ht="66.75" customHeight="1">
      <c r="A39" s="414"/>
      <c r="B39" s="1537"/>
      <c r="C39" s="569"/>
      <c r="D39" s="3271" t="s">
        <v>4315</v>
      </c>
      <c r="E39" s="3271"/>
      <c r="F39" s="3271"/>
      <c r="G39" s="3058" t="s">
        <v>4252</v>
      </c>
      <c r="H39" s="3058"/>
      <c r="I39" s="3058"/>
      <c r="J39" s="3058"/>
      <c r="K39" s="3058"/>
    </row>
    <row r="40" spans="1:12" ht="55.5" customHeight="1">
      <c r="A40" s="414"/>
      <c r="B40" s="1537"/>
      <c r="C40" s="569"/>
      <c r="D40" s="1537" t="s">
        <v>4321</v>
      </c>
      <c r="E40" s="1537"/>
      <c r="F40" s="1537"/>
      <c r="G40" s="3060" t="s">
        <v>4322</v>
      </c>
      <c r="H40" s="3060"/>
      <c r="I40" s="3060"/>
      <c r="J40" s="3060"/>
      <c r="K40" s="3060"/>
    </row>
    <row r="41" spans="1:12" s="85" customFormat="1" ht="15" customHeight="1">
      <c r="A41" s="416"/>
      <c r="B41" s="1794"/>
      <c r="C41" s="1794" t="s">
        <v>4316</v>
      </c>
      <c r="D41" s="3189" t="s">
        <v>4253</v>
      </c>
      <c r="E41" s="3189"/>
      <c r="F41" s="3189"/>
      <c r="G41" s="3189"/>
      <c r="H41" s="3189"/>
      <c r="I41" s="3189"/>
      <c r="J41" s="3189"/>
      <c r="K41" s="3189"/>
    </row>
    <row r="42" spans="1:12" ht="15" customHeight="1">
      <c r="A42" s="414"/>
      <c r="B42" s="1537"/>
      <c r="C42" s="1537"/>
      <c r="D42" s="3271" t="s">
        <v>4317</v>
      </c>
      <c r="E42" s="3271"/>
      <c r="F42" s="3271"/>
      <c r="G42" s="3271" t="s">
        <v>672</v>
      </c>
      <c r="H42" s="3271"/>
      <c r="I42" s="3271"/>
      <c r="J42" s="3271"/>
      <c r="K42" s="3271"/>
    </row>
    <row r="43" spans="1:12" ht="92.25" customHeight="1">
      <c r="A43" s="414"/>
      <c r="B43" s="1537"/>
      <c r="C43" s="1537"/>
      <c r="D43" s="1537"/>
      <c r="E43" s="1537"/>
      <c r="F43" s="1537"/>
      <c r="G43" s="3058" t="s">
        <v>4254</v>
      </c>
      <c r="H43" s="3058"/>
      <c r="I43" s="3058"/>
      <c r="J43" s="3058"/>
      <c r="K43" s="3058"/>
    </row>
    <row r="44" spans="1:12" ht="15" customHeight="1">
      <c r="A44" s="414"/>
      <c r="B44" s="1537"/>
      <c r="C44" s="1537"/>
      <c r="D44" s="3271" t="s">
        <v>1283</v>
      </c>
      <c r="E44" s="3271"/>
      <c r="F44" s="3271"/>
      <c r="G44" s="3271" t="s">
        <v>673</v>
      </c>
      <c r="H44" s="3271"/>
      <c r="I44" s="3271"/>
      <c r="J44" s="3271"/>
      <c r="K44" s="3271"/>
    </row>
    <row r="45" spans="1:12" ht="54" customHeight="1">
      <c r="A45" s="414"/>
      <c r="B45" s="1537"/>
      <c r="C45" s="1537"/>
      <c r="D45" s="1537"/>
      <c r="E45" s="1537"/>
      <c r="F45" s="3280" t="s">
        <v>4318</v>
      </c>
      <c r="G45" s="3280"/>
      <c r="H45" s="3058" t="s">
        <v>4255</v>
      </c>
      <c r="I45" s="3058"/>
      <c r="J45" s="3058"/>
      <c r="K45" s="3058"/>
    </row>
    <row r="46" spans="1:12" ht="54" customHeight="1">
      <c r="A46" s="414"/>
      <c r="B46" s="1537"/>
      <c r="C46" s="1537"/>
      <c r="D46" s="1537"/>
      <c r="E46" s="1537"/>
      <c r="F46" s="3280" t="s">
        <v>4319</v>
      </c>
      <c r="G46" s="3280"/>
      <c r="H46" s="3058" t="s">
        <v>3923</v>
      </c>
      <c r="I46" s="3058"/>
      <c r="J46" s="3058"/>
      <c r="K46" s="3058"/>
    </row>
    <row r="47" spans="1:12" s="85" customFormat="1" ht="15" customHeight="1">
      <c r="A47" s="1794" t="s">
        <v>4323</v>
      </c>
      <c r="B47" s="3189" t="s">
        <v>362</v>
      </c>
      <c r="C47" s="3189"/>
      <c r="D47" s="3189"/>
      <c r="E47" s="3189"/>
      <c r="F47" s="3189"/>
      <c r="G47" s="3189"/>
      <c r="H47" s="3189"/>
      <c r="I47" s="3189"/>
      <c r="J47" s="3189"/>
      <c r="K47" s="3189"/>
    </row>
    <row r="48" spans="1:12" ht="8.25" customHeight="1">
      <c r="A48" s="414"/>
      <c r="B48" s="620"/>
      <c r="C48" s="414"/>
      <c r="D48" s="414"/>
      <c r="E48" s="414"/>
      <c r="F48" s="414"/>
      <c r="G48" s="414"/>
      <c r="H48" s="414"/>
      <c r="I48" s="414"/>
      <c r="J48" s="414"/>
      <c r="K48" s="414"/>
    </row>
    <row r="49" spans="1:11" s="85" customFormat="1" ht="15" customHeight="1">
      <c r="A49" s="416"/>
      <c r="B49" s="618" t="s">
        <v>4324</v>
      </c>
      <c r="C49" s="3277" t="s">
        <v>363</v>
      </c>
      <c r="D49" s="3277"/>
      <c r="E49" s="3277"/>
      <c r="F49" s="3277"/>
      <c r="G49" s="3277"/>
      <c r="H49" s="3277"/>
      <c r="I49" s="3277"/>
      <c r="J49" s="3277"/>
      <c r="K49" s="3277"/>
    </row>
    <row r="50" spans="1:11" ht="42" customHeight="1">
      <c r="A50" s="414"/>
      <c r="B50" s="414"/>
      <c r="C50" s="621" t="s">
        <v>4325</v>
      </c>
      <c r="D50" s="3058" t="s">
        <v>3924</v>
      </c>
      <c r="E50" s="3058"/>
      <c r="F50" s="3058"/>
      <c r="G50" s="3058"/>
      <c r="H50" s="3058"/>
      <c r="I50" s="3058"/>
      <c r="J50" s="3058"/>
      <c r="K50" s="3058"/>
    </row>
    <row r="51" spans="1:11" ht="66" customHeight="1">
      <c r="A51" s="414"/>
      <c r="B51" s="414"/>
      <c r="C51" s="1796" t="s">
        <v>4326</v>
      </c>
      <c r="D51" s="3058" t="s">
        <v>1284</v>
      </c>
      <c r="E51" s="3058"/>
      <c r="F51" s="3058"/>
      <c r="G51" s="3058"/>
      <c r="H51" s="3058"/>
      <c r="I51" s="3058"/>
      <c r="J51" s="3058"/>
      <c r="K51" s="3058"/>
    </row>
    <row r="52" spans="1:11" s="85" customFormat="1" ht="15" customHeight="1">
      <c r="A52" s="416"/>
      <c r="B52" s="1794" t="s">
        <v>4327</v>
      </c>
      <c r="C52" s="3189" t="s">
        <v>364</v>
      </c>
      <c r="D52" s="3189"/>
      <c r="E52" s="3189"/>
      <c r="F52" s="3189"/>
      <c r="G52" s="3189"/>
      <c r="H52" s="3189"/>
      <c r="I52" s="3189"/>
      <c r="J52" s="3189"/>
      <c r="K52" s="3189"/>
    </row>
    <row r="53" spans="1:11" ht="54" customHeight="1">
      <c r="A53" s="414"/>
      <c r="B53" s="414"/>
      <c r="C53" s="621" t="s">
        <v>4328</v>
      </c>
      <c r="D53" s="3060" t="s">
        <v>3925</v>
      </c>
      <c r="E53" s="3060"/>
      <c r="F53" s="3060"/>
      <c r="G53" s="3060"/>
      <c r="H53" s="3060"/>
      <c r="I53" s="3060"/>
      <c r="J53" s="3060"/>
      <c r="K53" s="3060"/>
    </row>
    <row r="54" spans="1:11" ht="54" customHeight="1">
      <c r="A54" s="414"/>
      <c r="B54" s="414"/>
      <c r="C54" s="621" t="s">
        <v>4329</v>
      </c>
      <c r="D54" s="3060" t="s">
        <v>3242</v>
      </c>
      <c r="E54" s="3060"/>
      <c r="F54" s="3060"/>
      <c r="G54" s="3060"/>
      <c r="H54" s="3060"/>
      <c r="I54" s="3060"/>
      <c r="J54" s="3060"/>
      <c r="K54" s="3060"/>
    </row>
    <row r="55" spans="1:11" ht="9" customHeight="1">
      <c r="A55" s="414"/>
      <c r="B55" s="414"/>
      <c r="C55" s="604"/>
      <c r="D55" s="604"/>
      <c r="E55" s="604"/>
      <c r="F55" s="604"/>
      <c r="G55" s="604"/>
      <c r="H55" s="604"/>
      <c r="I55" s="604"/>
      <c r="J55" s="604"/>
      <c r="K55" s="604"/>
    </row>
    <row r="56" spans="1:11" s="85" customFormat="1" ht="15" customHeight="1">
      <c r="A56" s="416"/>
      <c r="B56" s="1794" t="s">
        <v>4330</v>
      </c>
      <c r="C56" s="3189" t="s">
        <v>365</v>
      </c>
      <c r="D56" s="3189"/>
      <c r="E56" s="3189"/>
      <c r="F56" s="3189"/>
      <c r="G56" s="3189"/>
      <c r="H56" s="3189"/>
      <c r="I56" s="3189"/>
      <c r="J56" s="3189"/>
      <c r="K56" s="3189"/>
    </row>
    <row r="57" spans="1:11" ht="29.25" customHeight="1">
      <c r="A57" s="414"/>
      <c r="B57" s="414"/>
      <c r="C57" s="3058" t="s">
        <v>366</v>
      </c>
      <c r="D57" s="3058"/>
      <c r="E57" s="3058"/>
      <c r="F57" s="3058"/>
      <c r="G57" s="3058"/>
      <c r="H57" s="3058"/>
      <c r="I57" s="3058"/>
      <c r="J57" s="3058"/>
      <c r="K57" s="3058"/>
    </row>
    <row r="58" spans="1:11" s="85" customFormat="1" ht="15" customHeight="1">
      <c r="A58" s="416"/>
      <c r="B58" s="1794" t="s">
        <v>4331</v>
      </c>
      <c r="C58" s="3189" t="s">
        <v>367</v>
      </c>
      <c r="D58" s="3189"/>
      <c r="E58" s="3189"/>
      <c r="F58" s="3189"/>
      <c r="G58" s="3189"/>
      <c r="H58" s="3189"/>
      <c r="I58" s="3189"/>
      <c r="J58" s="3189"/>
      <c r="K58" s="3189"/>
    </row>
    <row r="59" spans="1:11" ht="42.75" customHeight="1">
      <c r="A59" s="414"/>
      <c r="B59" s="414"/>
      <c r="C59" s="3058" t="s">
        <v>118</v>
      </c>
      <c r="D59" s="3058"/>
      <c r="E59" s="3058"/>
      <c r="F59" s="3058"/>
      <c r="G59" s="3058"/>
      <c r="H59" s="3058"/>
      <c r="I59" s="3058"/>
      <c r="J59" s="3058"/>
      <c r="K59" s="3058"/>
    </row>
    <row r="60" spans="1:11" s="85" customFormat="1" ht="15" customHeight="1">
      <c r="A60" s="416"/>
      <c r="B60" s="1794" t="s">
        <v>4332</v>
      </c>
      <c r="C60" s="3189" t="s">
        <v>119</v>
      </c>
      <c r="D60" s="3189"/>
      <c r="E60" s="3189"/>
      <c r="F60" s="3189"/>
      <c r="G60" s="3189"/>
      <c r="H60" s="3189"/>
      <c r="I60" s="3189"/>
      <c r="J60" s="3189"/>
      <c r="K60" s="3189"/>
    </row>
    <row r="61" spans="1:11" ht="41.25" customHeight="1">
      <c r="A61" s="414"/>
      <c r="B61" s="414"/>
      <c r="C61" s="3058" t="s">
        <v>120</v>
      </c>
      <c r="D61" s="3058"/>
      <c r="E61" s="3058"/>
      <c r="F61" s="3058"/>
      <c r="G61" s="3058"/>
      <c r="H61" s="3058"/>
      <c r="I61" s="3058"/>
      <c r="J61" s="3058"/>
      <c r="K61" s="3058"/>
    </row>
    <row r="62" spans="1:11" s="85" customFormat="1" ht="15" customHeight="1">
      <c r="A62" s="416"/>
      <c r="B62" s="1794" t="s">
        <v>4333</v>
      </c>
      <c r="C62" s="3189" t="s">
        <v>121</v>
      </c>
      <c r="D62" s="3189"/>
      <c r="E62" s="3189"/>
      <c r="F62" s="3189"/>
      <c r="G62" s="3189"/>
      <c r="H62" s="3189"/>
      <c r="I62" s="3189"/>
      <c r="J62" s="3189"/>
      <c r="K62" s="3189"/>
    </row>
    <row r="63" spans="1:11" ht="39.75" customHeight="1">
      <c r="A63" s="414"/>
      <c r="B63" s="414"/>
      <c r="C63" s="3058" t="s">
        <v>3926</v>
      </c>
      <c r="D63" s="3058"/>
      <c r="E63" s="3058"/>
      <c r="F63" s="3058"/>
      <c r="G63" s="3058"/>
      <c r="H63" s="3058"/>
      <c r="I63" s="3058"/>
      <c r="J63" s="3058"/>
      <c r="K63" s="3058"/>
    </row>
    <row r="64" spans="1:11" s="85" customFormat="1" ht="15" customHeight="1">
      <c r="A64" s="416"/>
      <c r="B64" s="1794" t="s">
        <v>4334</v>
      </c>
      <c r="C64" s="3189" t="s">
        <v>1285</v>
      </c>
      <c r="D64" s="3189"/>
      <c r="E64" s="3189"/>
      <c r="F64" s="3189"/>
      <c r="G64" s="3189"/>
      <c r="H64" s="3189"/>
      <c r="I64" s="3189"/>
      <c r="J64" s="3189"/>
      <c r="K64" s="3189"/>
    </row>
    <row r="65" spans="1:11" ht="41.25" customHeight="1">
      <c r="A65" s="414"/>
      <c r="B65" s="414"/>
      <c r="C65" s="3058" t="s">
        <v>4256</v>
      </c>
      <c r="D65" s="3058"/>
      <c r="E65" s="3058"/>
      <c r="F65" s="3058"/>
      <c r="G65" s="3058"/>
      <c r="H65" s="3058"/>
      <c r="I65" s="3058"/>
      <c r="J65" s="3058"/>
      <c r="K65" s="3058"/>
    </row>
    <row r="66" spans="1:11" s="85" customFormat="1" ht="15" customHeight="1">
      <c r="A66" s="416"/>
      <c r="B66" s="1794" t="s">
        <v>4335</v>
      </c>
      <c r="C66" s="3189" t="s">
        <v>122</v>
      </c>
      <c r="D66" s="3189"/>
      <c r="E66" s="3189"/>
      <c r="F66" s="3189"/>
      <c r="G66" s="3189"/>
      <c r="H66" s="3189"/>
      <c r="I66" s="3189"/>
      <c r="J66" s="3189"/>
      <c r="K66" s="3189"/>
    </row>
    <row r="67" spans="1:11" ht="27.75" customHeight="1">
      <c r="A67" s="414"/>
      <c r="B67" s="414"/>
      <c r="C67" s="3058" t="s">
        <v>4257</v>
      </c>
      <c r="D67" s="3058"/>
      <c r="E67" s="3058"/>
      <c r="F67" s="3058"/>
      <c r="G67" s="3058"/>
      <c r="H67" s="3058"/>
      <c r="I67" s="3058"/>
      <c r="J67" s="3058"/>
      <c r="K67" s="3058"/>
    </row>
    <row r="68" spans="1:11" s="85" customFormat="1" ht="15" customHeight="1">
      <c r="A68" s="416"/>
      <c r="B68" s="618" t="s">
        <v>4336</v>
      </c>
      <c r="C68" s="3277" t="s">
        <v>0</v>
      </c>
      <c r="D68" s="3277"/>
      <c r="E68" s="3277"/>
      <c r="F68" s="3277"/>
      <c r="G68" s="3277"/>
      <c r="H68" s="3277"/>
      <c r="I68" s="3277"/>
      <c r="J68" s="3277"/>
      <c r="K68" s="3277"/>
    </row>
    <row r="69" spans="1:11" ht="40.5" customHeight="1">
      <c r="A69" s="414"/>
      <c r="B69" s="414"/>
      <c r="C69" s="3058" t="s">
        <v>4258</v>
      </c>
      <c r="D69" s="3058"/>
      <c r="E69" s="3058"/>
      <c r="F69" s="3058"/>
      <c r="G69" s="3058"/>
      <c r="H69" s="3058"/>
      <c r="I69" s="3058"/>
      <c r="J69" s="3058"/>
      <c r="K69" s="3058"/>
    </row>
    <row r="70" spans="1:11" s="85" customFormat="1" ht="15" customHeight="1">
      <c r="A70" s="416"/>
      <c r="B70" s="1794" t="s">
        <v>4337</v>
      </c>
      <c r="C70" s="3189" t="s">
        <v>530</v>
      </c>
      <c r="D70" s="3189"/>
      <c r="E70" s="3189"/>
      <c r="F70" s="3189"/>
      <c r="G70" s="3189"/>
      <c r="H70" s="3189"/>
      <c r="I70" s="3189"/>
      <c r="J70" s="3189"/>
      <c r="K70" s="3189"/>
    </row>
    <row r="71" spans="1:11" ht="54" customHeight="1">
      <c r="A71" s="414"/>
      <c r="B71" s="414"/>
      <c r="C71" s="621" t="s">
        <v>4338</v>
      </c>
      <c r="D71" s="3058" t="s">
        <v>3927</v>
      </c>
      <c r="E71" s="3058"/>
      <c r="F71" s="3058"/>
      <c r="G71" s="3058"/>
      <c r="H71" s="3058"/>
      <c r="I71" s="3058"/>
      <c r="J71" s="3058"/>
      <c r="K71" s="3058"/>
    </row>
    <row r="72" spans="1:11" ht="28.5" customHeight="1">
      <c r="A72" s="414"/>
      <c r="B72" s="414"/>
      <c r="C72" s="1537" t="s">
        <v>4339</v>
      </c>
      <c r="D72" s="3058" t="s">
        <v>268</v>
      </c>
      <c r="E72" s="3058"/>
      <c r="F72" s="3058"/>
      <c r="G72" s="3058"/>
      <c r="H72" s="3058"/>
      <c r="I72" s="3058"/>
      <c r="J72" s="3058"/>
      <c r="K72" s="3058"/>
    </row>
    <row r="73" spans="1:11" ht="39" customHeight="1">
      <c r="A73" s="414"/>
      <c r="B73" s="414"/>
      <c r="C73" s="1537" t="s">
        <v>4340</v>
      </c>
      <c r="D73" s="3058" t="s">
        <v>3928</v>
      </c>
      <c r="E73" s="3058"/>
      <c r="F73" s="3058"/>
      <c r="G73" s="3058"/>
      <c r="H73" s="3058"/>
      <c r="I73" s="3058"/>
      <c r="J73" s="3058"/>
      <c r="K73" s="3058"/>
    </row>
    <row r="74" spans="1:11" ht="39.75" customHeight="1">
      <c r="A74" s="414"/>
      <c r="B74" s="414"/>
      <c r="C74" s="1537" t="s">
        <v>4341</v>
      </c>
      <c r="D74" s="3058" t="s">
        <v>3929</v>
      </c>
      <c r="E74" s="3058"/>
      <c r="F74" s="3058"/>
      <c r="G74" s="3058"/>
      <c r="H74" s="3058"/>
      <c r="I74" s="3058"/>
      <c r="J74" s="3058"/>
      <c r="K74" s="3058"/>
    </row>
    <row r="75" spans="1:11" s="85" customFormat="1" ht="15" customHeight="1">
      <c r="A75" s="416"/>
      <c r="B75" s="1794" t="s">
        <v>4342</v>
      </c>
      <c r="C75" s="3189" t="s">
        <v>333</v>
      </c>
      <c r="D75" s="3189"/>
      <c r="E75" s="3189"/>
      <c r="F75" s="3189"/>
      <c r="G75" s="3189"/>
      <c r="H75" s="3189"/>
      <c r="I75" s="3189"/>
      <c r="J75" s="3189"/>
      <c r="K75" s="3189"/>
    </row>
    <row r="76" spans="1:11" ht="45.6" customHeight="1">
      <c r="A76" s="414"/>
      <c r="B76" s="414"/>
      <c r="C76" s="3058" t="s">
        <v>3243</v>
      </c>
      <c r="D76" s="3058"/>
      <c r="E76" s="3058"/>
      <c r="F76" s="3058"/>
      <c r="G76" s="3058"/>
      <c r="H76" s="3058"/>
      <c r="I76" s="3058"/>
      <c r="J76" s="3058"/>
      <c r="K76" s="3058"/>
    </row>
    <row r="77" spans="1:11" s="85" customFormat="1" ht="15" customHeight="1">
      <c r="A77" s="416"/>
      <c r="B77" s="1794" t="s">
        <v>4343</v>
      </c>
      <c r="C77" s="3189" t="s">
        <v>772</v>
      </c>
      <c r="D77" s="3189"/>
      <c r="E77" s="3189"/>
      <c r="F77" s="3189"/>
      <c r="G77" s="3189"/>
      <c r="H77" s="3189"/>
      <c r="I77" s="3189"/>
      <c r="J77" s="3189"/>
      <c r="K77" s="3189"/>
    </row>
    <row r="78" spans="1:11" ht="54" customHeight="1">
      <c r="A78" s="414"/>
      <c r="B78" s="414"/>
      <c r="C78" s="1537" t="s">
        <v>4344</v>
      </c>
      <c r="D78" s="3058" t="s">
        <v>3930</v>
      </c>
      <c r="E78" s="3058"/>
      <c r="F78" s="3058"/>
      <c r="G78" s="3058"/>
      <c r="H78" s="3058"/>
      <c r="I78" s="3058"/>
      <c r="J78" s="3058"/>
      <c r="K78" s="3058"/>
    </row>
    <row r="79" spans="1:11" ht="26.25" customHeight="1">
      <c r="A79" s="414"/>
      <c r="B79" s="414"/>
      <c r="C79" s="1537" t="s">
        <v>4345</v>
      </c>
      <c r="D79" s="3058" t="s">
        <v>4259</v>
      </c>
      <c r="E79" s="3058"/>
      <c r="F79" s="3058"/>
      <c r="G79" s="3058"/>
      <c r="H79" s="3058"/>
      <c r="I79" s="3058"/>
      <c r="J79" s="3058"/>
      <c r="K79" s="3058"/>
    </row>
    <row r="80" spans="1:11" ht="26.25" customHeight="1">
      <c r="A80" s="414"/>
      <c r="B80" s="414"/>
      <c r="C80" s="1537" t="s">
        <v>4346</v>
      </c>
      <c r="D80" s="3060" t="s">
        <v>4260</v>
      </c>
      <c r="E80" s="3060"/>
      <c r="F80" s="3060"/>
      <c r="G80" s="3060"/>
      <c r="H80" s="3060"/>
      <c r="I80" s="3060"/>
      <c r="J80" s="3060"/>
      <c r="K80" s="3060"/>
    </row>
    <row r="81" spans="1:11" s="85" customFormat="1" ht="15" customHeight="1">
      <c r="A81" s="416"/>
      <c r="B81" s="1794" t="s">
        <v>4347</v>
      </c>
      <c r="C81" s="3189" t="s">
        <v>773</v>
      </c>
      <c r="D81" s="3189"/>
      <c r="E81" s="3189"/>
      <c r="F81" s="3189"/>
      <c r="G81" s="3189"/>
      <c r="H81" s="3189"/>
      <c r="I81" s="3189"/>
      <c r="J81" s="3189"/>
      <c r="K81" s="3189"/>
    </row>
    <row r="82" spans="1:11" ht="52.5" customHeight="1">
      <c r="A82" s="414"/>
      <c r="B82" s="414"/>
      <c r="C82" s="1537" t="s">
        <v>4348</v>
      </c>
      <c r="D82" s="3058" t="s">
        <v>3931</v>
      </c>
      <c r="E82" s="3058"/>
      <c r="F82" s="3058"/>
      <c r="G82" s="3058"/>
      <c r="H82" s="3058"/>
      <c r="I82" s="3058"/>
      <c r="J82" s="3058"/>
      <c r="K82" s="3058"/>
    </row>
    <row r="83" spans="1:11" ht="39.75" customHeight="1">
      <c r="A83" s="414"/>
      <c r="B83" s="414"/>
      <c r="C83" s="1537" t="s">
        <v>4349</v>
      </c>
      <c r="D83" s="3058" t="s">
        <v>1924</v>
      </c>
      <c r="E83" s="3058"/>
      <c r="F83" s="3058"/>
      <c r="G83" s="3058"/>
      <c r="H83" s="3058"/>
      <c r="I83" s="3058"/>
      <c r="J83" s="3058"/>
      <c r="K83" s="3058"/>
    </row>
    <row r="84" spans="1:11" ht="53.25" customHeight="1">
      <c r="A84" s="414"/>
      <c r="B84" s="414"/>
      <c r="C84" s="1537" t="s">
        <v>4350</v>
      </c>
      <c r="D84" s="3058" t="s">
        <v>3932</v>
      </c>
      <c r="E84" s="3058"/>
      <c r="F84" s="3058"/>
      <c r="G84" s="3058"/>
      <c r="H84" s="3058"/>
      <c r="I84" s="3058"/>
      <c r="J84" s="3058"/>
      <c r="K84" s="3058"/>
    </row>
    <row r="85" spans="1:11" ht="66" customHeight="1">
      <c r="A85" s="414"/>
      <c r="B85" s="414"/>
      <c r="C85" s="1537" t="s">
        <v>4351</v>
      </c>
      <c r="D85" s="3058" t="s">
        <v>4261</v>
      </c>
      <c r="E85" s="3058"/>
      <c r="F85" s="3058"/>
      <c r="G85" s="3058"/>
      <c r="H85" s="3058"/>
      <c r="I85" s="3058"/>
      <c r="J85" s="3058"/>
      <c r="K85" s="3058"/>
    </row>
    <row r="86" spans="1:11" ht="55.5" customHeight="1">
      <c r="A86" s="414"/>
      <c r="B86" s="414"/>
      <c r="C86" s="621" t="s">
        <v>4352</v>
      </c>
      <c r="D86" s="3058" t="s">
        <v>3933</v>
      </c>
      <c r="E86" s="3058"/>
      <c r="F86" s="3058"/>
      <c r="G86" s="3058"/>
      <c r="H86" s="3058"/>
      <c r="I86" s="3058"/>
      <c r="J86" s="3058"/>
      <c r="K86" s="3058"/>
    </row>
    <row r="87" spans="1:11" ht="80.400000000000006" customHeight="1">
      <c r="A87" s="414"/>
      <c r="B87" s="414"/>
      <c r="C87" s="1537" t="s">
        <v>4353</v>
      </c>
      <c r="D87" s="3058" t="s">
        <v>3934</v>
      </c>
      <c r="E87" s="3058"/>
      <c r="F87" s="3058"/>
      <c r="G87" s="3058"/>
      <c r="H87" s="3058"/>
      <c r="I87" s="3058"/>
      <c r="J87" s="3058"/>
      <c r="K87" s="3058"/>
    </row>
    <row r="88" spans="1:11" ht="39.75" customHeight="1">
      <c r="A88" s="414"/>
      <c r="B88" s="414"/>
      <c r="C88" s="1537" t="s">
        <v>4354</v>
      </c>
      <c r="D88" s="3058" t="s">
        <v>3935</v>
      </c>
      <c r="E88" s="3058"/>
      <c r="F88" s="3058"/>
      <c r="G88" s="3058"/>
      <c r="H88" s="3058"/>
      <c r="I88" s="3058"/>
      <c r="J88" s="3058"/>
      <c r="K88" s="3058"/>
    </row>
    <row r="89" spans="1:11" ht="40.5" customHeight="1">
      <c r="A89" s="414"/>
      <c r="B89" s="414"/>
      <c r="C89" s="1537" t="s">
        <v>4355</v>
      </c>
      <c r="D89" s="3058" t="s">
        <v>1925</v>
      </c>
      <c r="E89" s="3058"/>
      <c r="F89" s="3058"/>
      <c r="G89" s="3058"/>
      <c r="H89" s="3058"/>
      <c r="I89" s="3058"/>
      <c r="J89" s="3058"/>
      <c r="K89" s="3058"/>
    </row>
    <row r="90" spans="1:11" ht="30.75" customHeight="1">
      <c r="A90" s="414"/>
      <c r="B90" s="414"/>
      <c r="C90" s="1537" t="s">
        <v>4356</v>
      </c>
      <c r="D90" s="3058" t="s">
        <v>3936</v>
      </c>
      <c r="E90" s="3058"/>
      <c r="F90" s="3058"/>
      <c r="G90" s="3058"/>
      <c r="H90" s="3058"/>
      <c r="I90" s="3058"/>
      <c r="J90" s="3058"/>
      <c r="K90" s="3058"/>
    </row>
    <row r="91" spans="1:11" s="85" customFormat="1" ht="15" customHeight="1">
      <c r="A91" s="416"/>
      <c r="B91" s="1794" t="s">
        <v>4357</v>
      </c>
      <c r="C91" s="3189" t="s">
        <v>939</v>
      </c>
      <c r="D91" s="3189"/>
      <c r="E91" s="3189"/>
      <c r="F91" s="3189"/>
      <c r="G91" s="3189"/>
      <c r="H91" s="3189"/>
      <c r="I91" s="3189"/>
      <c r="J91" s="3189"/>
      <c r="K91" s="3189"/>
    </row>
    <row r="92" spans="1:11" ht="31.2" customHeight="1">
      <c r="A92" s="414"/>
      <c r="B92" s="622"/>
      <c r="C92" s="3058" t="s">
        <v>978</v>
      </c>
      <c r="D92" s="3058"/>
      <c r="E92" s="3058"/>
      <c r="F92" s="3058"/>
      <c r="G92" s="3058"/>
      <c r="H92" s="3058"/>
      <c r="I92" s="3058"/>
      <c r="J92" s="3058"/>
      <c r="K92" s="3058"/>
    </row>
    <row r="93" spans="1:11" s="85" customFormat="1" ht="15" customHeight="1">
      <c r="A93" s="416"/>
      <c r="B93" s="1794" t="s">
        <v>4358</v>
      </c>
      <c r="C93" s="3186" t="s">
        <v>1926</v>
      </c>
      <c r="D93" s="3186"/>
      <c r="E93" s="3186"/>
      <c r="F93" s="416"/>
      <c r="G93" s="416"/>
      <c r="H93" s="416"/>
      <c r="I93" s="416"/>
      <c r="J93" s="416"/>
      <c r="K93" s="416"/>
    </row>
    <row r="94" spans="1:11" ht="39" customHeight="1">
      <c r="A94" s="414"/>
      <c r="B94" s="414"/>
      <c r="C94" s="1537" t="s">
        <v>4359</v>
      </c>
      <c r="D94" s="3058" t="s">
        <v>3937</v>
      </c>
      <c r="E94" s="3058"/>
      <c r="F94" s="3058"/>
      <c r="G94" s="3058"/>
      <c r="H94" s="3058"/>
      <c r="I94" s="3058"/>
      <c r="J94" s="3058"/>
      <c r="K94" s="3058"/>
    </row>
    <row r="95" spans="1:11" ht="39" customHeight="1">
      <c r="A95" s="414"/>
      <c r="B95" s="414"/>
      <c r="C95" s="1537" t="s">
        <v>4360</v>
      </c>
      <c r="D95" s="3058" t="s">
        <v>3938</v>
      </c>
      <c r="E95" s="3058"/>
      <c r="F95" s="3058"/>
      <c r="G95" s="3058"/>
      <c r="H95" s="3058"/>
      <c r="I95" s="3058"/>
      <c r="J95" s="3058"/>
      <c r="K95" s="3058"/>
    </row>
    <row r="96" spans="1:11" s="85" customFormat="1" ht="15" customHeight="1">
      <c r="A96" s="416"/>
      <c r="B96" s="1794" t="s">
        <v>4361</v>
      </c>
      <c r="C96" s="3189" t="s">
        <v>1132</v>
      </c>
      <c r="D96" s="3189"/>
      <c r="E96" s="3189"/>
      <c r="F96" s="3189"/>
      <c r="G96" s="3189"/>
      <c r="H96" s="3189"/>
      <c r="I96" s="3189"/>
      <c r="J96" s="3189"/>
      <c r="K96" s="3189"/>
    </row>
    <row r="97" spans="1:11" ht="39.75" customHeight="1">
      <c r="A97" s="414"/>
      <c r="B97" s="414"/>
      <c r="C97" s="1537" t="s">
        <v>4362</v>
      </c>
      <c r="D97" s="3058" t="s">
        <v>3939</v>
      </c>
      <c r="E97" s="3058"/>
      <c r="F97" s="3058"/>
      <c r="G97" s="3058"/>
      <c r="H97" s="3058"/>
      <c r="I97" s="3058"/>
      <c r="J97" s="3058"/>
      <c r="K97" s="3058"/>
    </row>
    <row r="98" spans="1:11" ht="40.5" customHeight="1">
      <c r="A98" s="414"/>
      <c r="B98" s="414"/>
      <c r="C98" s="1537" t="s">
        <v>4363</v>
      </c>
      <c r="D98" s="3058" t="s">
        <v>3940</v>
      </c>
      <c r="E98" s="3058"/>
      <c r="F98" s="3058"/>
      <c r="G98" s="3058"/>
      <c r="H98" s="3058"/>
      <c r="I98" s="3058"/>
      <c r="J98" s="3058"/>
      <c r="K98" s="3058"/>
    </row>
    <row r="99" spans="1:11" ht="69.75" customHeight="1">
      <c r="A99" s="414"/>
      <c r="B99" s="414"/>
      <c r="C99" s="1537" t="s">
        <v>4364</v>
      </c>
      <c r="D99" s="3058" t="s">
        <v>4262</v>
      </c>
      <c r="E99" s="3058"/>
      <c r="F99" s="3058"/>
      <c r="G99" s="3058"/>
      <c r="H99" s="3058"/>
      <c r="I99" s="3058"/>
      <c r="J99" s="3058"/>
      <c r="K99" s="3058"/>
    </row>
    <row r="100" spans="1:11" ht="40.5" customHeight="1">
      <c r="A100" s="414"/>
      <c r="B100" s="414"/>
      <c r="C100" s="1537" t="s">
        <v>4365</v>
      </c>
      <c r="D100" s="3058" t="s">
        <v>4423</v>
      </c>
      <c r="E100" s="3058"/>
      <c r="F100" s="3058"/>
      <c r="G100" s="3058"/>
      <c r="H100" s="3058"/>
      <c r="I100" s="3058"/>
      <c r="J100" s="3058"/>
      <c r="K100" s="3058"/>
    </row>
    <row r="101" spans="1:11" s="85" customFormat="1" ht="15" customHeight="1">
      <c r="A101" s="416"/>
      <c r="B101" s="1794" t="s">
        <v>4366</v>
      </c>
      <c r="C101" s="3189" t="s">
        <v>1133</v>
      </c>
      <c r="D101" s="3189"/>
      <c r="E101" s="3189"/>
      <c r="F101" s="3189"/>
      <c r="G101" s="3189"/>
      <c r="H101" s="3189"/>
      <c r="I101" s="3189"/>
      <c r="J101" s="3189"/>
      <c r="K101" s="3189"/>
    </row>
    <row r="102" spans="1:11" ht="66" customHeight="1">
      <c r="A102" s="414"/>
      <c r="B102" s="622"/>
      <c r="C102" s="3058" t="s">
        <v>4263</v>
      </c>
      <c r="D102" s="3058"/>
      <c r="E102" s="3058"/>
      <c r="F102" s="3058"/>
      <c r="G102" s="3058"/>
      <c r="H102" s="3058"/>
      <c r="I102" s="3058"/>
      <c r="J102" s="3058"/>
      <c r="K102" s="3058"/>
    </row>
    <row r="103" spans="1:11" ht="36.75" customHeight="1">
      <c r="A103" s="414"/>
      <c r="B103" s="622"/>
      <c r="C103" s="1638" t="s">
        <v>368</v>
      </c>
      <c r="D103" s="3282" t="s">
        <v>4367</v>
      </c>
      <c r="E103" s="3282"/>
      <c r="F103" s="3282"/>
      <c r="G103" s="3282"/>
      <c r="H103" s="3282"/>
      <c r="I103" s="3282"/>
      <c r="J103" s="3282"/>
      <c r="K103" s="3282"/>
    </row>
    <row r="104" spans="1:11" s="85" customFormat="1" ht="15" customHeight="1">
      <c r="A104" s="416"/>
      <c r="B104" s="1794" t="s">
        <v>4368</v>
      </c>
      <c r="C104" s="3189" t="s">
        <v>1134</v>
      </c>
      <c r="D104" s="3189"/>
      <c r="E104" s="3189"/>
      <c r="F104" s="3189"/>
      <c r="G104" s="3189"/>
      <c r="H104" s="3189"/>
      <c r="I104" s="3189"/>
      <c r="J104" s="3189"/>
      <c r="K104" s="3189"/>
    </row>
    <row r="105" spans="1:11" ht="94.2" customHeight="1">
      <c r="A105" s="414"/>
      <c r="B105" s="414"/>
      <c r="C105" s="1537" t="s">
        <v>4369</v>
      </c>
      <c r="D105" s="3058" t="s">
        <v>4264</v>
      </c>
      <c r="E105" s="3058"/>
      <c r="F105" s="3058"/>
      <c r="G105" s="3058"/>
      <c r="H105" s="3058"/>
      <c r="I105" s="3058"/>
      <c r="J105" s="3058"/>
      <c r="K105" s="3058"/>
    </row>
    <row r="106" spans="1:11" ht="26.25" customHeight="1">
      <c r="A106" s="414"/>
      <c r="B106" s="414"/>
      <c r="C106" s="1537" t="s">
        <v>4375</v>
      </c>
      <c r="D106" s="3058" t="s">
        <v>1135</v>
      </c>
      <c r="E106" s="3058"/>
      <c r="F106" s="3058"/>
      <c r="G106" s="3058"/>
      <c r="H106" s="3058"/>
      <c r="I106" s="3058"/>
      <c r="J106" s="3058"/>
      <c r="K106" s="3058"/>
    </row>
    <row r="107" spans="1:11" s="85" customFormat="1" ht="15" customHeight="1">
      <c r="A107" s="416"/>
      <c r="B107" s="1794" t="s">
        <v>4370</v>
      </c>
      <c r="C107" s="3189" t="s">
        <v>1136</v>
      </c>
      <c r="D107" s="3189"/>
      <c r="E107" s="3189"/>
      <c r="F107" s="3189"/>
      <c r="G107" s="3189"/>
      <c r="H107" s="3189"/>
      <c r="I107" s="3189"/>
      <c r="J107" s="3189"/>
      <c r="K107" s="3189"/>
    </row>
    <row r="108" spans="1:11" ht="26.25" customHeight="1">
      <c r="A108" s="414"/>
      <c r="B108" s="414"/>
      <c r="C108" s="3058" t="s">
        <v>3941</v>
      </c>
      <c r="D108" s="3058"/>
      <c r="E108" s="3058"/>
      <c r="F108" s="3058"/>
      <c r="G108" s="3058"/>
      <c r="H108" s="3058"/>
      <c r="I108" s="3058"/>
      <c r="J108" s="3058"/>
      <c r="K108" s="3058"/>
    </row>
    <row r="109" spans="1:11" s="85" customFormat="1" ht="15" customHeight="1">
      <c r="A109" s="416"/>
      <c r="B109" s="1794" t="s">
        <v>4371</v>
      </c>
      <c r="C109" s="3283" t="s">
        <v>4424</v>
      </c>
      <c r="D109" s="3283"/>
      <c r="E109" s="3283"/>
      <c r="F109" s="3283"/>
      <c r="G109" s="3283"/>
      <c r="H109" s="3283"/>
      <c r="I109" s="3283"/>
      <c r="J109" s="3283"/>
      <c r="K109" s="3283"/>
    </row>
    <row r="110" spans="1:11" ht="39" customHeight="1">
      <c r="A110" s="414"/>
      <c r="B110" s="414"/>
      <c r="C110" s="3058" t="s">
        <v>3942</v>
      </c>
      <c r="D110" s="3058"/>
      <c r="E110" s="3058"/>
      <c r="F110" s="3058"/>
      <c r="G110" s="3058"/>
      <c r="H110" s="3058"/>
      <c r="I110" s="3058"/>
      <c r="J110" s="3058"/>
      <c r="K110" s="3058"/>
    </row>
    <row r="111" spans="1:11" s="85" customFormat="1" ht="15" customHeight="1">
      <c r="A111" s="416"/>
      <c r="B111" s="1794" t="s">
        <v>4372</v>
      </c>
      <c r="C111" s="3189" t="s">
        <v>471</v>
      </c>
      <c r="D111" s="3189"/>
      <c r="E111" s="3189"/>
      <c r="F111" s="3189"/>
      <c r="G111" s="416"/>
      <c r="H111" s="416"/>
      <c r="I111" s="416"/>
      <c r="J111" s="416"/>
      <c r="K111" s="416"/>
    </row>
    <row r="112" spans="1:11" ht="27" customHeight="1">
      <c r="A112" s="414"/>
      <c r="B112" s="414"/>
      <c r="C112" s="3058" t="s">
        <v>472</v>
      </c>
      <c r="D112" s="3058"/>
      <c r="E112" s="3058"/>
      <c r="F112" s="3058"/>
      <c r="G112" s="3058"/>
      <c r="H112" s="3058"/>
      <c r="I112" s="3058"/>
      <c r="J112" s="3058"/>
      <c r="K112" s="3058"/>
    </row>
    <row r="113" spans="1:11" s="85" customFormat="1" ht="12.75" customHeight="1">
      <c r="A113" s="416"/>
      <c r="B113" s="1794" t="s">
        <v>4373</v>
      </c>
      <c r="C113" s="3189" t="s">
        <v>473</v>
      </c>
      <c r="D113" s="3189"/>
      <c r="E113" s="3189"/>
      <c r="F113" s="3189"/>
      <c r="G113" s="3189"/>
      <c r="H113" s="3189"/>
      <c r="I113" s="3189"/>
      <c r="J113" s="3189"/>
      <c r="K113" s="3189"/>
    </row>
    <row r="114" spans="1:11" ht="26.25" customHeight="1">
      <c r="A114" s="414"/>
      <c r="B114" s="414"/>
      <c r="C114" s="3058" t="s">
        <v>3943</v>
      </c>
      <c r="D114" s="3058"/>
      <c r="E114" s="3058"/>
      <c r="F114" s="3058"/>
      <c r="G114" s="3058"/>
      <c r="H114" s="3058"/>
      <c r="I114" s="3058"/>
      <c r="J114" s="3058"/>
      <c r="K114" s="3058"/>
    </row>
    <row r="115" spans="1:11" s="85" customFormat="1" ht="12.75" customHeight="1">
      <c r="A115" s="416"/>
      <c r="B115" s="1794" t="s">
        <v>4374</v>
      </c>
      <c r="C115" s="3189" t="s">
        <v>985</v>
      </c>
      <c r="D115" s="3189"/>
      <c r="E115" s="3189"/>
      <c r="F115" s="3189"/>
      <c r="G115" s="3189"/>
      <c r="H115" s="3189"/>
      <c r="I115" s="3189"/>
      <c r="J115" s="3189"/>
      <c r="K115" s="3189"/>
    </row>
    <row r="116" spans="1:11" ht="27" customHeight="1">
      <c r="A116" s="414"/>
      <c r="B116" s="414"/>
      <c r="C116" s="3058" t="s">
        <v>3944</v>
      </c>
      <c r="D116" s="3058"/>
      <c r="E116" s="3058"/>
      <c r="F116" s="3058"/>
      <c r="G116" s="3058"/>
      <c r="H116" s="3058"/>
      <c r="I116" s="3058"/>
      <c r="J116" s="3058"/>
      <c r="K116" s="3058"/>
    </row>
    <row r="117" spans="1:11" ht="8.25" customHeight="1">
      <c r="A117" s="414"/>
      <c r="B117" s="414"/>
      <c r="C117" s="604"/>
      <c r="D117" s="604"/>
      <c r="E117" s="604"/>
      <c r="F117" s="604"/>
      <c r="G117" s="604"/>
      <c r="H117" s="604"/>
      <c r="I117" s="604"/>
      <c r="J117" s="604"/>
      <c r="K117" s="604"/>
    </row>
    <row r="118" spans="1:11" s="85" customFormat="1" ht="15" customHeight="1">
      <c r="A118" s="618" t="s">
        <v>4376</v>
      </c>
      <c r="B118" s="3189" t="s">
        <v>986</v>
      </c>
      <c r="C118" s="3189"/>
      <c r="D118" s="3189"/>
      <c r="E118" s="3189"/>
      <c r="F118" s="3189"/>
      <c r="G118" s="3189"/>
      <c r="H118" s="3189"/>
      <c r="I118" s="3189"/>
      <c r="J118" s="3189"/>
      <c r="K118" s="3189"/>
    </row>
    <row r="119" spans="1:11" ht="9" customHeight="1">
      <c r="A119" s="414"/>
      <c r="B119" s="414"/>
      <c r="C119" s="620"/>
      <c r="D119" s="414"/>
      <c r="E119" s="414"/>
      <c r="F119" s="414"/>
      <c r="G119" s="414"/>
      <c r="H119" s="414"/>
      <c r="I119" s="414"/>
      <c r="J119" s="414"/>
      <c r="K119" s="414"/>
    </row>
    <row r="120" spans="1:11" s="85" customFormat="1" ht="15" customHeight="1">
      <c r="A120" s="416"/>
      <c r="B120" s="618" t="s">
        <v>4377</v>
      </c>
      <c r="C120" s="3189" t="s">
        <v>1927</v>
      </c>
      <c r="D120" s="3189"/>
      <c r="E120" s="3189"/>
      <c r="F120" s="3189"/>
      <c r="G120" s="3189"/>
      <c r="H120" s="3189"/>
      <c r="I120" s="3189"/>
      <c r="J120" s="3189"/>
      <c r="K120" s="3189"/>
    </row>
    <row r="121" spans="1:11" ht="40.5" customHeight="1">
      <c r="A121" s="414"/>
      <c r="B121" s="414"/>
      <c r="C121" s="621" t="s">
        <v>4378</v>
      </c>
      <c r="D121" s="3058" t="s">
        <v>4265</v>
      </c>
      <c r="E121" s="3058"/>
      <c r="F121" s="3058"/>
      <c r="G121" s="3058"/>
      <c r="H121" s="3058"/>
      <c r="I121" s="3058"/>
      <c r="J121" s="3058"/>
      <c r="K121" s="3058"/>
    </row>
    <row r="122" spans="1:11" ht="53.25" customHeight="1">
      <c r="A122" s="414"/>
      <c r="B122" s="414"/>
      <c r="C122" s="621" t="s">
        <v>4379</v>
      </c>
      <c r="D122" s="3058" t="s">
        <v>1286</v>
      </c>
      <c r="E122" s="3058"/>
      <c r="F122" s="3058"/>
      <c r="G122" s="3058"/>
      <c r="H122" s="3058"/>
      <c r="I122" s="3058"/>
      <c r="J122" s="3058"/>
      <c r="K122" s="3058"/>
    </row>
    <row r="123" spans="1:11" ht="30" customHeight="1">
      <c r="A123" s="414"/>
      <c r="B123" s="414"/>
      <c r="C123" s="621"/>
      <c r="D123" s="623" t="s">
        <v>656</v>
      </c>
      <c r="E123" s="3058" t="s">
        <v>1287</v>
      </c>
      <c r="F123" s="3058"/>
      <c r="G123" s="3058"/>
      <c r="H123" s="3058"/>
      <c r="I123" s="3058"/>
      <c r="J123" s="3058"/>
      <c r="K123" s="3058"/>
    </row>
    <row r="124" spans="1:11" ht="27.75" customHeight="1">
      <c r="A124" s="414"/>
      <c r="B124" s="414"/>
      <c r="C124" s="621"/>
      <c r="D124" s="623" t="s">
        <v>646</v>
      </c>
      <c r="E124" s="3058" t="s">
        <v>1288</v>
      </c>
      <c r="F124" s="3058"/>
      <c r="G124" s="3058"/>
      <c r="H124" s="3058"/>
      <c r="I124" s="3058"/>
      <c r="J124" s="3058"/>
      <c r="K124" s="3058"/>
    </row>
    <row r="125" spans="1:11" ht="27.75" customHeight="1">
      <c r="A125" s="414"/>
      <c r="B125" s="414"/>
      <c r="C125" s="621"/>
      <c r="D125" s="623" t="s">
        <v>648</v>
      </c>
      <c r="E125" s="3058" t="s">
        <v>1289</v>
      </c>
      <c r="F125" s="3058"/>
      <c r="G125" s="3058"/>
      <c r="H125" s="3058"/>
      <c r="I125" s="3058"/>
      <c r="J125" s="3058"/>
      <c r="K125" s="3058"/>
    </row>
    <row r="126" spans="1:11" s="85" customFormat="1" ht="15" customHeight="1">
      <c r="A126" s="416"/>
      <c r="B126" s="1794" t="s">
        <v>4380</v>
      </c>
      <c r="C126" s="3189" t="s">
        <v>987</v>
      </c>
      <c r="D126" s="3189"/>
      <c r="E126" s="3189"/>
      <c r="F126" s="3189"/>
      <c r="G126" s="416"/>
      <c r="H126" s="416"/>
      <c r="I126" s="416"/>
      <c r="J126" s="416"/>
      <c r="K126" s="416"/>
    </row>
    <row r="127" spans="1:11" ht="66" customHeight="1">
      <c r="A127" s="414"/>
      <c r="B127" s="414"/>
      <c r="C127" s="3058" t="s">
        <v>4266</v>
      </c>
      <c r="D127" s="3058"/>
      <c r="E127" s="3058"/>
      <c r="F127" s="3058"/>
      <c r="G127" s="3058"/>
      <c r="H127" s="3058"/>
      <c r="I127" s="3058"/>
      <c r="J127" s="3058"/>
      <c r="K127" s="3058"/>
    </row>
    <row r="128" spans="1:11" s="85" customFormat="1" ht="28.5" customHeight="1">
      <c r="A128" s="416"/>
      <c r="B128" s="1794" t="s">
        <v>4381</v>
      </c>
      <c r="C128" s="3189" t="s">
        <v>1</v>
      </c>
      <c r="D128" s="3189"/>
      <c r="E128" s="3189"/>
      <c r="F128" s="3189"/>
      <c r="G128" s="416"/>
      <c r="H128" s="416"/>
      <c r="I128" s="416"/>
      <c r="J128" s="416"/>
      <c r="K128" s="416"/>
    </row>
    <row r="129" spans="1:11" ht="41.25" customHeight="1">
      <c r="A129" s="414"/>
      <c r="B129" s="414"/>
      <c r="C129" s="3058" t="s">
        <v>3945</v>
      </c>
      <c r="D129" s="3058"/>
      <c r="E129" s="3058"/>
      <c r="F129" s="3058"/>
      <c r="G129" s="3058"/>
      <c r="H129" s="3058"/>
      <c r="I129" s="3058"/>
      <c r="J129" s="3058"/>
      <c r="K129" s="3058"/>
    </row>
    <row r="130" spans="1:11" s="85" customFormat="1" ht="15" customHeight="1">
      <c r="A130" s="416"/>
      <c r="B130" s="1794" t="s">
        <v>4382</v>
      </c>
      <c r="C130" s="3189" t="s">
        <v>2</v>
      </c>
      <c r="D130" s="3189"/>
      <c r="E130" s="3189"/>
      <c r="F130" s="3189"/>
      <c r="G130" s="3189"/>
      <c r="H130" s="3189"/>
      <c r="I130" s="3189"/>
      <c r="J130" s="3189"/>
      <c r="K130" s="3189"/>
    </row>
    <row r="131" spans="1:11" ht="51.75" customHeight="1">
      <c r="A131" s="414"/>
      <c r="B131" s="414"/>
      <c r="C131" s="1537" t="s">
        <v>4383</v>
      </c>
      <c r="D131" s="3058" t="s">
        <v>4267</v>
      </c>
      <c r="E131" s="3058"/>
      <c r="F131" s="3058"/>
      <c r="G131" s="3058"/>
      <c r="H131" s="3058"/>
      <c r="I131" s="3058"/>
      <c r="J131" s="3058"/>
      <c r="K131" s="3058"/>
    </row>
    <row r="132" spans="1:11" ht="52.5" customHeight="1">
      <c r="A132" s="414"/>
      <c r="B132" s="414"/>
      <c r="C132" s="1537" t="s">
        <v>4384</v>
      </c>
      <c r="D132" s="3058" t="s">
        <v>4268</v>
      </c>
      <c r="E132" s="3058"/>
      <c r="F132" s="3058"/>
      <c r="G132" s="3058"/>
      <c r="H132" s="3058"/>
      <c r="I132" s="3058"/>
      <c r="J132" s="3058"/>
      <c r="K132" s="3058"/>
    </row>
    <row r="133" spans="1:11" ht="16.5" customHeight="1">
      <c r="A133" s="414"/>
      <c r="B133" s="414"/>
      <c r="C133" s="1537" t="s">
        <v>4385</v>
      </c>
      <c r="D133" s="3060" t="s">
        <v>4386</v>
      </c>
      <c r="E133" s="3060"/>
      <c r="F133" s="3060"/>
      <c r="G133" s="3060"/>
      <c r="H133" s="3060"/>
      <c r="I133" s="3060"/>
      <c r="J133" s="3060"/>
      <c r="K133" s="3060"/>
    </row>
    <row r="134" spans="1:11" s="85" customFormat="1" ht="15" customHeight="1">
      <c r="A134" s="416"/>
      <c r="B134" s="1794" t="s">
        <v>4387</v>
      </c>
      <c r="C134" s="3189" t="s">
        <v>3</v>
      </c>
      <c r="D134" s="3189"/>
      <c r="E134" s="3189"/>
      <c r="F134" s="3189"/>
      <c r="G134" s="3189"/>
      <c r="H134" s="416"/>
      <c r="I134" s="416"/>
      <c r="J134" s="416"/>
      <c r="K134" s="416"/>
    </row>
    <row r="135" spans="1:11" ht="54.75" customHeight="1">
      <c r="A135" s="414"/>
      <c r="B135" s="414"/>
      <c r="C135" s="1537" t="s">
        <v>4388</v>
      </c>
      <c r="D135" s="3058" t="s">
        <v>3946</v>
      </c>
      <c r="E135" s="3058"/>
      <c r="F135" s="3058"/>
      <c r="G135" s="3058"/>
      <c r="H135" s="3058"/>
      <c r="I135" s="3058"/>
      <c r="J135" s="3058"/>
      <c r="K135" s="3058"/>
    </row>
    <row r="136" spans="1:11" ht="105.75" customHeight="1">
      <c r="A136" s="414"/>
      <c r="B136" s="414"/>
      <c r="C136" s="1537" t="s">
        <v>4389</v>
      </c>
      <c r="D136" s="3058" t="s">
        <v>4269</v>
      </c>
      <c r="E136" s="3058"/>
      <c r="F136" s="3058"/>
      <c r="G136" s="3058"/>
      <c r="H136" s="3058"/>
      <c r="I136" s="3058"/>
      <c r="J136" s="3058"/>
      <c r="K136" s="3058"/>
    </row>
    <row r="137" spans="1:11" s="85" customFormat="1" ht="15" customHeight="1">
      <c r="A137" s="416"/>
      <c r="B137" s="1794" t="s">
        <v>4390</v>
      </c>
      <c r="C137" s="3189" t="s">
        <v>484</v>
      </c>
      <c r="D137" s="3189"/>
      <c r="E137" s="3189"/>
      <c r="F137" s="3189"/>
      <c r="G137" s="3189"/>
      <c r="H137" s="416"/>
      <c r="I137" s="416"/>
      <c r="J137" s="416"/>
      <c r="K137" s="416"/>
    </row>
    <row r="138" spans="1:11" ht="51.75" customHeight="1">
      <c r="A138" s="414"/>
      <c r="B138" s="414"/>
      <c r="C138" s="3058" t="s">
        <v>4270</v>
      </c>
      <c r="D138" s="3058"/>
      <c r="E138" s="3058"/>
      <c r="F138" s="3058"/>
      <c r="G138" s="3058"/>
      <c r="H138" s="3058"/>
      <c r="I138" s="3058"/>
      <c r="J138" s="3058"/>
      <c r="K138" s="3058"/>
    </row>
    <row r="139" spans="1:11" s="85" customFormat="1" ht="15" customHeight="1">
      <c r="A139" s="416"/>
      <c r="B139" s="618" t="s">
        <v>4391</v>
      </c>
      <c r="C139" s="3283" t="s">
        <v>485</v>
      </c>
      <c r="D139" s="3283"/>
      <c r="E139" s="3283"/>
      <c r="F139" s="3283"/>
      <c r="G139" s="3283"/>
      <c r="H139" s="3283"/>
      <c r="I139" s="3283"/>
      <c r="J139" s="3283"/>
      <c r="K139" s="3283"/>
    </row>
    <row r="140" spans="1:11" ht="41.25" customHeight="1">
      <c r="A140" s="414"/>
      <c r="B140" s="414"/>
      <c r="C140" s="3058" t="s">
        <v>111</v>
      </c>
      <c r="D140" s="3058"/>
      <c r="E140" s="3058"/>
      <c r="F140" s="3058"/>
      <c r="G140" s="3058"/>
      <c r="H140" s="3058"/>
      <c r="I140" s="3058"/>
      <c r="J140" s="3058"/>
      <c r="K140" s="3058"/>
    </row>
    <row r="141" spans="1:11" s="85" customFormat="1" ht="15" customHeight="1">
      <c r="A141" s="416"/>
      <c r="B141" s="1794" t="s">
        <v>4422</v>
      </c>
      <c r="C141" s="3189" t="s">
        <v>112</v>
      </c>
      <c r="D141" s="3189"/>
      <c r="E141" s="3189"/>
      <c r="F141" s="3189"/>
      <c r="G141" s="3189"/>
      <c r="H141" s="416"/>
      <c r="I141" s="416"/>
      <c r="J141" s="416"/>
      <c r="K141" s="416"/>
    </row>
    <row r="142" spans="1:11" ht="26.25" customHeight="1">
      <c r="A142" s="414"/>
      <c r="B142" s="414"/>
      <c r="C142" s="621" t="s">
        <v>4392</v>
      </c>
      <c r="D142" s="3058" t="s">
        <v>1928</v>
      </c>
      <c r="E142" s="3058"/>
      <c r="F142" s="3058"/>
      <c r="G142" s="3058"/>
      <c r="H142" s="3058"/>
      <c r="I142" s="3058"/>
      <c r="J142" s="3058"/>
      <c r="K142" s="3058"/>
    </row>
    <row r="143" spans="1:11" ht="15" customHeight="1">
      <c r="A143" s="414"/>
      <c r="B143" s="414"/>
      <c r="C143" s="624"/>
      <c r="D143" s="1797" t="s">
        <v>656</v>
      </c>
      <c r="E143" s="3284" t="s">
        <v>1929</v>
      </c>
      <c r="F143" s="3284"/>
      <c r="G143" s="3284"/>
      <c r="H143" s="3284"/>
      <c r="I143" s="3284"/>
      <c r="J143" s="3284"/>
      <c r="K143" s="3284"/>
    </row>
    <row r="144" spans="1:11" ht="15" customHeight="1">
      <c r="A144" s="414"/>
      <c r="B144" s="414"/>
      <c r="C144" s="624"/>
      <c r="D144" s="623" t="s">
        <v>646</v>
      </c>
      <c r="E144" s="3284" t="s">
        <v>113</v>
      </c>
      <c r="F144" s="3284"/>
      <c r="G144" s="3284"/>
      <c r="H144" s="3284"/>
      <c r="I144" s="3284"/>
      <c r="J144" s="3284"/>
      <c r="K144" s="3284"/>
    </row>
    <row r="145" spans="1:11" ht="15" customHeight="1">
      <c r="A145" s="414"/>
      <c r="B145" s="414"/>
      <c r="C145" s="624"/>
      <c r="D145" s="569" t="s">
        <v>648</v>
      </c>
      <c r="E145" s="3060" t="s">
        <v>114</v>
      </c>
      <c r="F145" s="3060"/>
      <c r="G145" s="3060"/>
      <c r="H145" s="3060"/>
      <c r="I145" s="3060"/>
      <c r="J145" s="3060"/>
      <c r="K145" s="3060"/>
    </row>
    <row r="146" spans="1:11" ht="39.75" customHeight="1">
      <c r="A146" s="414"/>
      <c r="B146" s="414"/>
      <c r="C146" s="1795" t="s">
        <v>4393</v>
      </c>
      <c r="D146" s="3058" t="s">
        <v>115</v>
      </c>
      <c r="E146" s="3058"/>
      <c r="F146" s="3058"/>
      <c r="G146" s="3058"/>
      <c r="H146" s="3058"/>
      <c r="I146" s="3058"/>
      <c r="J146" s="3058"/>
      <c r="K146" s="3058"/>
    </row>
    <row r="147" spans="1:11" ht="27" customHeight="1">
      <c r="A147" s="414"/>
      <c r="B147" s="414"/>
      <c r="C147" s="624"/>
      <c r="D147" s="569" t="s">
        <v>656</v>
      </c>
      <c r="E147" s="3058" t="s">
        <v>116</v>
      </c>
      <c r="F147" s="3058"/>
      <c r="G147" s="3058"/>
      <c r="H147" s="3058"/>
      <c r="I147" s="3058"/>
      <c r="J147" s="3058"/>
      <c r="K147" s="3058"/>
    </row>
    <row r="148" spans="1:11" ht="28.5" customHeight="1">
      <c r="A148" s="414"/>
      <c r="B148" s="414"/>
      <c r="C148" s="624"/>
      <c r="D148" s="569" t="s">
        <v>646</v>
      </c>
      <c r="E148" s="3058" t="s">
        <v>1930</v>
      </c>
      <c r="F148" s="3058"/>
      <c r="G148" s="3058"/>
      <c r="H148" s="3058"/>
      <c r="I148" s="3058"/>
      <c r="J148" s="3058"/>
      <c r="K148" s="3058"/>
    </row>
    <row r="149" spans="1:11" ht="26.25" customHeight="1">
      <c r="A149" s="414"/>
      <c r="B149" s="414"/>
      <c r="C149" s="624"/>
      <c r="D149" s="623" t="s">
        <v>648</v>
      </c>
      <c r="E149" s="3284" t="s">
        <v>4271</v>
      </c>
      <c r="F149" s="3284"/>
      <c r="G149" s="3284"/>
      <c r="H149" s="3284"/>
      <c r="I149" s="3284"/>
      <c r="J149" s="3284"/>
      <c r="K149" s="3284"/>
    </row>
    <row r="150" spans="1:11" ht="26.25" customHeight="1">
      <c r="A150" s="414"/>
      <c r="B150" s="414"/>
      <c r="C150" s="3058" t="s">
        <v>388</v>
      </c>
      <c r="D150" s="3058"/>
      <c r="E150" s="3058"/>
      <c r="F150" s="3058"/>
      <c r="G150" s="3058"/>
      <c r="H150" s="3058"/>
      <c r="I150" s="3058"/>
      <c r="J150" s="3058"/>
      <c r="K150" s="3058"/>
    </row>
    <row r="151" spans="1:11" s="85" customFormat="1" ht="15" customHeight="1">
      <c r="A151" s="416"/>
      <c r="B151" s="1794" t="s">
        <v>4394</v>
      </c>
      <c r="C151" s="3283" t="s">
        <v>1931</v>
      </c>
      <c r="D151" s="3283"/>
      <c r="E151" s="3283"/>
      <c r="F151" s="3283"/>
      <c r="G151" s="3283"/>
      <c r="H151" s="3283"/>
      <c r="I151" s="3283"/>
      <c r="J151" s="3283"/>
      <c r="K151" s="3283"/>
    </row>
    <row r="152" spans="1:11" s="85" customFormat="1" ht="44.25" customHeight="1">
      <c r="A152" s="416"/>
      <c r="B152" s="1794"/>
      <c r="C152" s="1795" t="s">
        <v>4395</v>
      </c>
      <c r="D152" s="3286" t="s">
        <v>4272</v>
      </c>
      <c r="E152" s="3286"/>
      <c r="F152" s="3286"/>
      <c r="G152" s="3286"/>
      <c r="H152" s="3286"/>
      <c r="I152" s="3286"/>
      <c r="J152" s="3286"/>
      <c r="K152" s="3286"/>
    </row>
    <row r="153" spans="1:11" ht="29.4" customHeight="1">
      <c r="A153" s="414"/>
      <c r="B153" s="414"/>
      <c r="C153" s="1795" t="s">
        <v>4396</v>
      </c>
      <c r="D153" s="3058" t="s">
        <v>4882</v>
      </c>
      <c r="E153" s="3058"/>
      <c r="F153" s="3058"/>
      <c r="G153" s="3058"/>
      <c r="H153" s="3058"/>
      <c r="I153" s="3058"/>
      <c r="J153" s="3058"/>
      <c r="K153" s="3058"/>
    </row>
    <row r="154" spans="1:11" ht="19.2" customHeight="1">
      <c r="A154" s="414"/>
      <c r="B154" s="414"/>
      <c r="C154" s="1795"/>
      <c r="D154" s="596" t="s">
        <v>656</v>
      </c>
      <c r="E154" s="3060" t="s">
        <v>1290</v>
      </c>
      <c r="F154" s="3060"/>
      <c r="G154" s="3060"/>
      <c r="H154" s="3060"/>
      <c r="I154" s="3060"/>
      <c r="J154" s="3060"/>
      <c r="K154" s="3060"/>
    </row>
    <row r="155" spans="1:11" ht="19.2" customHeight="1">
      <c r="A155" s="414"/>
      <c r="B155" s="414"/>
      <c r="C155" s="1795"/>
      <c r="D155" s="596" t="s">
        <v>646</v>
      </c>
      <c r="E155" s="3060" t="s">
        <v>1291</v>
      </c>
      <c r="F155" s="3060"/>
      <c r="G155" s="3060"/>
      <c r="H155" s="3060"/>
      <c r="I155" s="3060"/>
      <c r="J155" s="3060"/>
      <c r="K155" s="3060"/>
    </row>
    <row r="156" spans="1:11" ht="19.2" customHeight="1">
      <c r="A156" s="414"/>
      <c r="B156" s="414"/>
      <c r="C156" s="1795"/>
      <c r="D156" s="596" t="s">
        <v>648</v>
      </c>
      <c r="E156" s="3060" t="s">
        <v>1292</v>
      </c>
      <c r="F156" s="3060"/>
      <c r="G156" s="3060"/>
      <c r="H156" s="3060"/>
      <c r="I156" s="3060"/>
      <c r="J156" s="3060"/>
      <c r="K156" s="3060"/>
    </row>
    <row r="157" spans="1:11" ht="33.6" customHeight="1">
      <c r="A157" s="414"/>
      <c r="B157" s="414"/>
      <c r="C157" s="1795"/>
      <c r="D157" s="623"/>
      <c r="E157" s="623" t="s">
        <v>1192</v>
      </c>
      <c r="F157" s="3058" t="s">
        <v>1293</v>
      </c>
      <c r="G157" s="3058"/>
      <c r="H157" s="3058"/>
      <c r="I157" s="3058"/>
      <c r="J157" s="3058"/>
      <c r="K157" s="3058"/>
    </row>
    <row r="158" spans="1:11" ht="19.2" customHeight="1">
      <c r="A158" s="414"/>
      <c r="B158" s="414"/>
      <c r="C158" s="1795"/>
      <c r="D158" s="623"/>
      <c r="E158" s="623" t="s">
        <v>1193</v>
      </c>
      <c r="F158" s="3284" t="s">
        <v>1294</v>
      </c>
      <c r="G158" s="3284"/>
      <c r="H158" s="3284"/>
      <c r="I158" s="3284"/>
      <c r="J158" s="3284"/>
      <c r="K158" s="3284"/>
    </row>
    <row r="159" spans="1:11" ht="31.5" customHeight="1">
      <c r="A159" s="414"/>
      <c r="B159" s="414"/>
      <c r="C159" s="1537" t="s">
        <v>4397</v>
      </c>
      <c r="D159" s="3060" t="s">
        <v>4273</v>
      </c>
      <c r="E159" s="3060"/>
      <c r="F159" s="3060"/>
      <c r="G159" s="3060"/>
      <c r="H159" s="3060"/>
      <c r="I159" s="3060"/>
      <c r="J159" s="3060"/>
      <c r="K159" s="3060"/>
    </row>
    <row r="160" spans="1:11" ht="14.25" customHeight="1">
      <c r="A160" s="414"/>
      <c r="B160" s="414"/>
      <c r="C160" s="1795" t="s">
        <v>4398</v>
      </c>
      <c r="D160" s="3284" t="s">
        <v>4274</v>
      </c>
      <c r="E160" s="3284"/>
      <c r="F160" s="3284"/>
      <c r="G160" s="3284"/>
      <c r="H160" s="3284"/>
      <c r="I160" s="3284"/>
      <c r="J160" s="3284"/>
      <c r="K160" s="3284"/>
    </row>
    <row r="161" spans="1:16384" ht="69" customHeight="1">
      <c r="A161" s="414"/>
      <c r="B161" s="414"/>
      <c r="C161" s="624"/>
      <c r="D161" s="623" t="s">
        <v>656</v>
      </c>
      <c r="E161" s="3058" t="s">
        <v>1295</v>
      </c>
      <c r="F161" s="3058"/>
      <c r="G161" s="3058"/>
      <c r="H161" s="3058"/>
      <c r="I161" s="3058"/>
      <c r="J161" s="3058"/>
      <c r="K161" s="3058"/>
    </row>
    <row r="162" spans="1:16384" ht="73.2" customHeight="1">
      <c r="A162" s="414"/>
      <c r="B162" s="414"/>
      <c r="C162" s="624"/>
      <c r="D162" s="623" t="s">
        <v>646</v>
      </c>
      <c r="E162" s="3060" t="s">
        <v>1296</v>
      </c>
      <c r="F162" s="3060"/>
      <c r="G162" s="3060"/>
      <c r="H162" s="3060"/>
      <c r="I162" s="3060"/>
      <c r="J162" s="3060"/>
      <c r="K162" s="3060"/>
    </row>
    <row r="163" spans="1:16384" s="85" customFormat="1" ht="15.75" customHeight="1">
      <c r="A163" s="416"/>
      <c r="B163" s="1794" t="s">
        <v>4399</v>
      </c>
      <c r="C163" s="3283" t="s">
        <v>833</v>
      </c>
      <c r="D163" s="3283"/>
      <c r="E163" s="3283"/>
      <c r="F163" s="3283"/>
      <c r="G163" s="3283"/>
      <c r="H163" s="3283"/>
      <c r="I163" s="3283"/>
      <c r="J163" s="3283"/>
      <c r="K163" s="3283"/>
    </row>
    <row r="164" spans="1:16384" ht="35.25" customHeight="1">
      <c r="A164" s="414"/>
      <c r="B164" s="414"/>
      <c r="C164" s="3058" t="s">
        <v>834</v>
      </c>
      <c r="D164" s="3058"/>
      <c r="E164" s="3058"/>
      <c r="F164" s="3058"/>
      <c r="G164" s="3058"/>
      <c r="H164" s="3058"/>
      <c r="I164" s="3058"/>
      <c r="J164" s="3058"/>
      <c r="K164" s="3058"/>
    </row>
    <row r="165" spans="1:16384" ht="15.75" customHeight="1">
      <c r="A165" s="414"/>
      <c r="B165" s="1537" t="s">
        <v>4400</v>
      </c>
      <c r="C165" s="3285" t="s">
        <v>835</v>
      </c>
      <c r="D165" s="3285"/>
      <c r="E165" s="3285"/>
      <c r="F165" s="3285"/>
      <c r="G165" s="3285"/>
      <c r="H165" s="3285"/>
      <c r="I165" s="3285"/>
      <c r="J165" s="3285"/>
      <c r="K165" s="3285"/>
    </row>
    <row r="166" spans="1:16384" s="85" customFormat="1" ht="108" customHeight="1">
      <c r="A166" s="416"/>
      <c r="B166" s="3060" t="s">
        <v>4275</v>
      </c>
      <c r="C166" s="3060"/>
      <c r="D166" s="3060"/>
      <c r="E166" s="3060"/>
      <c r="F166" s="3060"/>
      <c r="G166" s="3060"/>
      <c r="H166" s="3060"/>
      <c r="I166" s="3060"/>
      <c r="J166" s="3060"/>
      <c r="K166" s="3060"/>
      <c r="L166" s="623"/>
    </row>
    <row r="167" spans="1:16384" ht="58.2" customHeight="1">
      <c r="A167" s="414"/>
      <c r="B167" s="414"/>
      <c r="C167" s="1537"/>
      <c r="D167" s="3285"/>
      <c r="E167" s="3285"/>
      <c r="F167" s="3285"/>
      <c r="G167" s="3285"/>
      <c r="H167" s="3285"/>
      <c r="I167" s="3285"/>
      <c r="J167" s="3285"/>
      <c r="K167" s="3285"/>
      <c r="L167" s="3285"/>
    </row>
    <row r="168" spans="1:16384" ht="15" customHeight="1">
      <c r="A168" s="414"/>
      <c r="B168" s="414"/>
      <c r="C168" s="1537"/>
      <c r="D168" s="1795"/>
      <c r="E168" s="569"/>
      <c r="F168" s="569"/>
      <c r="G168" s="569"/>
      <c r="H168" s="569"/>
      <c r="I168" s="569"/>
      <c r="J168" s="569"/>
      <c r="K168" s="569"/>
      <c r="L168" s="569"/>
    </row>
    <row r="169" spans="1:16384" ht="18.75" customHeight="1">
      <c r="A169" s="414"/>
      <c r="B169" s="414"/>
      <c r="C169" s="1537"/>
      <c r="D169" s="3285"/>
      <c r="E169" s="3285"/>
      <c r="F169" s="3285"/>
      <c r="G169" s="3285"/>
      <c r="H169" s="3285"/>
      <c r="I169" s="3285"/>
      <c r="J169" s="3285"/>
      <c r="K169" s="3285"/>
      <c r="L169" s="3285"/>
    </row>
    <row r="170" spans="1:16384" ht="24" customHeight="1">
      <c r="A170" s="414"/>
      <c r="B170" s="414"/>
      <c r="C170" s="1537"/>
      <c r="D170" s="3285"/>
      <c r="E170" s="3285"/>
      <c r="F170" s="3285"/>
      <c r="G170" s="3285"/>
      <c r="H170" s="3285"/>
      <c r="I170" s="3285"/>
      <c r="J170" s="3285"/>
      <c r="K170" s="3285"/>
      <c r="L170" s="3285"/>
    </row>
    <row r="171" spans="1:16384" ht="41.25" customHeight="1">
      <c r="A171" s="414"/>
      <c r="B171" s="414"/>
      <c r="C171" s="1537"/>
      <c r="D171" s="3285"/>
      <c r="E171" s="3285"/>
      <c r="F171" s="3285"/>
      <c r="G171" s="3285"/>
      <c r="H171" s="3285"/>
      <c r="I171" s="3285"/>
      <c r="J171" s="3285"/>
      <c r="K171" s="3285"/>
      <c r="L171" s="3285"/>
    </row>
    <row r="172" spans="1:16384" ht="12" customHeight="1">
      <c r="A172" s="414"/>
      <c r="B172" s="414"/>
      <c r="C172" s="1537"/>
      <c r="D172" s="3285"/>
      <c r="E172" s="3285"/>
      <c r="F172" s="3285"/>
      <c r="G172" s="3285"/>
      <c r="H172" s="3285"/>
      <c r="I172" s="3285"/>
      <c r="J172" s="3285"/>
      <c r="K172" s="3285"/>
      <c r="L172" s="3285"/>
    </row>
    <row r="173" spans="1:16384" ht="13.5" customHeight="1">
      <c r="A173" s="414"/>
      <c r="B173" s="414"/>
      <c r="C173" s="3271" t="s">
        <v>4276</v>
      </c>
      <c r="D173" s="3271"/>
      <c r="E173" s="3271"/>
      <c r="F173" s="3271"/>
      <c r="G173" s="3271"/>
      <c r="H173" s="3271"/>
      <c r="I173" s="3271"/>
      <c r="J173" s="3271"/>
      <c r="K173" s="3271"/>
      <c r="L173" s="3271"/>
    </row>
    <row r="174" spans="1:16384" ht="114.75" customHeight="1">
      <c r="A174" s="414"/>
      <c r="B174" s="414"/>
      <c r="C174" s="1537"/>
      <c r="D174" s="1795"/>
      <c r="E174" s="3060" t="s">
        <v>4277</v>
      </c>
      <c r="F174" s="3060"/>
      <c r="G174" s="3060"/>
      <c r="H174" s="3060"/>
      <c r="I174" s="3060"/>
      <c r="J174" s="3060"/>
      <c r="K174" s="3060"/>
      <c r="L174" s="3060"/>
    </row>
    <row r="175" spans="1:16384" s="85" customFormat="1" ht="26.4">
      <c r="A175" s="416"/>
      <c r="B175" s="416"/>
      <c r="C175" s="1794" t="s">
        <v>4401</v>
      </c>
      <c r="D175" s="3189" t="s">
        <v>328</v>
      </c>
      <c r="E175" s="3189"/>
      <c r="F175" s="3189"/>
      <c r="G175" s="3189"/>
      <c r="H175" s="3189"/>
      <c r="I175" s="3189"/>
      <c r="J175" s="3189"/>
      <c r="K175" s="3189"/>
    </row>
    <row r="176" spans="1:16384" s="2304" customFormat="1" ht="7.5" customHeight="1">
      <c r="A176" s="3291"/>
      <c r="B176" s="3291"/>
      <c r="C176" s="3291"/>
      <c r="D176" s="3291"/>
      <c r="E176" s="3291"/>
      <c r="F176" s="3291"/>
      <c r="G176" s="3291"/>
      <c r="H176" s="3291"/>
      <c r="I176" s="3058"/>
      <c r="J176" s="3058"/>
      <c r="K176" s="3058"/>
      <c r="L176" s="3058"/>
      <c r="M176" s="3058"/>
      <c r="N176" s="3058"/>
      <c r="O176" s="3058"/>
      <c r="P176" s="3058"/>
      <c r="Q176" s="3058"/>
      <c r="R176" s="3058"/>
      <c r="S176" s="3058"/>
      <c r="T176" s="3058"/>
      <c r="U176" s="3058"/>
      <c r="V176" s="3058"/>
      <c r="W176" s="3058"/>
      <c r="X176" s="3058"/>
      <c r="Y176" s="3058"/>
      <c r="Z176" s="3058"/>
      <c r="AA176" s="3058"/>
      <c r="AB176" s="3058"/>
      <c r="AC176" s="3058"/>
      <c r="AD176" s="3058"/>
      <c r="AE176" s="3058"/>
      <c r="AF176" s="3058"/>
      <c r="AG176" s="3058"/>
      <c r="AH176" s="3058"/>
      <c r="AI176" s="3058"/>
      <c r="AJ176" s="3058"/>
      <c r="AK176" s="3058"/>
      <c r="AL176" s="3058"/>
      <c r="AM176" s="3058"/>
      <c r="AN176" s="3058"/>
      <c r="AO176" s="3058"/>
      <c r="AP176" s="3058"/>
      <c r="AQ176" s="3058"/>
      <c r="AR176" s="3058"/>
      <c r="AS176" s="3058"/>
      <c r="AT176" s="3058"/>
      <c r="AU176" s="3058"/>
      <c r="AV176" s="3058"/>
      <c r="AW176" s="3058"/>
      <c r="AX176" s="3058"/>
      <c r="AY176" s="3058"/>
      <c r="AZ176" s="3058"/>
      <c r="BA176" s="3058"/>
      <c r="BB176" s="3058"/>
      <c r="BC176" s="3058"/>
      <c r="BD176" s="3058"/>
      <c r="BE176" s="3058"/>
      <c r="BF176" s="3058"/>
      <c r="BG176" s="3058"/>
      <c r="BH176" s="3058"/>
      <c r="BI176" s="3058"/>
      <c r="BJ176" s="3058"/>
      <c r="BK176" s="3058"/>
      <c r="BL176" s="3058"/>
      <c r="BM176" s="3058"/>
      <c r="BN176" s="3058"/>
      <c r="BO176" s="3058"/>
      <c r="BP176" s="3058"/>
      <c r="BQ176" s="3058"/>
      <c r="BR176" s="3058"/>
      <c r="BS176" s="3058"/>
      <c r="BT176" s="3058"/>
      <c r="BU176" s="3058"/>
      <c r="BV176" s="3058"/>
      <c r="BW176" s="3058"/>
      <c r="BX176" s="3058"/>
      <c r="BY176" s="3058"/>
      <c r="BZ176" s="3058"/>
      <c r="CA176" s="3058"/>
      <c r="CB176" s="3058"/>
      <c r="CC176" s="3058"/>
      <c r="CD176" s="3058"/>
      <c r="CE176" s="3058"/>
      <c r="CF176" s="3058"/>
      <c r="CG176" s="3058"/>
      <c r="CH176" s="3058"/>
      <c r="CI176" s="3058"/>
      <c r="CJ176" s="3058"/>
      <c r="CK176" s="3058"/>
      <c r="CL176" s="3058"/>
      <c r="CM176" s="3058"/>
      <c r="CN176" s="3058"/>
      <c r="CO176" s="3058"/>
      <c r="CP176" s="3058"/>
      <c r="CQ176" s="3058"/>
      <c r="CR176" s="3058"/>
      <c r="CS176" s="3058"/>
      <c r="CT176" s="3058"/>
      <c r="CU176" s="3058"/>
      <c r="CV176" s="3058"/>
      <c r="CW176" s="3058"/>
      <c r="CX176" s="3058"/>
      <c r="CY176" s="3058"/>
      <c r="CZ176" s="3058"/>
      <c r="DA176" s="3058"/>
      <c r="DB176" s="3058"/>
      <c r="DC176" s="3058"/>
      <c r="DD176" s="3058"/>
      <c r="DE176" s="3058"/>
      <c r="DF176" s="3058"/>
      <c r="DG176" s="3058"/>
      <c r="DH176" s="3058"/>
      <c r="DI176" s="3058"/>
      <c r="DJ176" s="3058"/>
      <c r="DK176" s="3058"/>
      <c r="DL176" s="3058"/>
      <c r="DM176" s="3058"/>
      <c r="DN176" s="3058"/>
      <c r="DO176" s="3058"/>
      <c r="DP176" s="3058"/>
      <c r="DQ176" s="3058"/>
      <c r="DR176" s="3058"/>
      <c r="DS176" s="3058"/>
      <c r="DT176" s="3058"/>
      <c r="DU176" s="3058"/>
      <c r="DV176" s="3058"/>
      <c r="DW176" s="3058"/>
      <c r="DX176" s="3058"/>
      <c r="DY176" s="3058"/>
      <c r="DZ176" s="3058"/>
      <c r="EA176" s="3058"/>
      <c r="EB176" s="3058"/>
      <c r="EC176" s="3058"/>
      <c r="ED176" s="3058"/>
      <c r="EE176" s="3058"/>
      <c r="EF176" s="3058"/>
      <c r="EG176" s="3058"/>
      <c r="EH176" s="3058"/>
      <c r="EI176" s="3058"/>
      <c r="EJ176" s="3058"/>
      <c r="EK176" s="3058"/>
      <c r="EL176" s="3058"/>
      <c r="EM176" s="3058"/>
      <c r="EN176" s="3058"/>
      <c r="EO176" s="3058"/>
      <c r="EP176" s="3058"/>
      <c r="EQ176" s="3058"/>
      <c r="ER176" s="3058"/>
      <c r="ES176" s="3058"/>
      <c r="ET176" s="3058"/>
      <c r="EU176" s="3058"/>
      <c r="EV176" s="3058"/>
      <c r="EW176" s="3058"/>
      <c r="EX176" s="3058"/>
      <c r="EY176" s="3058"/>
      <c r="EZ176" s="3058"/>
      <c r="FA176" s="3058"/>
      <c r="FB176" s="3058"/>
      <c r="FC176" s="3058"/>
      <c r="FD176" s="3058"/>
      <c r="FE176" s="3058"/>
      <c r="FF176" s="3058"/>
      <c r="FG176" s="3058"/>
      <c r="FH176" s="3058"/>
      <c r="FI176" s="3058"/>
      <c r="FJ176" s="3058"/>
      <c r="FK176" s="3058"/>
      <c r="FL176" s="3058"/>
      <c r="FM176" s="3058"/>
      <c r="FN176" s="3058"/>
      <c r="FO176" s="3058"/>
      <c r="FP176" s="3058"/>
      <c r="FQ176" s="3058"/>
      <c r="FR176" s="3058"/>
      <c r="FS176" s="3058"/>
      <c r="FT176" s="3058"/>
      <c r="FU176" s="3058"/>
      <c r="FV176" s="3058"/>
      <c r="FW176" s="3058"/>
      <c r="FX176" s="3058"/>
      <c r="FY176" s="3058"/>
      <c r="FZ176" s="3058"/>
      <c r="GA176" s="3058"/>
      <c r="GB176" s="3058"/>
      <c r="GC176" s="3058"/>
      <c r="GD176" s="3058"/>
      <c r="GE176" s="3058"/>
      <c r="GF176" s="3058"/>
      <c r="GG176" s="3058"/>
      <c r="GH176" s="3058"/>
      <c r="GI176" s="3058"/>
      <c r="GJ176" s="3058"/>
      <c r="GK176" s="3058"/>
      <c r="GL176" s="3058"/>
      <c r="GM176" s="3058"/>
      <c r="GN176" s="3058"/>
      <c r="GO176" s="3058"/>
      <c r="GP176" s="3058"/>
      <c r="GQ176" s="3058"/>
      <c r="GR176" s="3058"/>
      <c r="GS176" s="3058"/>
      <c r="GT176" s="3058"/>
      <c r="GU176" s="3058"/>
      <c r="GV176" s="3058"/>
      <c r="GW176" s="3058"/>
      <c r="GX176" s="3058"/>
      <c r="GY176" s="3058"/>
      <c r="GZ176" s="3058"/>
      <c r="HA176" s="3058"/>
      <c r="HB176" s="3058"/>
      <c r="HC176" s="3058"/>
      <c r="HD176" s="3058"/>
      <c r="HE176" s="3058"/>
      <c r="HF176" s="3058"/>
      <c r="HG176" s="3058"/>
      <c r="HH176" s="3058"/>
      <c r="HI176" s="3058"/>
      <c r="HJ176" s="3058"/>
      <c r="HK176" s="3058"/>
      <c r="HL176" s="3058"/>
      <c r="HM176" s="3058"/>
      <c r="HN176" s="3058"/>
      <c r="HO176" s="3058"/>
      <c r="HP176" s="3058"/>
      <c r="HQ176" s="3058"/>
      <c r="HR176" s="3058"/>
      <c r="HS176" s="3058"/>
      <c r="HT176" s="3058"/>
      <c r="HU176" s="3058"/>
      <c r="HV176" s="3058"/>
      <c r="HW176" s="3058"/>
      <c r="HX176" s="3058"/>
      <c r="HY176" s="3058"/>
      <c r="HZ176" s="3058"/>
      <c r="IA176" s="3058"/>
      <c r="IB176" s="3058"/>
      <c r="IC176" s="3058"/>
      <c r="ID176" s="3058"/>
      <c r="IE176" s="3058"/>
      <c r="IF176" s="3058"/>
      <c r="IG176" s="3058"/>
      <c r="IH176" s="3058"/>
      <c r="II176" s="3058"/>
      <c r="IJ176" s="3058"/>
      <c r="IK176" s="3058"/>
      <c r="IL176" s="3058"/>
      <c r="IM176" s="3058"/>
      <c r="IN176" s="3058"/>
      <c r="IO176" s="3058"/>
      <c r="IP176" s="3058"/>
      <c r="IQ176" s="3058"/>
      <c r="IR176" s="3058"/>
      <c r="IS176" s="3058"/>
      <c r="IT176" s="3058"/>
      <c r="IU176" s="3058"/>
      <c r="IV176" s="3058"/>
      <c r="IW176" s="3058"/>
      <c r="IX176" s="3058"/>
      <c r="IY176" s="3058"/>
      <c r="IZ176" s="3058"/>
      <c r="JA176" s="3058"/>
      <c r="JB176" s="3058"/>
      <c r="JC176" s="3058"/>
      <c r="JD176" s="3058"/>
      <c r="JE176" s="3058"/>
      <c r="JF176" s="3058"/>
      <c r="JG176" s="3058"/>
      <c r="JH176" s="3058"/>
      <c r="JI176" s="3058"/>
      <c r="JJ176" s="3058"/>
      <c r="JK176" s="3058"/>
      <c r="JL176" s="3058"/>
      <c r="JM176" s="3058"/>
      <c r="JN176" s="3058"/>
      <c r="JO176" s="3058"/>
      <c r="JP176" s="3058"/>
      <c r="JQ176" s="3058"/>
      <c r="JR176" s="3058"/>
      <c r="JS176" s="3058"/>
      <c r="JT176" s="3058"/>
      <c r="JU176" s="3058"/>
      <c r="JV176" s="3058"/>
      <c r="JW176" s="3058"/>
      <c r="JX176" s="3058"/>
      <c r="JY176" s="3058"/>
      <c r="JZ176" s="3058"/>
      <c r="KA176" s="3058"/>
      <c r="KB176" s="3058"/>
      <c r="KC176" s="3058"/>
      <c r="KD176" s="3058"/>
      <c r="KE176" s="3058"/>
      <c r="KF176" s="3058"/>
      <c r="KG176" s="3058"/>
      <c r="KH176" s="3058"/>
      <c r="KI176" s="3058"/>
      <c r="KJ176" s="3058"/>
      <c r="KK176" s="3058"/>
      <c r="KL176" s="3058"/>
      <c r="KM176" s="3058"/>
      <c r="KN176" s="3058"/>
      <c r="KO176" s="3058"/>
      <c r="KP176" s="3058"/>
      <c r="KQ176" s="3058"/>
      <c r="KR176" s="3058"/>
      <c r="KS176" s="3058"/>
      <c r="KT176" s="3058"/>
      <c r="KU176" s="3058"/>
      <c r="KV176" s="3058"/>
      <c r="KW176" s="3058"/>
      <c r="KX176" s="3058"/>
      <c r="KY176" s="3058"/>
      <c r="KZ176" s="3058"/>
      <c r="LA176" s="3058"/>
      <c r="LB176" s="3058"/>
      <c r="LC176" s="3058"/>
      <c r="LD176" s="3058"/>
      <c r="LE176" s="3058"/>
      <c r="LF176" s="3058"/>
      <c r="LG176" s="3058"/>
      <c r="LH176" s="3058"/>
      <c r="LI176" s="3058"/>
      <c r="LJ176" s="3058"/>
      <c r="LK176" s="3058"/>
      <c r="LL176" s="3058"/>
      <c r="LM176" s="3058"/>
      <c r="LN176" s="3058"/>
      <c r="LO176" s="3058"/>
      <c r="LP176" s="3058"/>
      <c r="LQ176" s="3058"/>
      <c r="LR176" s="3058"/>
      <c r="LS176" s="3058"/>
      <c r="LT176" s="3058"/>
      <c r="LU176" s="3058"/>
      <c r="LV176" s="3058"/>
      <c r="LW176" s="3058"/>
      <c r="LX176" s="3058"/>
      <c r="LY176" s="3058"/>
      <c r="LZ176" s="3058"/>
      <c r="MA176" s="3058"/>
      <c r="MB176" s="3058"/>
      <c r="MC176" s="3058"/>
      <c r="MD176" s="3058"/>
      <c r="ME176" s="3058"/>
      <c r="MF176" s="3058"/>
      <c r="MG176" s="3058"/>
      <c r="MH176" s="3058"/>
      <c r="MI176" s="3058"/>
      <c r="MJ176" s="3058"/>
      <c r="MK176" s="3058"/>
      <c r="ML176" s="3058"/>
      <c r="MM176" s="3058"/>
      <c r="MN176" s="3058"/>
      <c r="MO176" s="3058"/>
      <c r="MP176" s="3058"/>
      <c r="MQ176" s="3058"/>
      <c r="MR176" s="3058"/>
      <c r="MS176" s="3058"/>
      <c r="MT176" s="3058"/>
      <c r="MU176" s="3058"/>
      <c r="MV176" s="3058"/>
      <c r="MW176" s="3058"/>
      <c r="MX176" s="3058"/>
      <c r="MY176" s="3058"/>
      <c r="MZ176" s="3058"/>
      <c r="NA176" s="3058"/>
      <c r="NB176" s="3058"/>
      <c r="NC176" s="3058"/>
      <c r="ND176" s="3058"/>
      <c r="NE176" s="3058"/>
      <c r="NF176" s="3058"/>
      <c r="NG176" s="3058"/>
      <c r="NH176" s="3058"/>
      <c r="NI176" s="3058"/>
      <c r="NJ176" s="3058"/>
      <c r="NK176" s="3058"/>
      <c r="NL176" s="3058"/>
      <c r="NM176" s="3058"/>
      <c r="NN176" s="3058"/>
      <c r="NO176" s="3058"/>
      <c r="NP176" s="3058"/>
      <c r="NQ176" s="3058"/>
      <c r="NR176" s="3058"/>
      <c r="NS176" s="3058"/>
      <c r="NT176" s="3058"/>
      <c r="NU176" s="3058"/>
      <c r="NV176" s="3058"/>
      <c r="NW176" s="3058"/>
      <c r="NX176" s="3058"/>
      <c r="NY176" s="3058"/>
      <c r="NZ176" s="3058"/>
      <c r="OA176" s="3058"/>
      <c r="OB176" s="3058"/>
      <c r="OC176" s="3058"/>
      <c r="OD176" s="3058"/>
      <c r="OE176" s="3058"/>
      <c r="OF176" s="3058"/>
      <c r="OG176" s="3058"/>
      <c r="OH176" s="3058"/>
      <c r="OI176" s="3058"/>
      <c r="OJ176" s="3058"/>
      <c r="OK176" s="3058"/>
      <c r="OL176" s="3058"/>
      <c r="OM176" s="3058"/>
      <c r="ON176" s="3058"/>
      <c r="OO176" s="3058"/>
      <c r="OP176" s="3058"/>
      <c r="OQ176" s="3058"/>
      <c r="OR176" s="3058"/>
      <c r="OS176" s="3058"/>
      <c r="OT176" s="3058"/>
      <c r="OU176" s="3058"/>
      <c r="OV176" s="3058"/>
      <c r="OW176" s="3058"/>
      <c r="OX176" s="3058"/>
      <c r="OY176" s="3058"/>
      <c r="OZ176" s="3058"/>
      <c r="PA176" s="3058"/>
      <c r="PB176" s="3058"/>
      <c r="PC176" s="3058"/>
      <c r="PD176" s="3058"/>
      <c r="PE176" s="3058"/>
      <c r="PF176" s="3058"/>
      <c r="PG176" s="3058"/>
      <c r="PH176" s="3058"/>
      <c r="PI176" s="3058"/>
      <c r="PJ176" s="3058"/>
      <c r="PK176" s="3058"/>
      <c r="PL176" s="3058"/>
      <c r="PM176" s="3058"/>
      <c r="PN176" s="3058"/>
      <c r="PO176" s="3058"/>
      <c r="PP176" s="3058"/>
      <c r="PQ176" s="3058"/>
      <c r="PR176" s="3058"/>
      <c r="PS176" s="3058"/>
      <c r="PT176" s="3058"/>
      <c r="PU176" s="3058"/>
      <c r="PV176" s="3058"/>
      <c r="PW176" s="3058"/>
      <c r="PX176" s="3058"/>
      <c r="PY176" s="3058"/>
      <c r="PZ176" s="3058"/>
      <c r="QA176" s="3058"/>
      <c r="QB176" s="3058"/>
      <c r="QC176" s="3058"/>
      <c r="QD176" s="3058"/>
      <c r="QE176" s="3058"/>
      <c r="QF176" s="3058"/>
      <c r="QG176" s="3058"/>
      <c r="QH176" s="3058"/>
      <c r="QI176" s="3058"/>
      <c r="QJ176" s="3058"/>
      <c r="QK176" s="3058"/>
      <c r="QL176" s="3058"/>
      <c r="QM176" s="3058"/>
      <c r="QN176" s="3058"/>
      <c r="QO176" s="3058"/>
      <c r="QP176" s="3058"/>
      <c r="QQ176" s="3058"/>
      <c r="QR176" s="3058"/>
      <c r="QS176" s="3058"/>
      <c r="QT176" s="3058"/>
      <c r="QU176" s="3058"/>
      <c r="QV176" s="3058"/>
      <c r="QW176" s="3058"/>
      <c r="QX176" s="3058"/>
      <c r="QY176" s="3058"/>
      <c r="QZ176" s="3058"/>
      <c r="RA176" s="3058"/>
      <c r="RB176" s="3058"/>
      <c r="RC176" s="3058"/>
      <c r="RD176" s="3058"/>
      <c r="RE176" s="3058"/>
      <c r="RF176" s="3058"/>
      <c r="RG176" s="3058"/>
      <c r="RH176" s="3058"/>
      <c r="RI176" s="3058"/>
      <c r="RJ176" s="3058"/>
      <c r="RK176" s="3058"/>
      <c r="RL176" s="3058"/>
      <c r="RM176" s="3058"/>
      <c r="RN176" s="3058"/>
      <c r="RO176" s="3058"/>
      <c r="RP176" s="3058"/>
      <c r="RQ176" s="3058"/>
      <c r="RR176" s="3058"/>
      <c r="RS176" s="3058"/>
      <c r="RT176" s="3058"/>
      <c r="RU176" s="3058"/>
      <c r="RV176" s="3058"/>
      <c r="RW176" s="3058"/>
      <c r="RX176" s="3058"/>
      <c r="RY176" s="3058"/>
      <c r="RZ176" s="3058"/>
      <c r="SA176" s="3058"/>
      <c r="SB176" s="3058"/>
      <c r="SC176" s="3058"/>
      <c r="SD176" s="3058"/>
      <c r="SE176" s="3058"/>
      <c r="SF176" s="3058"/>
      <c r="SG176" s="3058"/>
      <c r="SH176" s="3058"/>
      <c r="SI176" s="3058"/>
      <c r="SJ176" s="3058"/>
      <c r="SK176" s="3058"/>
      <c r="SL176" s="3058"/>
      <c r="SM176" s="3058"/>
      <c r="SN176" s="3058"/>
      <c r="SO176" s="3058"/>
      <c r="SP176" s="3058"/>
      <c r="SQ176" s="3058"/>
      <c r="SR176" s="3058"/>
      <c r="SS176" s="3058"/>
      <c r="ST176" s="3058"/>
      <c r="SU176" s="3058"/>
      <c r="SV176" s="3058"/>
      <c r="SW176" s="3058"/>
      <c r="SX176" s="3058"/>
      <c r="SY176" s="3058"/>
      <c r="SZ176" s="3058"/>
      <c r="TA176" s="3058"/>
      <c r="TB176" s="3058"/>
      <c r="TC176" s="3058"/>
      <c r="TD176" s="3058"/>
      <c r="TE176" s="3058"/>
      <c r="TF176" s="3058"/>
      <c r="TG176" s="3058"/>
      <c r="TH176" s="3058"/>
      <c r="TI176" s="3058"/>
      <c r="TJ176" s="3058"/>
      <c r="TK176" s="3058"/>
      <c r="TL176" s="3058"/>
      <c r="TM176" s="3058"/>
      <c r="TN176" s="3058"/>
      <c r="TO176" s="3058"/>
      <c r="TP176" s="3058"/>
      <c r="TQ176" s="3058"/>
      <c r="TR176" s="3058"/>
      <c r="TS176" s="3058"/>
      <c r="TT176" s="3058"/>
      <c r="TU176" s="3058"/>
      <c r="TV176" s="3058"/>
      <c r="TW176" s="3058"/>
      <c r="TX176" s="3058"/>
      <c r="TY176" s="3058"/>
      <c r="TZ176" s="3058"/>
      <c r="UA176" s="3058"/>
      <c r="UB176" s="3058"/>
      <c r="UC176" s="3058"/>
      <c r="UD176" s="3058"/>
      <c r="UE176" s="3058"/>
      <c r="UF176" s="3058"/>
      <c r="UG176" s="3058"/>
      <c r="UH176" s="3058"/>
      <c r="UI176" s="3058"/>
      <c r="UJ176" s="3058"/>
      <c r="UK176" s="3058"/>
      <c r="UL176" s="3058"/>
      <c r="UM176" s="3058"/>
      <c r="UN176" s="3058"/>
      <c r="UO176" s="3058"/>
      <c r="UP176" s="3058"/>
      <c r="UQ176" s="3058"/>
      <c r="UR176" s="3058"/>
      <c r="US176" s="3058"/>
      <c r="UT176" s="3058"/>
      <c r="UU176" s="3058"/>
      <c r="UV176" s="3058"/>
      <c r="UW176" s="3058"/>
      <c r="UX176" s="3058"/>
      <c r="UY176" s="3058"/>
      <c r="UZ176" s="3058"/>
      <c r="VA176" s="3058"/>
      <c r="VB176" s="3058"/>
      <c r="VC176" s="3058"/>
      <c r="VD176" s="3058"/>
      <c r="VE176" s="3058"/>
      <c r="VF176" s="3058"/>
      <c r="VG176" s="3058"/>
      <c r="VH176" s="3058"/>
      <c r="VI176" s="3058"/>
      <c r="VJ176" s="3058"/>
      <c r="VK176" s="3058"/>
      <c r="VL176" s="3058"/>
      <c r="VM176" s="3058"/>
      <c r="VN176" s="3058"/>
      <c r="VO176" s="3058"/>
      <c r="VP176" s="3058"/>
      <c r="VQ176" s="3058"/>
      <c r="VR176" s="3058"/>
      <c r="VS176" s="3058"/>
      <c r="VT176" s="3058"/>
      <c r="VU176" s="3058"/>
      <c r="VV176" s="3058"/>
      <c r="VW176" s="3058"/>
      <c r="VX176" s="3058"/>
      <c r="VY176" s="3058"/>
      <c r="VZ176" s="3058"/>
      <c r="WA176" s="3058"/>
      <c r="WB176" s="3058"/>
      <c r="WC176" s="3058"/>
      <c r="WD176" s="3058"/>
      <c r="WE176" s="3058"/>
      <c r="WF176" s="3058"/>
      <c r="WG176" s="3058"/>
      <c r="WH176" s="3058"/>
      <c r="WI176" s="3058"/>
      <c r="WJ176" s="3058"/>
      <c r="WK176" s="3058"/>
      <c r="WL176" s="3058"/>
      <c r="WM176" s="3058"/>
      <c r="WN176" s="3058"/>
      <c r="WO176" s="3058"/>
      <c r="WP176" s="3058"/>
      <c r="WQ176" s="3058"/>
      <c r="WR176" s="3058"/>
      <c r="WS176" s="3058"/>
      <c r="WT176" s="3058"/>
      <c r="WU176" s="3058"/>
      <c r="WV176" s="3058"/>
      <c r="WW176" s="3058"/>
      <c r="WX176" s="3058"/>
      <c r="WY176" s="3058"/>
      <c r="WZ176" s="3058"/>
      <c r="XA176" s="3058"/>
      <c r="XB176" s="3058"/>
      <c r="XC176" s="3058"/>
      <c r="XD176" s="3058"/>
      <c r="XE176" s="3058"/>
      <c r="XF176" s="3058"/>
      <c r="XG176" s="3058"/>
      <c r="XH176" s="3058"/>
      <c r="XI176" s="3058"/>
      <c r="XJ176" s="3058"/>
      <c r="XK176" s="3058"/>
      <c r="XL176" s="3058"/>
      <c r="XM176" s="3058"/>
      <c r="XN176" s="3058"/>
      <c r="XO176" s="3058"/>
      <c r="XP176" s="3058"/>
      <c r="XQ176" s="3058"/>
      <c r="XR176" s="3058"/>
      <c r="XS176" s="3058"/>
      <c r="XT176" s="3058"/>
      <c r="XU176" s="3058"/>
      <c r="XV176" s="3058"/>
      <c r="XW176" s="3058"/>
      <c r="XX176" s="3058"/>
      <c r="XY176" s="3058"/>
      <c r="XZ176" s="3058"/>
      <c r="YA176" s="3058"/>
      <c r="YB176" s="3058"/>
      <c r="YC176" s="3058"/>
      <c r="YD176" s="3058"/>
      <c r="YE176" s="3058"/>
      <c r="YF176" s="3058"/>
      <c r="YG176" s="3058"/>
      <c r="YH176" s="3058"/>
      <c r="YI176" s="3058"/>
      <c r="YJ176" s="3058"/>
      <c r="YK176" s="3058"/>
      <c r="YL176" s="3058"/>
      <c r="YM176" s="3058"/>
      <c r="YN176" s="3058"/>
      <c r="YO176" s="3058"/>
      <c r="YP176" s="3058"/>
      <c r="YQ176" s="3058"/>
      <c r="YR176" s="3058"/>
      <c r="YS176" s="3058"/>
      <c r="YT176" s="3058"/>
      <c r="YU176" s="3058"/>
      <c r="YV176" s="3058"/>
      <c r="YW176" s="3058"/>
      <c r="YX176" s="3058"/>
      <c r="YY176" s="3058"/>
      <c r="YZ176" s="3058"/>
      <c r="ZA176" s="3058"/>
      <c r="ZB176" s="3058"/>
      <c r="ZC176" s="3058"/>
      <c r="ZD176" s="3058"/>
      <c r="ZE176" s="3058"/>
      <c r="ZF176" s="3058"/>
      <c r="ZG176" s="3058"/>
      <c r="ZH176" s="3058"/>
      <c r="ZI176" s="3058"/>
      <c r="ZJ176" s="3058"/>
      <c r="ZK176" s="3058"/>
      <c r="ZL176" s="3058"/>
      <c r="ZM176" s="3058"/>
      <c r="ZN176" s="3058"/>
      <c r="ZO176" s="3058"/>
      <c r="ZP176" s="3058"/>
      <c r="ZQ176" s="3058"/>
      <c r="ZR176" s="3058"/>
      <c r="ZS176" s="3058"/>
      <c r="ZT176" s="3058"/>
      <c r="ZU176" s="3058"/>
      <c r="ZV176" s="3058"/>
      <c r="ZW176" s="3058"/>
      <c r="ZX176" s="3058"/>
      <c r="ZY176" s="3058"/>
      <c r="ZZ176" s="3058"/>
      <c r="AAA176" s="3058"/>
      <c r="AAB176" s="3058"/>
      <c r="AAC176" s="3058"/>
      <c r="AAD176" s="3058"/>
      <c r="AAE176" s="3058"/>
      <c r="AAF176" s="3058"/>
      <c r="AAG176" s="3058"/>
      <c r="AAH176" s="3058"/>
      <c r="AAI176" s="3058"/>
      <c r="AAJ176" s="3058"/>
      <c r="AAK176" s="3058"/>
      <c r="AAL176" s="3058"/>
      <c r="AAM176" s="3058"/>
      <c r="AAN176" s="3058"/>
      <c r="AAO176" s="3058"/>
      <c r="AAP176" s="3058"/>
      <c r="AAQ176" s="3058"/>
      <c r="AAR176" s="3058"/>
      <c r="AAS176" s="3058"/>
      <c r="AAT176" s="3058"/>
      <c r="AAU176" s="3058"/>
      <c r="AAV176" s="3058"/>
      <c r="AAW176" s="3058"/>
      <c r="AAX176" s="3058"/>
      <c r="AAY176" s="3058"/>
      <c r="AAZ176" s="3058"/>
      <c r="ABA176" s="3058"/>
      <c r="ABB176" s="3058"/>
      <c r="ABC176" s="3058"/>
      <c r="ABD176" s="3058"/>
      <c r="ABE176" s="3058"/>
      <c r="ABF176" s="3058"/>
      <c r="ABG176" s="3058"/>
      <c r="ABH176" s="3058"/>
      <c r="ABI176" s="3058"/>
      <c r="ABJ176" s="3058"/>
      <c r="ABK176" s="3058"/>
      <c r="ABL176" s="3058"/>
      <c r="ABM176" s="3058"/>
      <c r="ABN176" s="3058"/>
      <c r="ABO176" s="3058"/>
      <c r="ABP176" s="3058"/>
      <c r="ABQ176" s="3058"/>
      <c r="ABR176" s="3058"/>
      <c r="ABS176" s="3058"/>
      <c r="ABT176" s="3058"/>
      <c r="ABU176" s="3058"/>
      <c r="ABV176" s="3058"/>
      <c r="ABW176" s="3058"/>
      <c r="ABX176" s="3058"/>
      <c r="ABY176" s="3058"/>
      <c r="ABZ176" s="3058"/>
      <c r="ACA176" s="3058"/>
      <c r="ACB176" s="3058"/>
      <c r="ACC176" s="3058"/>
      <c r="ACD176" s="3058"/>
      <c r="ACE176" s="3058"/>
      <c r="ACF176" s="3058"/>
      <c r="ACG176" s="3058"/>
      <c r="ACH176" s="3058"/>
      <c r="ACI176" s="3058"/>
      <c r="ACJ176" s="3058"/>
      <c r="ACK176" s="3058"/>
      <c r="ACL176" s="3058"/>
      <c r="ACM176" s="3058"/>
      <c r="ACN176" s="3058"/>
      <c r="ACO176" s="3058"/>
      <c r="ACP176" s="3058"/>
      <c r="ACQ176" s="3058"/>
      <c r="ACR176" s="3058"/>
      <c r="ACS176" s="3058"/>
      <c r="ACT176" s="3058"/>
      <c r="ACU176" s="3058"/>
      <c r="ACV176" s="3058"/>
      <c r="ACW176" s="3058"/>
      <c r="ACX176" s="3058"/>
      <c r="ACY176" s="3058"/>
      <c r="ACZ176" s="3058"/>
      <c r="ADA176" s="3058"/>
      <c r="ADB176" s="3058"/>
      <c r="ADC176" s="3058"/>
      <c r="ADD176" s="3058"/>
      <c r="ADE176" s="3058"/>
      <c r="ADF176" s="3058"/>
      <c r="ADG176" s="3058"/>
      <c r="ADH176" s="3058"/>
      <c r="ADI176" s="3058"/>
      <c r="ADJ176" s="3058"/>
      <c r="ADK176" s="3058"/>
      <c r="ADL176" s="3058"/>
      <c r="ADM176" s="3058"/>
      <c r="ADN176" s="3058"/>
      <c r="ADO176" s="3058"/>
      <c r="ADP176" s="3058"/>
      <c r="ADQ176" s="3058"/>
      <c r="ADR176" s="3058"/>
      <c r="ADS176" s="3058"/>
      <c r="ADT176" s="3058"/>
      <c r="ADU176" s="3058"/>
      <c r="ADV176" s="3058"/>
      <c r="ADW176" s="3058"/>
      <c r="ADX176" s="3058"/>
      <c r="ADY176" s="3058"/>
      <c r="ADZ176" s="3058"/>
      <c r="AEA176" s="3058"/>
      <c r="AEB176" s="3058"/>
      <c r="AEC176" s="3058"/>
      <c r="AED176" s="3058"/>
      <c r="AEE176" s="3058"/>
      <c r="AEF176" s="3058"/>
      <c r="AEG176" s="3058"/>
      <c r="AEH176" s="3058"/>
      <c r="AEI176" s="3058"/>
      <c r="AEJ176" s="3058"/>
      <c r="AEK176" s="3058"/>
      <c r="AEL176" s="3058"/>
      <c r="AEM176" s="3058"/>
      <c r="AEN176" s="3058"/>
      <c r="AEO176" s="3058"/>
      <c r="AEP176" s="3058"/>
      <c r="AEQ176" s="3058"/>
      <c r="AER176" s="3058"/>
      <c r="AES176" s="3058"/>
      <c r="AET176" s="3058"/>
      <c r="AEU176" s="3058"/>
      <c r="AEV176" s="3058"/>
      <c r="AEW176" s="3058"/>
      <c r="AEX176" s="3058"/>
      <c r="AEY176" s="3058"/>
      <c r="AEZ176" s="3058"/>
      <c r="AFA176" s="3058"/>
      <c r="AFB176" s="3058"/>
      <c r="AFC176" s="3058"/>
      <c r="AFD176" s="3058"/>
      <c r="AFE176" s="3058"/>
      <c r="AFF176" s="3058"/>
      <c r="AFG176" s="3058"/>
      <c r="AFH176" s="3058"/>
      <c r="AFI176" s="3058"/>
      <c r="AFJ176" s="3058"/>
      <c r="AFK176" s="3058"/>
      <c r="AFL176" s="3058"/>
      <c r="AFM176" s="3058"/>
      <c r="AFN176" s="3058"/>
      <c r="AFO176" s="3058"/>
      <c r="AFP176" s="3058"/>
      <c r="AFQ176" s="3058"/>
      <c r="AFR176" s="3058"/>
      <c r="AFS176" s="3058"/>
      <c r="AFT176" s="3058"/>
      <c r="AFU176" s="3058"/>
      <c r="AFV176" s="3058"/>
      <c r="AFW176" s="3058"/>
      <c r="AFX176" s="3058"/>
      <c r="AFY176" s="3058"/>
      <c r="AFZ176" s="3058"/>
      <c r="AGA176" s="3058"/>
      <c r="AGB176" s="3058"/>
      <c r="AGC176" s="3058"/>
      <c r="AGD176" s="3058"/>
      <c r="AGE176" s="3058"/>
      <c r="AGF176" s="3058"/>
      <c r="AGG176" s="3058"/>
      <c r="AGH176" s="3058"/>
      <c r="AGI176" s="3058"/>
      <c r="AGJ176" s="3058"/>
      <c r="AGK176" s="3058"/>
      <c r="AGL176" s="3058"/>
      <c r="AGM176" s="3058"/>
      <c r="AGN176" s="3058"/>
      <c r="AGO176" s="3058"/>
      <c r="AGP176" s="3058"/>
      <c r="AGQ176" s="3058"/>
      <c r="AGR176" s="3058"/>
      <c r="AGS176" s="3058"/>
      <c r="AGT176" s="3058"/>
      <c r="AGU176" s="3058"/>
      <c r="AGV176" s="3058"/>
      <c r="AGW176" s="3058"/>
      <c r="AGX176" s="3058"/>
      <c r="AGY176" s="3058"/>
      <c r="AGZ176" s="3058"/>
      <c r="AHA176" s="3058"/>
      <c r="AHB176" s="3058"/>
      <c r="AHC176" s="3058"/>
      <c r="AHD176" s="3058"/>
      <c r="AHE176" s="3058"/>
      <c r="AHF176" s="3058"/>
      <c r="AHG176" s="3058"/>
      <c r="AHH176" s="3058"/>
      <c r="AHI176" s="3058"/>
      <c r="AHJ176" s="3058"/>
      <c r="AHK176" s="3058"/>
      <c r="AHL176" s="3058"/>
      <c r="AHM176" s="3058"/>
      <c r="AHN176" s="3058"/>
      <c r="AHO176" s="3058"/>
      <c r="AHP176" s="3058"/>
      <c r="AHQ176" s="3058"/>
      <c r="AHR176" s="3058"/>
      <c r="AHS176" s="3058"/>
      <c r="AHT176" s="3058"/>
      <c r="AHU176" s="3058"/>
      <c r="AHV176" s="3058"/>
      <c r="AHW176" s="3058"/>
      <c r="AHX176" s="3058"/>
      <c r="AHY176" s="3058"/>
      <c r="AHZ176" s="3058"/>
      <c r="AIA176" s="3058"/>
      <c r="AIB176" s="3058"/>
      <c r="AIC176" s="3058"/>
      <c r="AID176" s="3058"/>
      <c r="AIE176" s="3058"/>
      <c r="AIF176" s="3058"/>
      <c r="AIG176" s="3058"/>
      <c r="AIH176" s="3058"/>
      <c r="AII176" s="3058"/>
      <c r="AIJ176" s="3058"/>
      <c r="AIK176" s="3058"/>
      <c r="AIL176" s="3058"/>
      <c r="AIM176" s="3058"/>
      <c r="AIN176" s="3058"/>
      <c r="AIO176" s="3058"/>
      <c r="AIP176" s="3058"/>
      <c r="AIQ176" s="3058"/>
      <c r="AIR176" s="3058"/>
      <c r="AIS176" s="3058"/>
      <c r="AIT176" s="3058"/>
      <c r="AIU176" s="3058"/>
      <c r="AIV176" s="3058"/>
      <c r="AIW176" s="3058"/>
      <c r="AIX176" s="3058"/>
      <c r="AIY176" s="3058"/>
      <c r="AIZ176" s="3058"/>
      <c r="AJA176" s="3058"/>
      <c r="AJB176" s="3058"/>
      <c r="AJC176" s="3058"/>
      <c r="AJD176" s="3058"/>
      <c r="AJE176" s="3058"/>
      <c r="AJF176" s="3058"/>
      <c r="AJG176" s="3058"/>
      <c r="AJH176" s="3058"/>
      <c r="AJI176" s="3058"/>
      <c r="AJJ176" s="3058"/>
      <c r="AJK176" s="3058"/>
      <c r="AJL176" s="3058"/>
      <c r="AJM176" s="3058"/>
      <c r="AJN176" s="3058"/>
      <c r="AJO176" s="3058"/>
      <c r="AJP176" s="3058"/>
      <c r="AJQ176" s="3058"/>
      <c r="AJR176" s="3058"/>
      <c r="AJS176" s="3058"/>
      <c r="AJT176" s="3058"/>
      <c r="AJU176" s="3058"/>
      <c r="AJV176" s="3058"/>
      <c r="AJW176" s="3058"/>
      <c r="AJX176" s="3058"/>
      <c r="AJY176" s="3058"/>
      <c r="AJZ176" s="3058"/>
      <c r="AKA176" s="3058"/>
      <c r="AKB176" s="3058"/>
      <c r="AKC176" s="3058"/>
      <c r="AKD176" s="3058"/>
      <c r="AKE176" s="3058"/>
      <c r="AKF176" s="3058"/>
      <c r="AKG176" s="3058"/>
      <c r="AKH176" s="3058"/>
      <c r="AKI176" s="3058"/>
      <c r="AKJ176" s="3058"/>
      <c r="AKK176" s="3058"/>
      <c r="AKL176" s="3058"/>
      <c r="AKM176" s="3058"/>
      <c r="AKN176" s="3058"/>
      <c r="AKO176" s="3058"/>
      <c r="AKP176" s="3058"/>
      <c r="AKQ176" s="3058"/>
      <c r="AKR176" s="3058"/>
      <c r="AKS176" s="3058"/>
      <c r="AKT176" s="3058"/>
      <c r="AKU176" s="3058"/>
      <c r="AKV176" s="3058"/>
      <c r="AKW176" s="3058"/>
      <c r="AKX176" s="3058"/>
      <c r="AKY176" s="3058"/>
      <c r="AKZ176" s="3058"/>
      <c r="ALA176" s="3058"/>
      <c r="ALB176" s="3058"/>
      <c r="ALC176" s="3058"/>
      <c r="ALD176" s="3058"/>
      <c r="ALE176" s="3058"/>
      <c r="ALF176" s="3058"/>
      <c r="ALG176" s="3058"/>
      <c r="ALH176" s="3058"/>
      <c r="ALI176" s="3058"/>
      <c r="ALJ176" s="3058"/>
      <c r="ALK176" s="3058"/>
      <c r="ALL176" s="3058"/>
      <c r="ALM176" s="3058"/>
      <c r="ALN176" s="3058"/>
      <c r="ALO176" s="3058"/>
      <c r="ALP176" s="3058"/>
      <c r="ALQ176" s="3058"/>
      <c r="ALR176" s="3058"/>
      <c r="ALS176" s="3058"/>
      <c r="ALT176" s="3058"/>
      <c r="ALU176" s="3058"/>
      <c r="ALV176" s="3058"/>
      <c r="ALW176" s="3058"/>
      <c r="ALX176" s="3058"/>
      <c r="ALY176" s="3058"/>
      <c r="ALZ176" s="3058"/>
      <c r="AMA176" s="3058"/>
      <c r="AMB176" s="3058"/>
      <c r="AMC176" s="3058"/>
      <c r="AMD176" s="3058"/>
      <c r="AME176" s="3058"/>
      <c r="AMF176" s="3058"/>
      <c r="AMG176" s="3058"/>
      <c r="AMH176" s="3058"/>
      <c r="AMI176" s="3058"/>
      <c r="AMJ176" s="3058"/>
      <c r="AMK176" s="3058"/>
      <c r="AML176" s="3058"/>
      <c r="AMM176" s="3058"/>
      <c r="AMN176" s="3058"/>
      <c r="AMO176" s="3058"/>
      <c r="AMP176" s="3058"/>
      <c r="AMQ176" s="3058"/>
      <c r="AMR176" s="3058"/>
      <c r="AMS176" s="3058"/>
      <c r="AMT176" s="3058"/>
      <c r="AMU176" s="3058"/>
      <c r="AMV176" s="3058"/>
      <c r="AMW176" s="3058"/>
      <c r="AMX176" s="3058"/>
      <c r="AMY176" s="3058"/>
      <c r="AMZ176" s="3058"/>
      <c r="ANA176" s="3058"/>
      <c r="ANB176" s="3058"/>
      <c r="ANC176" s="3058"/>
      <c r="AND176" s="3058"/>
      <c r="ANE176" s="3058"/>
      <c r="ANF176" s="3058"/>
      <c r="ANG176" s="3058"/>
      <c r="ANH176" s="3058"/>
      <c r="ANI176" s="3058"/>
      <c r="ANJ176" s="3058"/>
      <c r="ANK176" s="3058"/>
      <c r="ANL176" s="3058"/>
      <c r="ANM176" s="3058"/>
      <c r="ANN176" s="3058"/>
      <c r="ANO176" s="3058"/>
      <c r="ANP176" s="3058"/>
      <c r="ANQ176" s="3058"/>
      <c r="ANR176" s="3058"/>
      <c r="ANS176" s="3058"/>
      <c r="ANT176" s="3058"/>
      <c r="ANU176" s="3058"/>
      <c r="ANV176" s="3058"/>
      <c r="ANW176" s="3058"/>
      <c r="ANX176" s="3058"/>
      <c r="ANY176" s="3058"/>
      <c r="ANZ176" s="3058"/>
      <c r="AOA176" s="3058"/>
      <c r="AOB176" s="3058"/>
      <c r="AOC176" s="3058"/>
      <c r="AOD176" s="3058"/>
      <c r="AOE176" s="3058"/>
      <c r="AOF176" s="3058"/>
      <c r="AOG176" s="3058"/>
      <c r="AOH176" s="3058"/>
      <c r="AOI176" s="3058"/>
      <c r="AOJ176" s="3058"/>
      <c r="AOK176" s="3058"/>
      <c r="AOL176" s="3058"/>
      <c r="AOM176" s="3058"/>
      <c r="AON176" s="3058"/>
      <c r="AOO176" s="3058"/>
      <c r="AOP176" s="3058"/>
      <c r="AOQ176" s="3058"/>
      <c r="AOR176" s="3058"/>
      <c r="AOS176" s="3058"/>
      <c r="AOT176" s="3058"/>
      <c r="AOU176" s="3058"/>
      <c r="AOV176" s="3058"/>
      <c r="AOW176" s="3058"/>
      <c r="AOX176" s="3058"/>
      <c r="AOY176" s="3058"/>
      <c r="AOZ176" s="3058"/>
      <c r="APA176" s="3058"/>
      <c r="APB176" s="3058"/>
      <c r="APC176" s="3058"/>
      <c r="APD176" s="3058"/>
      <c r="APE176" s="3058"/>
      <c r="APF176" s="3058"/>
      <c r="APG176" s="3058"/>
      <c r="APH176" s="3058"/>
      <c r="API176" s="3058"/>
      <c r="APJ176" s="3058"/>
      <c r="APK176" s="3058"/>
      <c r="APL176" s="3058"/>
      <c r="APM176" s="3058"/>
      <c r="APN176" s="3058"/>
      <c r="APO176" s="3058"/>
      <c r="APP176" s="3058"/>
      <c r="APQ176" s="3058"/>
      <c r="APR176" s="3058"/>
      <c r="APS176" s="3058"/>
      <c r="APT176" s="3058"/>
      <c r="APU176" s="3058"/>
      <c r="APV176" s="3058"/>
      <c r="APW176" s="3058"/>
      <c r="APX176" s="3058"/>
      <c r="APY176" s="3058"/>
      <c r="APZ176" s="3058"/>
      <c r="AQA176" s="3058"/>
      <c r="AQB176" s="3058"/>
      <c r="AQC176" s="3058"/>
      <c r="AQD176" s="3058"/>
      <c r="AQE176" s="3058"/>
      <c r="AQF176" s="3058"/>
      <c r="AQG176" s="3058"/>
      <c r="AQH176" s="3058"/>
      <c r="AQI176" s="3058"/>
      <c r="AQJ176" s="3058"/>
      <c r="AQK176" s="3058"/>
      <c r="AQL176" s="3058"/>
      <c r="AQM176" s="3058"/>
      <c r="AQN176" s="3058"/>
      <c r="AQO176" s="3058"/>
      <c r="AQP176" s="3058"/>
      <c r="AQQ176" s="3058"/>
      <c r="AQR176" s="3058"/>
      <c r="AQS176" s="3058"/>
      <c r="AQT176" s="3058"/>
      <c r="AQU176" s="3058"/>
      <c r="AQV176" s="3058"/>
      <c r="AQW176" s="3058"/>
      <c r="AQX176" s="3058"/>
      <c r="AQY176" s="3058"/>
      <c r="AQZ176" s="3058"/>
      <c r="ARA176" s="3058"/>
      <c r="ARB176" s="3058"/>
      <c r="ARC176" s="3058"/>
      <c r="ARD176" s="3058"/>
      <c r="ARE176" s="3058"/>
      <c r="ARF176" s="3058"/>
      <c r="ARG176" s="3058"/>
      <c r="ARH176" s="3058"/>
      <c r="ARI176" s="3058"/>
      <c r="ARJ176" s="3058"/>
      <c r="ARK176" s="3058"/>
      <c r="ARL176" s="3058"/>
      <c r="ARM176" s="3058"/>
      <c r="ARN176" s="3058"/>
      <c r="ARO176" s="3058"/>
      <c r="ARP176" s="3058"/>
      <c r="ARQ176" s="3058"/>
      <c r="ARR176" s="3058"/>
      <c r="ARS176" s="3058"/>
      <c r="ART176" s="3058"/>
      <c r="ARU176" s="3058"/>
      <c r="ARV176" s="3058"/>
      <c r="ARW176" s="3058"/>
      <c r="ARX176" s="3058"/>
      <c r="ARY176" s="3058"/>
      <c r="ARZ176" s="3058"/>
      <c r="ASA176" s="3058"/>
      <c r="ASB176" s="3058"/>
      <c r="ASC176" s="3058"/>
      <c r="ASD176" s="3058"/>
      <c r="ASE176" s="3058"/>
      <c r="ASF176" s="3058"/>
      <c r="ASG176" s="3058"/>
      <c r="ASH176" s="3058"/>
      <c r="ASI176" s="3058"/>
      <c r="ASJ176" s="3058"/>
      <c r="ASK176" s="3058"/>
      <c r="ASL176" s="3058"/>
      <c r="ASM176" s="3058"/>
      <c r="ASN176" s="3058"/>
      <c r="ASO176" s="3058"/>
      <c r="ASP176" s="3058"/>
      <c r="ASQ176" s="3058"/>
      <c r="ASR176" s="3058"/>
      <c r="ASS176" s="3058"/>
      <c r="AST176" s="3058"/>
      <c r="ASU176" s="3058"/>
      <c r="ASV176" s="3058"/>
      <c r="ASW176" s="3058"/>
      <c r="ASX176" s="3058"/>
      <c r="ASY176" s="3058"/>
      <c r="ASZ176" s="3058"/>
      <c r="ATA176" s="3058"/>
      <c r="ATB176" s="3058"/>
      <c r="ATC176" s="3058"/>
      <c r="ATD176" s="3058"/>
      <c r="ATE176" s="3058"/>
      <c r="ATF176" s="3058"/>
      <c r="ATG176" s="3058"/>
      <c r="ATH176" s="3058"/>
      <c r="ATI176" s="3058"/>
      <c r="ATJ176" s="3058"/>
      <c r="ATK176" s="3058"/>
      <c r="ATL176" s="3058"/>
      <c r="ATM176" s="3058"/>
      <c r="ATN176" s="3058"/>
      <c r="ATO176" s="3058"/>
      <c r="ATP176" s="3058"/>
      <c r="ATQ176" s="3058"/>
      <c r="ATR176" s="3058"/>
      <c r="ATS176" s="3058"/>
      <c r="ATT176" s="3058"/>
      <c r="ATU176" s="3058"/>
      <c r="ATV176" s="3058"/>
      <c r="ATW176" s="3058"/>
      <c r="ATX176" s="3058"/>
      <c r="ATY176" s="3058"/>
      <c r="ATZ176" s="3058"/>
      <c r="AUA176" s="3058"/>
      <c r="AUB176" s="3058"/>
      <c r="AUC176" s="3058"/>
      <c r="AUD176" s="3058"/>
      <c r="AUE176" s="3058"/>
      <c r="AUF176" s="3058"/>
      <c r="AUG176" s="3058"/>
      <c r="AUH176" s="3058"/>
      <c r="AUI176" s="3058"/>
      <c r="AUJ176" s="3058"/>
      <c r="AUK176" s="3058"/>
      <c r="AUL176" s="3058"/>
      <c r="AUM176" s="3058"/>
      <c r="AUN176" s="3058"/>
      <c r="AUO176" s="3058"/>
      <c r="AUP176" s="3058"/>
      <c r="AUQ176" s="3058"/>
      <c r="AUR176" s="3058"/>
      <c r="AUS176" s="3058"/>
      <c r="AUT176" s="3058"/>
      <c r="AUU176" s="3058"/>
      <c r="AUV176" s="3058"/>
      <c r="AUW176" s="3058"/>
      <c r="AUX176" s="3058"/>
      <c r="AUY176" s="3058"/>
      <c r="AUZ176" s="3058"/>
      <c r="AVA176" s="3058"/>
      <c r="AVB176" s="3058"/>
      <c r="AVC176" s="3058"/>
      <c r="AVD176" s="3058"/>
      <c r="AVE176" s="3058"/>
      <c r="AVF176" s="3058"/>
      <c r="AVG176" s="3058"/>
      <c r="AVH176" s="3058"/>
      <c r="AVI176" s="3058"/>
      <c r="AVJ176" s="3058"/>
      <c r="AVK176" s="3058"/>
      <c r="AVL176" s="3058"/>
      <c r="AVM176" s="3058"/>
      <c r="AVN176" s="3058"/>
      <c r="AVO176" s="3058"/>
      <c r="AVP176" s="3058"/>
      <c r="AVQ176" s="3058"/>
      <c r="AVR176" s="3058"/>
      <c r="AVS176" s="3058"/>
      <c r="AVT176" s="3058"/>
      <c r="AVU176" s="3058"/>
      <c r="AVV176" s="3058"/>
      <c r="AVW176" s="3058"/>
      <c r="AVX176" s="3058"/>
      <c r="AVY176" s="3058"/>
      <c r="AVZ176" s="3058"/>
      <c r="AWA176" s="3058"/>
      <c r="AWB176" s="3058"/>
      <c r="AWC176" s="3058"/>
      <c r="AWD176" s="3058"/>
      <c r="AWE176" s="3058"/>
      <c r="AWF176" s="3058"/>
      <c r="AWG176" s="3058"/>
      <c r="AWH176" s="3058"/>
      <c r="AWI176" s="3058"/>
      <c r="AWJ176" s="3058"/>
      <c r="AWK176" s="3058"/>
      <c r="AWL176" s="3058"/>
      <c r="AWM176" s="3058"/>
      <c r="AWN176" s="3058"/>
      <c r="AWO176" s="3058"/>
      <c r="AWP176" s="3058"/>
      <c r="AWQ176" s="3058"/>
      <c r="AWR176" s="3058"/>
      <c r="AWS176" s="3058"/>
      <c r="AWT176" s="3058"/>
      <c r="AWU176" s="3058"/>
      <c r="AWV176" s="3058"/>
      <c r="AWW176" s="3058"/>
      <c r="AWX176" s="3058"/>
      <c r="AWY176" s="3058"/>
      <c r="AWZ176" s="3058"/>
      <c r="AXA176" s="3058"/>
      <c r="AXB176" s="3058"/>
      <c r="AXC176" s="3058"/>
      <c r="AXD176" s="3058"/>
      <c r="AXE176" s="3058"/>
      <c r="AXF176" s="3058"/>
      <c r="AXG176" s="3058"/>
      <c r="AXH176" s="3058"/>
      <c r="AXI176" s="3058"/>
      <c r="AXJ176" s="3058"/>
      <c r="AXK176" s="3058"/>
      <c r="AXL176" s="3058"/>
      <c r="AXM176" s="3058"/>
      <c r="AXN176" s="3058"/>
      <c r="AXO176" s="3058"/>
      <c r="AXP176" s="3058"/>
      <c r="AXQ176" s="3058"/>
      <c r="AXR176" s="3058"/>
      <c r="AXS176" s="3058"/>
      <c r="AXT176" s="3058"/>
      <c r="AXU176" s="3058"/>
      <c r="AXV176" s="3058"/>
      <c r="AXW176" s="3058"/>
      <c r="AXX176" s="3058"/>
      <c r="AXY176" s="3058"/>
      <c r="AXZ176" s="3058"/>
      <c r="AYA176" s="3058"/>
      <c r="AYB176" s="3058"/>
      <c r="AYC176" s="3058"/>
      <c r="AYD176" s="3058"/>
      <c r="AYE176" s="3058"/>
      <c r="AYF176" s="3058"/>
      <c r="AYG176" s="3058"/>
      <c r="AYH176" s="3058"/>
      <c r="AYI176" s="3058"/>
      <c r="AYJ176" s="3058"/>
      <c r="AYK176" s="3058"/>
      <c r="AYL176" s="3058"/>
      <c r="AYM176" s="3058"/>
      <c r="AYN176" s="3058"/>
      <c r="AYO176" s="3058"/>
      <c r="AYP176" s="3058"/>
      <c r="AYQ176" s="3058"/>
      <c r="AYR176" s="3058"/>
      <c r="AYS176" s="3058"/>
      <c r="AYT176" s="3058"/>
      <c r="AYU176" s="3058"/>
      <c r="AYV176" s="3058"/>
      <c r="AYW176" s="3058"/>
      <c r="AYX176" s="3058"/>
      <c r="AYY176" s="3058"/>
      <c r="AYZ176" s="3058"/>
      <c r="AZA176" s="3058"/>
      <c r="AZB176" s="3058"/>
      <c r="AZC176" s="3058"/>
      <c r="AZD176" s="3058"/>
      <c r="AZE176" s="3058"/>
      <c r="AZF176" s="3058"/>
      <c r="AZG176" s="3058"/>
      <c r="AZH176" s="3058"/>
      <c r="AZI176" s="3058"/>
      <c r="AZJ176" s="3058"/>
      <c r="AZK176" s="3058"/>
      <c r="AZL176" s="3058"/>
      <c r="AZM176" s="3058"/>
      <c r="AZN176" s="3058"/>
      <c r="AZO176" s="3058"/>
      <c r="AZP176" s="3058"/>
      <c r="AZQ176" s="3058"/>
      <c r="AZR176" s="3058"/>
      <c r="AZS176" s="3058"/>
      <c r="AZT176" s="3058"/>
      <c r="AZU176" s="3058"/>
      <c r="AZV176" s="3058"/>
      <c r="AZW176" s="3058"/>
      <c r="AZX176" s="3058"/>
      <c r="AZY176" s="3058"/>
      <c r="AZZ176" s="3058"/>
      <c r="BAA176" s="3058"/>
      <c r="BAB176" s="3058"/>
      <c r="BAC176" s="3058"/>
      <c r="BAD176" s="3058"/>
      <c r="BAE176" s="3058"/>
      <c r="BAF176" s="3058"/>
      <c r="BAG176" s="3058"/>
      <c r="BAH176" s="3058"/>
      <c r="BAI176" s="3058"/>
      <c r="BAJ176" s="3058"/>
      <c r="BAK176" s="3058"/>
      <c r="BAL176" s="3058"/>
      <c r="BAM176" s="3058"/>
      <c r="BAN176" s="3058"/>
      <c r="BAO176" s="3058"/>
      <c r="BAP176" s="3058"/>
      <c r="BAQ176" s="3058"/>
      <c r="BAR176" s="3058"/>
      <c r="BAS176" s="3058"/>
      <c r="BAT176" s="3058"/>
      <c r="BAU176" s="3058"/>
      <c r="BAV176" s="3058"/>
      <c r="BAW176" s="3058"/>
      <c r="BAX176" s="3058"/>
      <c r="BAY176" s="3058"/>
      <c r="BAZ176" s="3058"/>
      <c r="BBA176" s="3058"/>
      <c r="BBB176" s="3058"/>
      <c r="BBC176" s="3058"/>
      <c r="BBD176" s="3058"/>
      <c r="BBE176" s="3058"/>
      <c r="BBF176" s="3058"/>
      <c r="BBG176" s="3058"/>
      <c r="BBH176" s="3058"/>
      <c r="BBI176" s="3058"/>
      <c r="BBJ176" s="3058"/>
      <c r="BBK176" s="3058"/>
      <c r="BBL176" s="3058"/>
      <c r="BBM176" s="3058"/>
      <c r="BBN176" s="3058"/>
      <c r="BBO176" s="3058"/>
      <c r="BBP176" s="3058"/>
      <c r="BBQ176" s="3058"/>
      <c r="BBR176" s="3058"/>
      <c r="BBS176" s="3058"/>
      <c r="BBT176" s="3058"/>
      <c r="BBU176" s="3058"/>
      <c r="BBV176" s="3058"/>
      <c r="BBW176" s="3058"/>
      <c r="BBX176" s="3058"/>
      <c r="BBY176" s="3058"/>
      <c r="BBZ176" s="3058"/>
      <c r="BCA176" s="3058"/>
      <c r="BCB176" s="3058"/>
      <c r="BCC176" s="3058"/>
      <c r="BCD176" s="3058"/>
      <c r="BCE176" s="3058"/>
      <c r="BCF176" s="3058"/>
      <c r="BCG176" s="3058"/>
      <c r="BCH176" s="3058"/>
      <c r="BCI176" s="3058"/>
      <c r="BCJ176" s="3058"/>
      <c r="BCK176" s="3058"/>
      <c r="BCL176" s="3058"/>
      <c r="BCM176" s="3058"/>
      <c r="BCN176" s="3058"/>
      <c r="BCO176" s="3058"/>
      <c r="BCP176" s="3058"/>
      <c r="BCQ176" s="3058"/>
      <c r="BCR176" s="3058"/>
      <c r="BCS176" s="3058"/>
      <c r="BCT176" s="3058"/>
      <c r="BCU176" s="3058"/>
      <c r="BCV176" s="3058"/>
      <c r="BCW176" s="3058"/>
      <c r="BCX176" s="3058"/>
      <c r="BCY176" s="3058"/>
      <c r="BCZ176" s="3058"/>
      <c r="BDA176" s="3058"/>
      <c r="BDB176" s="3058"/>
      <c r="BDC176" s="3058"/>
      <c r="BDD176" s="3058"/>
      <c r="BDE176" s="3058"/>
      <c r="BDF176" s="3058"/>
      <c r="BDG176" s="3058"/>
      <c r="BDH176" s="3058"/>
      <c r="BDI176" s="3058"/>
      <c r="BDJ176" s="3058"/>
      <c r="BDK176" s="3058"/>
      <c r="BDL176" s="3058"/>
      <c r="BDM176" s="3058"/>
      <c r="BDN176" s="3058"/>
      <c r="BDO176" s="3058"/>
      <c r="BDP176" s="3058"/>
      <c r="BDQ176" s="3058"/>
      <c r="BDR176" s="3058"/>
      <c r="BDS176" s="3058"/>
      <c r="BDT176" s="3058"/>
      <c r="BDU176" s="3058"/>
      <c r="BDV176" s="3058"/>
      <c r="BDW176" s="3058"/>
      <c r="BDX176" s="3058"/>
      <c r="BDY176" s="3058"/>
      <c r="BDZ176" s="3058"/>
      <c r="BEA176" s="3058"/>
      <c r="BEB176" s="3058"/>
      <c r="BEC176" s="3058"/>
      <c r="BED176" s="3058"/>
      <c r="BEE176" s="3058"/>
      <c r="BEF176" s="3058"/>
      <c r="BEG176" s="3058"/>
      <c r="BEH176" s="3058"/>
      <c r="BEI176" s="3058"/>
      <c r="BEJ176" s="3058"/>
      <c r="BEK176" s="3058"/>
      <c r="BEL176" s="3058"/>
      <c r="BEM176" s="3058"/>
      <c r="BEN176" s="3058"/>
      <c r="BEO176" s="3058"/>
      <c r="BEP176" s="3058"/>
      <c r="BEQ176" s="3058"/>
      <c r="BER176" s="3058"/>
      <c r="BES176" s="3058"/>
      <c r="BET176" s="3058"/>
      <c r="BEU176" s="3058"/>
      <c r="BEV176" s="3058"/>
      <c r="BEW176" s="3058"/>
      <c r="BEX176" s="3058"/>
      <c r="BEY176" s="3058"/>
      <c r="BEZ176" s="3058"/>
      <c r="BFA176" s="3058"/>
      <c r="BFB176" s="3058"/>
      <c r="BFC176" s="3058"/>
      <c r="BFD176" s="3058"/>
      <c r="BFE176" s="3058"/>
      <c r="BFF176" s="3058"/>
      <c r="BFG176" s="3058"/>
      <c r="BFH176" s="3058"/>
      <c r="BFI176" s="3058"/>
      <c r="BFJ176" s="3058"/>
      <c r="BFK176" s="3058"/>
      <c r="BFL176" s="3058"/>
      <c r="BFM176" s="3058"/>
      <c r="BFN176" s="3058"/>
      <c r="BFO176" s="3058"/>
      <c r="BFP176" s="3058"/>
      <c r="BFQ176" s="3058"/>
      <c r="BFR176" s="3058"/>
      <c r="BFS176" s="3058"/>
      <c r="BFT176" s="3058"/>
      <c r="BFU176" s="3058"/>
      <c r="BFV176" s="3058"/>
      <c r="BFW176" s="3058"/>
      <c r="BFX176" s="3058"/>
      <c r="BFY176" s="3058"/>
      <c r="BFZ176" s="3058"/>
      <c r="BGA176" s="3058"/>
      <c r="BGB176" s="3058"/>
      <c r="BGC176" s="3058"/>
      <c r="BGD176" s="3058"/>
      <c r="BGE176" s="3058"/>
      <c r="BGF176" s="3058"/>
      <c r="BGG176" s="3058"/>
      <c r="BGH176" s="3058"/>
      <c r="BGI176" s="3058"/>
      <c r="BGJ176" s="3058"/>
      <c r="BGK176" s="3058"/>
      <c r="BGL176" s="3058"/>
      <c r="BGM176" s="3058"/>
      <c r="BGN176" s="3058"/>
      <c r="BGO176" s="3058"/>
      <c r="BGP176" s="3058"/>
      <c r="BGQ176" s="3058"/>
      <c r="BGR176" s="3058"/>
      <c r="BGS176" s="3058"/>
      <c r="BGT176" s="3058"/>
      <c r="BGU176" s="3058"/>
      <c r="BGV176" s="3058"/>
      <c r="BGW176" s="3058"/>
      <c r="BGX176" s="3058"/>
      <c r="BGY176" s="3058"/>
      <c r="BGZ176" s="3058"/>
      <c r="BHA176" s="3058"/>
      <c r="BHB176" s="3058"/>
      <c r="BHC176" s="3058"/>
      <c r="BHD176" s="3058"/>
      <c r="BHE176" s="3058"/>
      <c r="BHF176" s="3058"/>
      <c r="BHG176" s="3058"/>
      <c r="BHH176" s="3058"/>
      <c r="BHI176" s="3058"/>
      <c r="BHJ176" s="3058"/>
      <c r="BHK176" s="3058"/>
      <c r="BHL176" s="3058"/>
      <c r="BHM176" s="3058"/>
      <c r="BHN176" s="3058"/>
      <c r="BHO176" s="3058"/>
      <c r="BHP176" s="3058"/>
      <c r="BHQ176" s="3058"/>
      <c r="BHR176" s="3058"/>
      <c r="BHS176" s="3058"/>
      <c r="BHT176" s="3058"/>
      <c r="BHU176" s="3058"/>
      <c r="BHV176" s="3058"/>
      <c r="BHW176" s="3058"/>
      <c r="BHX176" s="3058"/>
      <c r="BHY176" s="3058"/>
      <c r="BHZ176" s="3058"/>
      <c r="BIA176" s="3058"/>
      <c r="BIB176" s="3058"/>
      <c r="BIC176" s="3058"/>
      <c r="BID176" s="3058"/>
      <c r="BIE176" s="3058"/>
      <c r="BIF176" s="3058"/>
      <c r="BIG176" s="3058"/>
      <c r="BIH176" s="3058"/>
      <c r="BII176" s="3058"/>
      <c r="BIJ176" s="3058"/>
      <c r="BIK176" s="3058"/>
      <c r="BIL176" s="3058"/>
      <c r="BIM176" s="3058"/>
      <c r="BIN176" s="3058"/>
      <c r="BIO176" s="3058"/>
      <c r="BIP176" s="3058"/>
      <c r="BIQ176" s="3058"/>
      <c r="BIR176" s="3058"/>
      <c r="BIS176" s="3058"/>
      <c r="BIT176" s="3058"/>
      <c r="BIU176" s="3058"/>
      <c r="BIV176" s="3058"/>
      <c r="BIW176" s="3058"/>
      <c r="BIX176" s="3058"/>
      <c r="BIY176" s="3058"/>
      <c r="BIZ176" s="3058"/>
      <c r="BJA176" s="3058"/>
      <c r="BJB176" s="3058"/>
      <c r="BJC176" s="3058"/>
      <c r="BJD176" s="3058"/>
      <c r="BJE176" s="3058"/>
      <c r="BJF176" s="3058"/>
      <c r="BJG176" s="3058"/>
      <c r="BJH176" s="3058"/>
      <c r="BJI176" s="3058"/>
      <c r="BJJ176" s="3058"/>
      <c r="BJK176" s="3058"/>
      <c r="BJL176" s="3058"/>
      <c r="BJM176" s="3058"/>
      <c r="BJN176" s="3058"/>
      <c r="BJO176" s="3058"/>
      <c r="BJP176" s="3058"/>
      <c r="BJQ176" s="3058"/>
      <c r="BJR176" s="3058"/>
      <c r="BJS176" s="3058"/>
      <c r="BJT176" s="3058"/>
      <c r="BJU176" s="3058"/>
      <c r="BJV176" s="3058"/>
      <c r="BJW176" s="3058"/>
      <c r="BJX176" s="3058"/>
      <c r="BJY176" s="3058"/>
      <c r="BJZ176" s="3058"/>
      <c r="BKA176" s="3058"/>
      <c r="BKB176" s="3058"/>
      <c r="BKC176" s="3058"/>
      <c r="BKD176" s="3058"/>
      <c r="BKE176" s="3058"/>
      <c r="BKF176" s="3058"/>
      <c r="BKG176" s="3058"/>
      <c r="BKH176" s="3058"/>
      <c r="BKI176" s="3058"/>
      <c r="BKJ176" s="3058"/>
      <c r="BKK176" s="3058"/>
      <c r="BKL176" s="3058"/>
      <c r="BKM176" s="3058"/>
      <c r="BKN176" s="3058"/>
      <c r="BKO176" s="3058"/>
      <c r="BKP176" s="3058"/>
      <c r="BKQ176" s="3058"/>
      <c r="BKR176" s="3058"/>
      <c r="BKS176" s="3058"/>
      <c r="BKT176" s="3058"/>
      <c r="BKU176" s="3058"/>
      <c r="BKV176" s="3058"/>
      <c r="BKW176" s="3058"/>
      <c r="BKX176" s="3058"/>
      <c r="BKY176" s="3058"/>
      <c r="BKZ176" s="3058"/>
      <c r="BLA176" s="3058"/>
      <c r="BLB176" s="3058"/>
      <c r="BLC176" s="3058"/>
      <c r="BLD176" s="3058"/>
      <c r="BLE176" s="3058"/>
      <c r="BLF176" s="3058"/>
      <c r="BLG176" s="3058"/>
      <c r="BLH176" s="3058"/>
      <c r="BLI176" s="3058"/>
      <c r="BLJ176" s="3058"/>
      <c r="BLK176" s="3058"/>
      <c r="BLL176" s="3058"/>
      <c r="BLM176" s="3058"/>
      <c r="BLN176" s="3058"/>
      <c r="BLO176" s="3058"/>
      <c r="BLP176" s="3058"/>
      <c r="BLQ176" s="3058"/>
      <c r="BLR176" s="3058"/>
      <c r="BLS176" s="3058"/>
      <c r="BLT176" s="3058"/>
      <c r="BLU176" s="3058"/>
      <c r="BLV176" s="3058"/>
      <c r="BLW176" s="3058"/>
      <c r="BLX176" s="3058"/>
      <c r="BLY176" s="3058"/>
      <c r="BLZ176" s="3058"/>
      <c r="BMA176" s="3058"/>
      <c r="BMB176" s="3058"/>
      <c r="BMC176" s="3058"/>
      <c r="BMD176" s="3058"/>
      <c r="BME176" s="3058"/>
      <c r="BMF176" s="3058"/>
      <c r="BMG176" s="3058"/>
      <c r="BMH176" s="3058"/>
      <c r="BMI176" s="3058"/>
      <c r="BMJ176" s="3058"/>
      <c r="BMK176" s="3058"/>
      <c r="BML176" s="3058"/>
      <c r="BMM176" s="3058"/>
      <c r="BMN176" s="3058"/>
      <c r="BMO176" s="3058"/>
      <c r="BMP176" s="3058"/>
      <c r="BMQ176" s="3058"/>
      <c r="BMR176" s="3058"/>
      <c r="BMS176" s="3058"/>
      <c r="BMT176" s="3058"/>
      <c r="BMU176" s="3058"/>
      <c r="BMV176" s="3058"/>
      <c r="BMW176" s="3058"/>
      <c r="BMX176" s="3058"/>
      <c r="BMY176" s="3058"/>
      <c r="BMZ176" s="3058"/>
      <c r="BNA176" s="3058"/>
      <c r="BNB176" s="3058"/>
      <c r="BNC176" s="3058"/>
      <c r="BND176" s="3058"/>
      <c r="BNE176" s="3058"/>
      <c r="BNF176" s="3058"/>
      <c r="BNG176" s="3058"/>
      <c r="BNH176" s="3058"/>
      <c r="BNI176" s="3058"/>
      <c r="BNJ176" s="3058"/>
      <c r="BNK176" s="3058"/>
      <c r="BNL176" s="3058"/>
      <c r="BNM176" s="3058"/>
      <c r="BNN176" s="3058"/>
      <c r="BNO176" s="3058"/>
      <c r="BNP176" s="3058"/>
      <c r="BNQ176" s="3058"/>
      <c r="BNR176" s="3058"/>
      <c r="BNS176" s="3058"/>
      <c r="BNT176" s="3058"/>
      <c r="BNU176" s="3058"/>
      <c r="BNV176" s="3058"/>
      <c r="BNW176" s="3058"/>
      <c r="BNX176" s="3058"/>
      <c r="BNY176" s="3058"/>
      <c r="BNZ176" s="3058"/>
      <c r="BOA176" s="3058"/>
      <c r="BOB176" s="3058"/>
      <c r="BOC176" s="3058"/>
      <c r="BOD176" s="3058"/>
      <c r="BOE176" s="3058"/>
      <c r="BOF176" s="3058"/>
      <c r="BOG176" s="3058"/>
      <c r="BOH176" s="3058"/>
      <c r="BOI176" s="3058"/>
      <c r="BOJ176" s="3058"/>
      <c r="BOK176" s="3058"/>
      <c r="BOL176" s="3058"/>
      <c r="BOM176" s="3058"/>
      <c r="BON176" s="3058"/>
      <c r="BOO176" s="3058"/>
      <c r="BOP176" s="3058"/>
      <c r="BOQ176" s="3058"/>
      <c r="BOR176" s="3058"/>
      <c r="BOS176" s="3058"/>
      <c r="BOT176" s="3058"/>
      <c r="BOU176" s="3058"/>
      <c r="BOV176" s="3058"/>
      <c r="BOW176" s="3058"/>
      <c r="BOX176" s="3058"/>
      <c r="BOY176" s="3058"/>
      <c r="BOZ176" s="3058"/>
      <c r="BPA176" s="3058"/>
      <c r="BPB176" s="3058"/>
      <c r="BPC176" s="3058"/>
      <c r="BPD176" s="3058"/>
      <c r="BPE176" s="3058"/>
      <c r="BPF176" s="3058"/>
      <c r="BPG176" s="3058"/>
      <c r="BPH176" s="3058"/>
      <c r="BPI176" s="3058"/>
      <c r="BPJ176" s="3058"/>
      <c r="BPK176" s="3058"/>
      <c r="BPL176" s="3058"/>
      <c r="BPM176" s="3058"/>
      <c r="BPN176" s="3058"/>
      <c r="BPO176" s="3058"/>
      <c r="BPP176" s="3058"/>
      <c r="BPQ176" s="3058"/>
      <c r="BPR176" s="3058"/>
      <c r="BPS176" s="3058"/>
      <c r="BPT176" s="3058"/>
      <c r="BPU176" s="3058"/>
      <c r="BPV176" s="3058"/>
      <c r="BPW176" s="3058"/>
      <c r="BPX176" s="3058"/>
      <c r="BPY176" s="3058"/>
      <c r="BPZ176" s="3058"/>
      <c r="BQA176" s="3058"/>
      <c r="BQB176" s="3058"/>
      <c r="BQC176" s="3058"/>
      <c r="BQD176" s="3058"/>
      <c r="BQE176" s="3058"/>
      <c r="BQF176" s="3058"/>
      <c r="BQG176" s="3058"/>
      <c r="BQH176" s="3058"/>
      <c r="BQI176" s="3058"/>
      <c r="BQJ176" s="3058"/>
      <c r="BQK176" s="3058"/>
      <c r="BQL176" s="3058"/>
      <c r="BQM176" s="3058"/>
      <c r="BQN176" s="3058"/>
      <c r="BQO176" s="3058"/>
      <c r="BQP176" s="3058"/>
      <c r="BQQ176" s="3058"/>
      <c r="BQR176" s="3058"/>
      <c r="BQS176" s="3058"/>
      <c r="BQT176" s="3058"/>
      <c r="BQU176" s="3058"/>
      <c r="BQV176" s="3058"/>
      <c r="BQW176" s="3058"/>
      <c r="BQX176" s="3058"/>
      <c r="BQY176" s="3058"/>
      <c r="BQZ176" s="3058"/>
      <c r="BRA176" s="3058"/>
      <c r="BRB176" s="3058"/>
      <c r="BRC176" s="3058"/>
      <c r="BRD176" s="3058"/>
      <c r="BRE176" s="3058"/>
      <c r="BRF176" s="3058"/>
      <c r="BRG176" s="3058"/>
      <c r="BRH176" s="3058"/>
      <c r="BRI176" s="3058"/>
      <c r="BRJ176" s="3058"/>
      <c r="BRK176" s="3058"/>
      <c r="BRL176" s="3058"/>
      <c r="BRM176" s="3058"/>
      <c r="BRN176" s="3058"/>
      <c r="BRO176" s="3058"/>
      <c r="BRP176" s="3058"/>
      <c r="BRQ176" s="3058"/>
      <c r="BRR176" s="3058"/>
      <c r="BRS176" s="3058"/>
      <c r="BRT176" s="3058"/>
      <c r="BRU176" s="3058"/>
      <c r="BRV176" s="3058"/>
      <c r="BRW176" s="3058"/>
      <c r="BRX176" s="3058"/>
      <c r="BRY176" s="3058"/>
      <c r="BRZ176" s="3058"/>
      <c r="BSA176" s="3058"/>
      <c r="BSB176" s="3058"/>
      <c r="BSC176" s="3058"/>
      <c r="BSD176" s="3058"/>
      <c r="BSE176" s="3058"/>
      <c r="BSF176" s="3058"/>
      <c r="BSG176" s="3058"/>
      <c r="BSH176" s="3058"/>
      <c r="BSI176" s="3058"/>
      <c r="BSJ176" s="3058"/>
      <c r="BSK176" s="3058"/>
      <c r="BSL176" s="3058"/>
      <c r="BSM176" s="3058"/>
      <c r="BSN176" s="3058"/>
      <c r="BSO176" s="3058"/>
      <c r="BSP176" s="3058"/>
      <c r="BSQ176" s="3058"/>
      <c r="BSR176" s="3058"/>
      <c r="BSS176" s="3058"/>
      <c r="BST176" s="3058"/>
      <c r="BSU176" s="3058"/>
      <c r="BSV176" s="3058"/>
      <c r="BSW176" s="3058"/>
      <c r="BSX176" s="3058"/>
      <c r="BSY176" s="3058"/>
      <c r="BSZ176" s="3058"/>
      <c r="BTA176" s="3058"/>
      <c r="BTB176" s="3058"/>
      <c r="BTC176" s="3058"/>
      <c r="BTD176" s="3058"/>
      <c r="BTE176" s="3058"/>
      <c r="BTF176" s="3058"/>
      <c r="BTG176" s="3058"/>
      <c r="BTH176" s="3058"/>
      <c r="BTI176" s="3058"/>
      <c r="BTJ176" s="3058"/>
      <c r="BTK176" s="3058"/>
      <c r="BTL176" s="3058"/>
      <c r="BTM176" s="3058"/>
      <c r="BTN176" s="3058"/>
      <c r="BTO176" s="3058"/>
      <c r="BTP176" s="3058"/>
      <c r="BTQ176" s="3058"/>
      <c r="BTR176" s="3058"/>
      <c r="BTS176" s="3058"/>
      <c r="BTT176" s="3058"/>
      <c r="BTU176" s="3058"/>
      <c r="BTV176" s="3058"/>
      <c r="BTW176" s="3058"/>
      <c r="BTX176" s="3058"/>
      <c r="BTY176" s="3058"/>
      <c r="BTZ176" s="3058"/>
      <c r="BUA176" s="3058"/>
      <c r="BUB176" s="3058"/>
      <c r="BUC176" s="3058"/>
      <c r="BUD176" s="3058"/>
      <c r="BUE176" s="3058"/>
      <c r="BUF176" s="3058"/>
      <c r="BUG176" s="3058"/>
      <c r="BUH176" s="3058"/>
      <c r="BUI176" s="3058"/>
      <c r="BUJ176" s="3058"/>
      <c r="BUK176" s="3058"/>
      <c r="BUL176" s="3058"/>
      <c r="BUM176" s="3058"/>
      <c r="BUN176" s="3058"/>
      <c r="BUO176" s="3058"/>
      <c r="BUP176" s="3058"/>
      <c r="BUQ176" s="3058"/>
      <c r="BUR176" s="3058"/>
      <c r="BUS176" s="3058"/>
      <c r="BUT176" s="3058"/>
      <c r="BUU176" s="3058"/>
      <c r="BUV176" s="3058"/>
      <c r="BUW176" s="3058"/>
      <c r="BUX176" s="3058"/>
      <c r="BUY176" s="3058"/>
      <c r="BUZ176" s="3058"/>
      <c r="BVA176" s="3058"/>
      <c r="BVB176" s="3058"/>
      <c r="BVC176" s="3058"/>
      <c r="BVD176" s="3058"/>
      <c r="BVE176" s="3058"/>
      <c r="BVF176" s="3058"/>
      <c r="BVG176" s="3058"/>
      <c r="BVH176" s="3058"/>
      <c r="BVI176" s="3058"/>
      <c r="BVJ176" s="3058"/>
      <c r="BVK176" s="3058"/>
      <c r="BVL176" s="3058"/>
      <c r="BVM176" s="3058"/>
      <c r="BVN176" s="3058"/>
      <c r="BVO176" s="3058"/>
      <c r="BVP176" s="3058"/>
      <c r="BVQ176" s="3058"/>
      <c r="BVR176" s="3058"/>
      <c r="BVS176" s="3058"/>
      <c r="BVT176" s="3058"/>
      <c r="BVU176" s="3058"/>
      <c r="BVV176" s="3058"/>
      <c r="BVW176" s="3058"/>
      <c r="BVX176" s="3058"/>
      <c r="BVY176" s="3058"/>
      <c r="BVZ176" s="3058"/>
      <c r="BWA176" s="3058"/>
      <c r="BWB176" s="3058"/>
      <c r="BWC176" s="3058"/>
      <c r="BWD176" s="3058"/>
      <c r="BWE176" s="3058"/>
      <c r="BWF176" s="3058"/>
      <c r="BWG176" s="3058"/>
      <c r="BWH176" s="3058"/>
      <c r="BWI176" s="3058"/>
      <c r="BWJ176" s="3058"/>
      <c r="BWK176" s="3058"/>
      <c r="BWL176" s="3058"/>
      <c r="BWM176" s="3058"/>
      <c r="BWN176" s="3058"/>
      <c r="BWO176" s="3058"/>
      <c r="BWP176" s="3058"/>
      <c r="BWQ176" s="3058"/>
      <c r="BWR176" s="3058"/>
      <c r="BWS176" s="3058"/>
      <c r="BWT176" s="3058"/>
      <c r="BWU176" s="3058"/>
      <c r="BWV176" s="3058"/>
      <c r="BWW176" s="3058"/>
      <c r="BWX176" s="3058"/>
      <c r="BWY176" s="3058"/>
      <c r="BWZ176" s="3058"/>
      <c r="BXA176" s="3058"/>
      <c r="BXB176" s="3058"/>
      <c r="BXC176" s="3058"/>
      <c r="BXD176" s="3058"/>
      <c r="BXE176" s="3058"/>
      <c r="BXF176" s="3058"/>
      <c r="BXG176" s="3058"/>
      <c r="BXH176" s="3058"/>
      <c r="BXI176" s="3058"/>
      <c r="BXJ176" s="3058"/>
      <c r="BXK176" s="3058"/>
      <c r="BXL176" s="3058"/>
      <c r="BXM176" s="3058"/>
      <c r="BXN176" s="3058"/>
      <c r="BXO176" s="3058"/>
      <c r="BXP176" s="3058"/>
      <c r="BXQ176" s="3058"/>
      <c r="BXR176" s="3058"/>
      <c r="BXS176" s="3058"/>
      <c r="BXT176" s="3058"/>
      <c r="BXU176" s="3058"/>
      <c r="BXV176" s="3058"/>
      <c r="BXW176" s="3058"/>
      <c r="BXX176" s="3058"/>
      <c r="BXY176" s="3058"/>
      <c r="BXZ176" s="3058"/>
      <c r="BYA176" s="3058"/>
      <c r="BYB176" s="3058"/>
      <c r="BYC176" s="3058"/>
      <c r="BYD176" s="3058"/>
      <c r="BYE176" s="3058"/>
      <c r="BYF176" s="3058"/>
      <c r="BYG176" s="3058"/>
      <c r="BYH176" s="3058"/>
      <c r="BYI176" s="3058"/>
      <c r="BYJ176" s="3058"/>
      <c r="BYK176" s="3058"/>
      <c r="BYL176" s="3058"/>
      <c r="BYM176" s="3058"/>
      <c r="BYN176" s="3058"/>
      <c r="BYO176" s="3058"/>
      <c r="BYP176" s="3058"/>
      <c r="BYQ176" s="3058"/>
      <c r="BYR176" s="3058"/>
      <c r="BYS176" s="3058"/>
      <c r="BYT176" s="3058"/>
      <c r="BYU176" s="3058"/>
      <c r="BYV176" s="3058"/>
      <c r="BYW176" s="3058"/>
      <c r="BYX176" s="3058"/>
      <c r="BYY176" s="3058"/>
      <c r="BYZ176" s="3058"/>
      <c r="BZA176" s="3058"/>
      <c r="BZB176" s="3058"/>
      <c r="BZC176" s="3058"/>
      <c r="BZD176" s="3058"/>
      <c r="BZE176" s="3058"/>
      <c r="BZF176" s="3058"/>
      <c r="BZG176" s="3058"/>
      <c r="BZH176" s="3058"/>
      <c r="BZI176" s="3058"/>
      <c r="BZJ176" s="3058"/>
      <c r="BZK176" s="3058"/>
      <c r="BZL176" s="3058"/>
      <c r="BZM176" s="3058"/>
      <c r="BZN176" s="3058"/>
      <c r="BZO176" s="3058"/>
      <c r="BZP176" s="3058"/>
      <c r="BZQ176" s="3058"/>
      <c r="BZR176" s="3058"/>
      <c r="BZS176" s="3058"/>
      <c r="BZT176" s="3058"/>
      <c r="BZU176" s="3058"/>
      <c r="BZV176" s="3058"/>
      <c r="BZW176" s="3058"/>
      <c r="BZX176" s="3058"/>
      <c r="BZY176" s="3058"/>
      <c r="BZZ176" s="3058"/>
      <c r="CAA176" s="3058"/>
      <c r="CAB176" s="3058"/>
      <c r="CAC176" s="3058"/>
      <c r="CAD176" s="3058"/>
      <c r="CAE176" s="3058"/>
      <c r="CAF176" s="3058"/>
      <c r="CAG176" s="3058"/>
      <c r="CAH176" s="3058"/>
      <c r="CAI176" s="3058"/>
      <c r="CAJ176" s="3058"/>
      <c r="CAK176" s="3058"/>
      <c r="CAL176" s="3058"/>
      <c r="CAM176" s="3058"/>
      <c r="CAN176" s="3058"/>
      <c r="CAO176" s="3058"/>
      <c r="CAP176" s="3058"/>
      <c r="CAQ176" s="3058"/>
      <c r="CAR176" s="3058"/>
      <c r="CAS176" s="3058"/>
      <c r="CAT176" s="3058"/>
      <c r="CAU176" s="3058"/>
      <c r="CAV176" s="3058"/>
      <c r="CAW176" s="3058"/>
      <c r="CAX176" s="3058"/>
      <c r="CAY176" s="3058"/>
      <c r="CAZ176" s="3058"/>
      <c r="CBA176" s="3058"/>
      <c r="CBB176" s="3058"/>
      <c r="CBC176" s="3058"/>
      <c r="CBD176" s="3058"/>
      <c r="CBE176" s="3058"/>
      <c r="CBF176" s="3058"/>
      <c r="CBG176" s="3058"/>
      <c r="CBH176" s="3058"/>
      <c r="CBI176" s="3058"/>
      <c r="CBJ176" s="3058"/>
      <c r="CBK176" s="3058"/>
      <c r="CBL176" s="3058"/>
      <c r="CBM176" s="3058"/>
      <c r="CBN176" s="3058"/>
      <c r="CBO176" s="3058"/>
      <c r="CBP176" s="3058"/>
      <c r="CBQ176" s="3058"/>
      <c r="CBR176" s="3058"/>
      <c r="CBS176" s="3058"/>
      <c r="CBT176" s="3058"/>
      <c r="CBU176" s="3058"/>
      <c r="CBV176" s="3058"/>
      <c r="CBW176" s="3058"/>
      <c r="CBX176" s="3058"/>
      <c r="CBY176" s="3058"/>
      <c r="CBZ176" s="3058"/>
      <c r="CCA176" s="3058"/>
      <c r="CCB176" s="3058"/>
      <c r="CCC176" s="3058"/>
      <c r="CCD176" s="3058"/>
      <c r="CCE176" s="3058"/>
      <c r="CCF176" s="3058"/>
      <c r="CCG176" s="3058"/>
      <c r="CCH176" s="3058"/>
      <c r="CCI176" s="3058"/>
      <c r="CCJ176" s="3058"/>
      <c r="CCK176" s="3058"/>
      <c r="CCL176" s="3058"/>
      <c r="CCM176" s="3058"/>
      <c r="CCN176" s="3058"/>
      <c r="CCO176" s="3058"/>
      <c r="CCP176" s="3058"/>
      <c r="CCQ176" s="3058"/>
      <c r="CCR176" s="3058"/>
      <c r="CCS176" s="3058"/>
      <c r="CCT176" s="3058"/>
      <c r="CCU176" s="3058"/>
      <c r="CCV176" s="3058"/>
      <c r="CCW176" s="3058"/>
      <c r="CCX176" s="3058"/>
      <c r="CCY176" s="3058"/>
      <c r="CCZ176" s="3058"/>
      <c r="CDA176" s="3058"/>
      <c r="CDB176" s="3058"/>
      <c r="CDC176" s="3058"/>
      <c r="CDD176" s="3058"/>
      <c r="CDE176" s="3058"/>
      <c r="CDF176" s="3058"/>
      <c r="CDG176" s="3058"/>
      <c r="CDH176" s="3058"/>
      <c r="CDI176" s="3058"/>
      <c r="CDJ176" s="3058"/>
      <c r="CDK176" s="3058"/>
      <c r="CDL176" s="3058"/>
      <c r="CDM176" s="3058"/>
      <c r="CDN176" s="3058"/>
      <c r="CDO176" s="3058"/>
      <c r="CDP176" s="3058"/>
      <c r="CDQ176" s="3058"/>
      <c r="CDR176" s="3058"/>
      <c r="CDS176" s="3058"/>
      <c r="CDT176" s="3058"/>
      <c r="CDU176" s="3058"/>
      <c r="CDV176" s="3058"/>
      <c r="CDW176" s="3058"/>
      <c r="CDX176" s="3058"/>
      <c r="CDY176" s="3058"/>
      <c r="CDZ176" s="3058"/>
      <c r="CEA176" s="3058"/>
      <c r="CEB176" s="3058"/>
      <c r="CEC176" s="3058"/>
      <c r="CED176" s="3058"/>
      <c r="CEE176" s="3058"/>
      <c r="CEF176" s="3058"/>
      <c r="CEG176" s="3058"/>
      <c r="CEH176" s="3058"/>
      <c r="CEI176" s="3058"/>
      <c r="CEJ176" s="3058"/>
      <c r="CEK176" s="3058"/>
      <c r="CEL176" s="3058"/>
      <c r="CEM176" s="3058"/>
      <c r="CEN176" s="3058"/>
      <c r="CEO176" s="3058"/>
      <c r="CEP176" s="3058"/>
      <c r="CEQ176" s="3058"/>
      <c r="CER176" s="3058"/>
      <c r="CES176" s="3058"/>
      <c r="CET176" s="3058"/>
      <c r="CEU176" s="3058"/>
      <c r="CEV176" s="3058"/>
      <c r="CEW176" s="3058"/>
      <c r="CEX176" s="3058"/>
      <c r="CEY176" s="3058"/>
      <c r="CEZ176" s="3058"/>
      <c r="CFA176" s="3058"/>
      <c r="CFB176" s="3058"/>
      <c r="CFC176" s="3058"/>
      <c r="CFD176" s="3058"/>
      <c r="CFE176" s="3058"/>
      <c r="CFF176" s="3058"/>
      <c r="CFG176" s="3058"/>
      <c r="CFH176" s="3058"/>
      <c r="CFI176" s="3058"/>
      <c r="CFJ176" s="3058"/>
      <c r="CFK176" s="3058"/>
      <c r="CFL176" s="3058"/>
      <c r="CFM176" s="3058"/>
      <c r="CFN176" s="3058"/>
      <c r="CFO176" s="3058"/>
      <c r="CFP176" s="3058"/>
      <c r="CFQ176" s="3058"/>
      <c r="CFR176" s="3058"/>
      <c r="CFS176" s="3058"/>
      <c r="CFT176" s="3058"/>
      <c r="CFU176" s="3058"/>
      <c r="CFV176" s="3058"/>
      <c r="CFW176" s="3058"/>
      <c r="CFX176" s="3058"/>
      <c r="CFY176" s="3058"/>
      <c r="CFZ176" s="3058"/>
      <c r="CGA176" s="3058"/>
      <c r="CGB176" s="3058"/>
      <c r="CGC176" s="3058"/>
      <c r="CGD176" s="3058"/>
      <c r="CGE176" s="3058"/>
      <c r="CGF176" s="3058"/>
      <c r="CGG176" s="3058"/>
      <c r="CGH176" s="3058"/>
      <c r="CGI176" s="3058"/>
      <c r="CGJ176" s="3058"/>
      <c r="CGK176" s="3058"/>
      <c r="CGL176" s="3058"/>
      <c r="CGM176" s="3058"/>
      <c r="CGN176" s="3058"/>
      <c r="CGO176" s="3058"/>
      <c r="CGP176" s="3058"/>
      <c r="CGQ176" s="3058"/>
      <c r="CGR176" s="3058"/>
      <c r="CGS176" s="3058"/>
      <c r="CGT176" s="3058"/>
      <c r="CGU176" s="3058"/>
      <c r="CGV176" s="3058"/>
      <c r="CGW176" s="3058"/>
      <c r="CGX176" s="3058"/>
      <c r="CGY176" s="3058"/>
      <c r="CGZ176" s="3058"/>
      <c r="CHA176" s="3058"/>
      <c r="CHB176" s="3058"/>
      <c r="CHC176" s="3058"/>
      <c r="CHD176" s="3058"/>
      <c r="CHE176" s="3058"/>
      <c r="CHF176" s="3058"/>
      <c r="CHG176" s="3058"/>
      <c r="CHH176" s="3058"/>
      <c r="CHI176" s="3058"/>
      <c r="CHJ176" s="3058"/>
      <c r="CHK176" s="3058"/>
      <c r="CHL176" s="3058"/>
      <c r="CHM176" s="3058"/>
      <c r="CHN176" s="3058"/>
      <c r="CHO176" s="3058"/>
      <c r="CHP176" s="3058"/>
      <c r="CHQ176" s="3058"/>
      <c r="CHR176" s="3058"/>
      <c r="CHS176" s="3058"/>
      <c r="CHT176" s="3058"/>
      <c r="CHU176" s="3058"/>
      <c r="CHV176" s="3058"/>
      <c r="CHW176" s="3058"/>
      <c r="CHX176" s="3058"/>
      <c r="CHY176" s="3058"/>
      <c r="CHZ176" s="3058"/>
      <c r="CIA176" s="3058"/>
      <c r="CIB176" s="3058"/>
      <c r="CIC176" s="3058"/>
      <c r="CID176" s="3058"/>
      <c r="CIE176" s="3058"/>
      <c r="CIF176" s="3058"/>
      <c r="CIG176" s="3058"/>
      <c r="CIH176" s="3058"/>
      <c r="CII176" s="3058"/>
      <c r="CIJ176" s="3058"/>
      <c r="CIK176" s="3058"/>
      <c r="CIL176" s="3058"/>
      <c r="CIM176" s="3058"/>
      <c r="CIN176" s="3058"/>
      <c r="CIO176" s="3058"/>
      <c r="CIP176" s="3058"/>
      <c r="CIQ176" s="3058"/>
      <c r="CIR176" s="3058"/>
      <c r="CIS176" s="3058"/>
      <c r="CIT176" s="3058"/>
      <c r="CIU176" s="3058"/>
      <c r="CIV176" s="3058"/>
      <c r="CIW176" s="3058"/>
      <c r="CIX176" s="3058"/>
      <c r="CIY176" s="3058"/>
      <c r="CIZ176" s="3058"/>
      <c r="CJA176" s="3058"/>
      <c r="CJB176" s="3058"/>
      <c r="CJC176" s="3058"/>
      <c r="CJD176" s="3058"/>
      <c r="CJE176" s="3058"/>
      <c r="CJF176" s="3058"/>
      <c r="CJG176" s="3058"/>
      <c r="CJH176" s="3058"/>
      <c r="CJI176" s="3058"/>
      <c r="CJJ176" s="3058"/>
      <c r="CJK176" s="3058"/>
      <c r="CJL176" s="3058"/>
      <c r="CJM176" s="3058"/>
      <c r="CJN176" s="3058"/>
      <c r="CJO176" s="3058"/>
      <c r="CJP176" s="3058"/>
      <c r="CJQ176" s="3058"/>
      <c r="CJR176" s="3058"/>
      <c r="CJS176" s="3058"/>
      <c r="CJT176" s="3058"/>
      <c r="CJU176" s="3058"/>
      <c r="CJV176" s="3058"/>
      <c r="CJW176" s="3058"/>
      <c r="CJX176" s="3058"/>
      <c r="CJY176" s="3058"/>
      <c r="CJZ176" s="3058"/>
      <c r="CKA176" s="3058"/>
      <c r="CKB176" s="3058"/>
      <c r="CKC176" s="3058"/>
      <c r="CKD176" s="3058"/>
      <c r="CKE176" s="3058"/>
      <c r="CKF176" s="3058"/>
      <c r="CKG176" s="3058"/>
      <c r="CKH176" s="3058"/>
      <c r="CKI176" s="3058"/>
      <c r="CKJ176" s="3058"/>
      <c r="CKK176" s="3058"/>
      <c r="CKL176" s="3058"/>
      <c r="CKM176" s="3058"/>
      <c r="CKN176" s="3058"/>
      <c r="CKO176" s="3058"/>
      <c r="CKP176" s="3058"/>
      <c r="CKQ176" s="3058"/>
      <c r="CKR176" s="3058"/>
      <c r="CKS176" s="3058"/>
      <c r="CKT176" s="3058"/>
      <c r="CKU176" s="3058"/>
      <c r="CKV176" s="3058"/>
      <c r="CKW176" s="3058"/>
      <c r="CKX176" s="3058"/>
      <c r="CKY176" s="3058"/>
      <c r="CKZ176" s="3058"/>
      <c r="CLA176" s="3058"/>
      <c r="CLB176" s="3058"/>
      <c r="CLC176" s="3058"/>
      <c r="CLD176" s="3058"/>
      <c r="CLE176" s="3058"/>
      <c r="CLF176" s="3058"/>
      <c r="CLG176" s="3058"/>
      <c r="CLH176" s="3058"/>
      <c r="CLI176" s="3058"/>
      <c r="CLJ176" s="3058"/>
      <c r="CLK176" s="3058"/>
      <c r="CLL176" s="3058"/>
      <c r="CLM176" s="3058"/>
      <c r="CLN176" s="3058"/>
      <c r="CLO176" s="3058"/>
      <c r="CLP176" s="3058"/>
      <c r="CLQ176" s="3058"/>
      <c r="CLR176" s="3058"/>
      <c r="CLS176" s="3058"/>
      <c r="CLT176" s="3058"/>
      <c r="CLU176" s="3058"/>
      <c r="CLV176" s="3058"/>
      <c r="CLW176" s="3058"/>
      <c r="CLX176" s="3058"/>
      <c r="CLY176" s="3058"/>
      <c r="CLZ176" s="3058"/>
      <c r="CMA176" s="3058"/>
      <c r="CMB176" s="3058"/>
      <c r="CMC176" s="3058"/>
      <c r="CMD176" s="3058"/>
      <c r="CME176" s="3058"/>
      <c r="CMF176" s="3058"/>
      <c r="CMG176" s="3058"/>
      <c r="CMH176" s="3058"/>
      <c r="CMI176" s="3058"/>
      <c r="CMJ176" s="3058"/>
      <c r="CMK176" s="3058"/>
      <c r="CML176" s="3058"/>
      <c r="CMM176" s="3058"/>
      <c r="CMN176" s="3058"/>
      <c r="CMO176" s="3058"/>
      <c r="CMP176" s="3058"/>
      <c r="CMQ176" s="3058"/>
      <c r="CMR176" s="3058"/>
      <c r="CMS176" s="3058"/>
      <c r="CMT176" s="3058"/>
      <c r="CMU176" s="3058"/>
      <c r="CMV176" s="3058"/>
      <c r="CMW176" s="3058"/>
      <c r="CMX176" s="3058"/>
      <c r="CMY176" s="3058"/>
      <c r="CMZ176" s="3058"/>
      <c r="CNA176" s="3058"/>
      <c r="CNB176" s="3058"/>
      <c r="CNC176" s="3058"/>
      <c r="CND176" s="3058"/>
      <c r="CNE176" s="3058"/>
      <c r="CNF176" s="3058"/>
      <c r="CNG176" s="3058"/>
      <c r="CNH176" s="3058"/>
      <c r="CNI176" s="3058"/>
      <c r="CNJ176" s="3058"/>
      <c r="CNK176" s="3058"/>
      <c r="CNL176" s="3058"/>
      <c r="CNM176" s="3058"/>
      <c r="CNN176" s="3058"/>
      <c r="CNO176" s="3058"/>
      <c r="CNP176" s="3058"/>
      <c r="CNQ176" s="3058"/>
      <c r="CNR176" s="3058"/>
      <c r="CNS176" s="3058"/>
      <c r="CNT176" s="3058"/>
      <c r="CNU176" s="3058"/>
      <c r="CNV176" s="3058"/>
      <c r="CNW176" s="3058"/>
      <c r="CNX176" s="3058"/>
      <c r="CNY176" s="3058"/>
      <c r="CNZ176" s="3058"/>
      <c r="COA176" s="3058"/>
      <c r="COB176" s="3058"/>
      <c r="COC176" s="3058"/>
      <c r="COD176" s="3058"/>
      <c r="COE176" s="3058"/>
      <c r="COF176" s="3058"/>
      <c r="COG176" s="3058"/>
      <c r="COH176" s="3058"/>
      <c r="COI176" s="3058"/>
      <c r="COJ176" s="3058"/>
      <c r="COK176" s="3058"/>
      <c r="COL176" s="3058"/>
      <c r="COM176" s="3058"/>
      <c r="CON176" s="3058"/>
      <c r="COO176" s="3058"/>
      <c r="COP176" s="3058"/>
      <c r="COQ176" s="3058"/>
      <c r="COR176" s="3058"/>
      <c r="COS176" s="3058"/>
      <c r="COT176" s="3058"/>
      <c r="COU176" s="3058"/>
      <c r="COV176" s="3058"/>
      <c r="COW176" s="3058"/>
      <c r="COX176" s="3058"/>
      <c r="COY176" s="3058"/>
      <c r="COZ176" s="3058"/>
      <c r="CPA176" s="3058"/>
      <c r="CPB176" s="3058"/>
      <c r="CPC176" s="3058"/>
      <c r="CPD176" s="3058"/>
      <c r="CPE176" s="3058"/>
      <c r="CPF176" s="3058"/>
      <c r="CPG176" s="3058"/>
      <c r="CPH176" s="3058"/>
      <c r="CPI176" s="3058"/>
      <c r="CPJ176" s="3058"/>
      <c r="CPK176" s="3058"/>
      <c r="CPL176" s="3058"/>
      <c r="CPM176" s="3058"/>
      <c r="CPN176" s="3058"/>
      <c r="CPO176" s="3058"/>
      <c r="CPP176" s="3058"/>
      <c r="CPQ176" s="3058"/>
      <c r="CPR176" s="3058"/>
      <c r="CPS176" s="3058"/>
      <c r="CPT176" s="3058"/>
      <c r="CPU176" s="3058"/>
      <c r="CPV176" s="3058"/>
      <c r="CPW176" s="3058"/>
      <c r="CPX176" s="3058"/>
      <c r="CPY176" s="3058"/>
      <c r="CPZ176" s="3058"/>
      <c r="CQA176" s="3058"/>
      <c r="CQB176" s="3058"/>
      <c r="CQC176" s="3058"/>
      <c r="CQD176" s="3058"/>
      <c r="CQE176" s="3058"/>
      <c r="CQF176" s="3058"/>
      <c r="CQG176" s="3058"/>
      <c r="CQH176" s="3058"/>
      <c r="CQI176" s="3058"/>
      <c r="CQJ176" s="3058"/>
      <c r="CQK176" s="3058"/>
      <c r="CQL176" s="3058"/>
      <c r="CQM176" s="3058"/>
      <c r="CQN176" s="3058"/>
      <c r="CQO176" s="3058"/>
      <c r="CQP176" s="3058"/>
      <c r="CQQ176" s="3058"/>
      <c r="CQR176" s="3058"/>
      <c r="CQS176" s="3058"/>
      <c r="CQT176" s="3058"/>
      <c r="CQU176" s="3058"/>
      <c r="CQV176" s="3058"/>
      <c r="CQW176" s="3058"/>
      <c r="CQX176" s="3058"/>
      <c r="CQY176" s="3058"/>
      <c r="CQZ176" s="3058"/>
      <c r="CRA176" s="3058"/>
      <c r="CRB176" s="3058"/>
      <c r="CRC176" s="3058"/>
      <c r="CRD176" s="3058"/>
      <c r="CRE176" s="3058"/>
      <c r="CRF176" s="3058"/>
      <c r="CRG176" s="3058"/>
      <c r="CRH176" s="3058"/>
      <c r="CRI176" s="3058"/>
      <c r="CRJ176" s="3058"/>
      <c r="CRK176" s="3058"/>
      <c r="CRL176" s="3058"/>
      <c r="CRM176" s="3058"/>
      <c r="CRN176" s="3058"/>
      <c r="CRO176" s="3058"/>
      <c r="CRP176" s="3058"/>
      <c r="CRQ176" s="3058"/>
      <c r="CRR176" s="3058"/>
      <c r="CRS176" s="3058"/>
      <c r="CRT176" s="3058"/>
      <c r="CRU176" s="3058"/>
      <c r="CRV176" s="3058"/>
      <c r="CRW176" s="3058"/>
      <c r="CRX176" s="3058"/>
      <c r="CRY176" s="3058"/>
      <c r="CRZ176" s="3058"/>
      <c r="CSA176" s="3058"/>
      <c r="CSB176" s="3058"/>
      <c r="CSC176" s="3058"/>
      <c r="CSD176" s="3058"/>
      <c r="CSE176" s="3058"/>
      <c r="CSF176" s="3058"/>
      <c r="CSG176" s="3058"/>
      <c r="CSH176" s="3058"/>
      <c r="CSI176" s="3058"/>
      <c r="CSJ176" s="3058"/>
      <c r="CSK176" s="3058"/>
      <c r="CSL176" s="3058"/>
      <c r="CSM176" s="3058"/>
      <c r="CSN176" s="3058"/>
      <c r="CSO176" s="3058"/>
      <c r="CSP176" s="3058"/>
      <c r="CSQ176" s="3058"/>
      <c r="CSR176" s="3058"/>
      <c r="CSS176" s="3058"/>
      <c r="CST176" s="3058"/>
      <c r="CSU176" s="3058"/>
      <c r="CSV176" s="3058"/>
      <c r="CSW176" s="3058"/>
      <c r="CSX176" s="3058"/>
      <c r="CSY176" s="3058"/>
      <c r="CSZ176" s="3058"/>
      <c r="CTA176" s="3058"/>
      <c r="CTB176" s="3058"/>
      <c r="CTC176" s="3058"/>
      <c r="CTD176" s="3058"/>
      <c r="CTE176" s="3058"/>
      <c r="CTF176" s="3058"/>
      <c r="CTG176" s="3058"/>
      <c r="CTH176" s="3058"/>
      <c r="CTI176" s="3058"/>
      <c r="CTJ176" s="3058"/>
      <c r="CTK176" s="3058"/>
      <c r="CTL176" s="3058"/>
      <c r="CTM176" s="3058"/>
      <c r="CTN176" s="3058"/>
      <c r="CTO176" s="3058"/>
      <c r="CTP176" s="3058"/>
      <c r="CTQ176" s="3058"/>
      <c r="CTR176" s="3058"/>
      <c r="CTS176" s="3058"/>
      <c r="CTT176" s="3058"/>
      <c r="CTU176" s="3058"/>
      <c r="CTV176" s="3058"/>
      <c r="CTW176" s="3058"/>
      <c r="CTX176" s="3058"/>
      <c r="CTY176" s="3058"/>
      <c r="CTZ176" s="3058"/>
      <c r="CUA176" s="3058"/>
      <c r="CUB176" s="3058"/>
      <c r="CUC176" s="3058"/>
      <c r="CUD176" s="3058"/>
      <c r="CUE176" s="3058"/>
      <c r="CUF176" s="3058"/>
      <c r="CUG176" s="3058"/>
      <c r="CUH176" s="3058"/>
      <c r="CUI176" s="3058"/>
      <c r="CUJ176" s="3058"/>
      <c r="CUK176" s="3058"/>
      <c r="CUL176" s="3058"/>
      <c r="CUM176" s="3058"/>
      <c r="CUN176" s="3058"/>
      <c r="CUO176" s="3058"/>
      <c r="CUP176" s="3058"/>
      <c r="CUQ176" s="3058"/>
      <c r="CUR176" s="3058"/>
      <c r="CUS176" s="3058"/>
      <c r="CUT176" s="3058"/>
      <c r="CUU176" s="3058"/>
      <c r="CUV176" s="3058"/>
      <c r="CUW176" s="3058"/>
      <c r="CUX176" s="3058"/>
      <c r="CUY176" s="3058"/>
      <c r="CUZ176" s="3058"/>
      <c r="CVA176" s="3058"/>
      <c r="CVB176" s="3058"/>
      <c r="CVC176" s="3058"/>
      <c r="CVD176" s="3058"/>
      <c r="CVE176" s="3058"/>
      <c r="CVF176" s="3058"/>
      <c r="CVG176" s="3058"/>
      <c r="CVH176" s="3058"/>
      <c r="CVI176" s="3058"/>
      <c r="CVJ176" s="3058"/>
      <c r="CVK176" s="3058"/>
      <c r="CVL176" s="3058"/>
      <c r="CVM176" s="3058"/>
      <c r="CVN176" s="3058"/>
      <c r="CVO176" s="3058"/>
      <c r="CVP176" s="3058"/>
      <c r="CVQ176" s="3058"/>
      <c r="CVR176" s="3058"/>
      <c r="CVS176" s="3058"/>
      <c r="CVT176" s="3058"/>
      <c r="CVU176" s="3058"/>
      <c r="CVV176" s="3058"/>
      <c r="CVW176" s="3058"/>
      <c r="CVX176" s="3058"/>
      <c r="CVY176" s="3058"/>
      <c r="CVZ176" s="3058"/>
      <c r="CWA176" s="3058"/>
      <c r="CWB176" s="3058"/>
      <c r="CWC176" s="3058"/>
      <c r="CWD176" s="3058"/>
      <c r="CWE176" s="3058"/>
      <c r="CWF176" s="3058"/>
      <c r="CWG176" s="3058"/>
      <c r="CWH176" s="3058"/>
      <c r="CWI176" s="3058"/>
      <c r="CWJ176" s="3058"/>
      <c r="CWK176" s="3058"/>
      <c r="CWL176" s="3058"/>
      <c r="CWM176" s="3058"/>
      <c r="CWN176" s="3058"/>
      <c r="CWO176" s="3058"/>
      <c r="CWP176" s="3058"/>
      <c r="CWQ176" s="3058"/>
      <c r="CWR176" s="3058"/>
      <c r="CWS176" s="3058"/>
      <c r="CWT176" s="3058"/>
      <c r="CWU176" s="3058"/>
      <c r="CWV176" s="3058"/>
      <c r="CWW176" s="3058"/>
      <c r="CWX176" s="3058"/>
      <c r="CWY176" s="3058"/>
      <c r="CWZ176" s="3058"/>
      <c r="CXA176" s="3058"/>
      <c r="CXB176" s="3058"/>
      <c r="CXC176" s="3058"/>
      <c r="CXD176" s="3058"/>
      <c r="CXE176" s="3058"/>
      <c r="CXF176" s="3058"/>
      <c r="CXG176" s="3058"/>
      <c r="CXH176" s="3058"/>
      <c r="CXI176" s="3058"/>
      <c r="CXJ176" s="3058"/>
      <c r="CXK176" s="3058"/>
      <c r="CXL176" s="3058"/>
      <c r="CXM176" s="3058"/>
      <c r="CXN176" s="3058"/>
      <c r="CXO176" s="3058"/>
      <c r="CXP176" s="3058"/>
      <c r="CXQ176" s="3058"/>
      <c r="CXR176" s="3058"/>
      <c r="CXS176" s="3058"/>
      <c r="CXT176" s="3058"/>
      <c r="CXU176" s="3058"/>
      <c r="CXV176" s="3058"/>
      <c r="CXW176" s="3058"/>
      <c r="CXX176" s="3058"/>
      <c r="CXY176" s="3058"/>
      <c r="CXZ176" s="3058"/>
      <c r="CYA176" s="3058"/>
      <c r="CYB176" s="3058"/>
      <c r="CYC176" s="3058"/>
      <c r="CYD176" s="3058"/>
      <c r="CYE176" s="3058"/>
      <c r="CYF176" s="3058"/>
      <c r="CYG176" s="3058"/>
      <c r="CYH176" s="3058"/>
      <c r="CYI176" s="3058"/>
      <c r="CYJ176" s="3058"/>
      <c r="CYK176" s="3058"/>
      <c r="CYL176" s="3058"/>
      <c r="CYM176" s="3058"/>
      <c r="CYN176" s="3058"/>
      <c r="CYO176" s="3058"/>
      <c r="CYP176" s="3058"/>
      <c r="CYQ176" s="3058"/>
      <c r="CYR176" s="3058"/>
      <c r="CYS176" s="3058"/>
      <c r="CYT176" s="3058"/>
      <c r="CYU176" s="3058"/>
      <c r="CYV176" s="3058"/>
      <c r="CYW176" s="3058"/>
      <c r="CYX176" s="3058"/>
      <c r="CYY176" s="3058"/>
      <c r="CYZ176" s="3058"/>
      <c r="CZA176" s="3058"/>
      <c r="CZB176" s="3058"/>
      <c r="CZC176" s="3058"/>
      <c r="CZD176" s="3058"/>
      <c r="CZE176" s="3058"/>
      <c r="CZF176" s="3058"/>
      <c r="CZG176" s="3058"/>
      <c r="CZH176" s="3058"/>
      <c r="CZI176" s="3058"/>
      <c r="CZJ176" s="3058"/>
      <c r="CZK176" s="3058"/>
      <c r="CZL176" s="3058"/>
      <c r="CZM176" s="3058"/>
      <c r="CZN176" s="3058"/>
      <c r="CZO176" s="3058"/>
      <c r="CZP176" s="3058"/>
      <c r="CZQ176" s="3058"/>
      <c r="CZR176" s="3058"/>
      <c r="CZS176" s="3058"/>
      <c r="CZT176" s="3058"/>
      <c r="CZU176" s="3058"/>
      <c r="CZV176" s="3058"/>
      <c r="CZW176" s="3058"/>
      <c r="CZX176" s="3058"/>
      <c r="CZY176" s="3058"/>
      <c r="CZZ176" s="3058"/>
      <c r="DAA176" s="3058"/>
      <c r="DAB176" s="3058"/>
      <c r="DAC176" s="3058"/>
      <c r="DAD176" s="3058"/>
      <c r="DAE176" s="3058"/>
      <c r="DAF176" s="3058"/>
      <c r="DAG176" s="3058"/>
      <c r="DAH176" s="3058"/>
      <c r="DAI176" s="3058"/>
      <c r="DAJ176" s="3058"/>
      <c r="DAK176" s="3058"/>
      <c r="DAL176" s="3058"/>
      <c r="DAM176" s="3058"/>
      <c r="DAN176" s="3058"/>
      <c r="DAO176" s="3058"/>
      <c r="DAP176" s="3058"/>
      <c r="DAQ176" s="3058"/>
      <c r="DAR176" s="3058"/>
      <c r="DAS176" s="3058"/>
      <c r="DAT176" s="3058"/>
      <c r="DAU176" s="3058"/>
      <c r="DAV176" s="3058"/>
      <c r="DAW176" s="3058"/>
      <c r="DAX176" s="3058"/>
      <c r="DAY176" s="3058"/>
      <c r="DAZ176" s="3058"/>
      <c r="DBA176" s="3058"/>
      <c r="DBB176" s="3058"/>
      <c r="DBC176" s="3058"/>
      <c r="DBD176" s="3058"/>
      <c r="DBE176" s="3058"/>
      <c r="DBF176" s="3058"/>
      <c r="DBG176" s="3058"/>
      <c r="DBH176" s="3058"/>
      <c r="DBI176" s="3058"/>
      <c r="DBJ176" s="3058"/>
      <c r="DBK176" s="3058"/>
      <c r="DBL176" s="3058"/>
      <c r="DBM176" s="3058"/>
      <c r="DBN176" s="3058"/>
      <c r="DBO176" s="3058"/>
      <c r="DBP176" s="3058"/>
      <c r="DBQ176" s="3058"/>
      <c r="DBR176" s="3058"/>
      <c r="DBS176" s="3058"/>
      <c r="DBT176" s="3058"/>
      <c r="DBU176" s="3058"/>
      <c r="DBV176" s="3058"/>
      <c r="DBW176" s="3058"/>
      <c r="DBX176" s="3058"/>
      <c r="DBY176" s="3058"/>
      <c r="DBZ176" s="3058"/>
      <c r="DCA176" s="3058"/>
      <c r="DCB176" s="3058"/>
      <c r="DCC176" s="3058"/>
      <c r="DCD176" s="3058"/>
      <c r="DCE176" s="3058"/>
      <c r="DCF176" s="3058"/>
      <c r="DCG176" s="3058"/>
      <c r="DCH176" s="3058"/>
      <c r="DCI176" s="3058"/>
      <c r="DCJ176" s="3058"/>
      <c r="DCK176" s="3058"/>
      <c r="DCL176" s="3058"/>
      <c r="DCM176" s="3058"/>
      <c r="DCN176" s="3058"/>
      <c r="DCO176" s="3058"/>
      <c r="DCP176" s="3058"/>
      <c r="DCQ176" s="3058"/>
      <c r="DCR176" s="3058"/>
      <c r="DCS176" s="3058"/>
      <c r="DCT176" s="3058"/>
      <c r="DCU176" s="3058"/>
      <c r="DCV176" s="3058"/>
      <c r="DCW176" s="3058"/>
      <c r="DCX176" s="3058"/>
      <c r="DCY176" s="3058"/>
      <c r="DCZ176" s="3058"/>
      <c r="DDA176" s="3058"/>
      <c r="DDB176" s="3058"/>
      <c r="DDC176" s="3058"/>
      <c r="DDD176" s="3058"/>
      <c r="DDE176" s="3058"/>
      <c r="DDF176" s="3058"/>
      <c r="DDG176" s="3058"/>
      <c r="DDH176" s="3058"/>
      <c r="DDI176" s="3058"/>
      <c r="DDJ176" s="3058"/>
      <c r="DDK176" s="3058"/>
      <c r="DDL176" s="3058"/>
      <c r="DDM176" s="3058"/>
      <c r="DDN176" s="3058"/>
      <c r="DDO176" s="3058"/>
      <c r="DDP176" s="3058"/>
      <c r="DDQ176" s="3058"/>
      <c r="DDR176" s="3058"/>
      <c r="DDS176" s="3058"/>
      <c r="DDT176" s="3058"/>
      <c r="DDU176" s="3058"/>
      <c r="DDV176" s="3058"/>
      <c r="DDW176" s="3058"/>
      <c r="DDX176" s="3058"/>
      <c r="DDY176" s="3058"/>
      <c r="DDZ176" s="3058"/>
      <c r="DEA176" s="3058"/>
      <c r="DEB176" s="3058"/>
      <c r="DEC176" s="3058"/>
      <c r="DED176" s="3058"/>
      <c r="DEE176" s="3058"/>
      <c r="DEF176" s="3058"/>
      <c r="DEG176" s="3058"/>
      <c r="DEH176" s="3058"/>
      <c r="DEI176" s="3058"/>
      <c r="DEJ176" s="3058"/>
      <c r="DEK176" s="3058"/>
      <c r="DEL176" s="3058"/>
      <c r="DEM176" s="3058"/>
      <c r="DEN176" s="3058"/>
      <c r="DEO176" s="3058"/>
      <c r="DEP176" s="3058"/>
      <c r="DEQ176" s="3058"/>
      <c r="DER176" s="3058"/>
      <c r="DES176" s="3058"/>
      <c r="DET176" s="3058"/>
      <c r="DEU176" s="3058"/>
      <c r="DEV176" s="3058"/>
      <c r="DEW176" s="3058"/>
      <c r="DEX176" s="3058"/>
      <c r="DEY176" s="3058"/>
      <c r="DEZ176" s="3058"/>
      <c r="DFA176" s="3058"/>
      <c r="DFB176" s="3058"/>
      <c r="DFC176" s="3058"/>
      <c r="DFD176" s="3058"/>
      <c r="DFE176" s="3058"/>
      <c r="DFF176" s="3058"/>
      <c r="DFG176" s="3058"/>
      <c r="DFH176" s="3058"/>
      <c r="DFI176" s="3058"/>
      <c r="DFJ176" s="3058"/>
      <c r="DFK176" s="3058"/>
      <c r="DFL176" s="3058"/>
      <c r="DFM176" s="3058"/>
      <c r="DFN176" s="3058"/>
      <c r="DFO176" s="3058"/>
      <c r="DFP176" s="3058"/>
      <c r="DFQ176" s="3058"/>
      <c r="DFR176" s="3058"/>
      <c r="DFS176" s="3058"/>
      <c r="DFT176" s="3058"/>
      <c r="DFU176" s="3058"/>
      <c r="DFV176" s="3058"/>
      <c r="DFW176" s="3058"/>
      <c r="DFX176" s="3058"/>
      <c r="DFY176" s="3058"/>
      <c r="DFZ176" s="3058"/>
      <c r="DGA176" s="3058"/>
      <c r="DGB176" s="3058"/>
      <c r="DGC176" s="3058"/>
      <c r="DGD176" s="3058"/>
      <c r="DGE176" s="3058"/>
      <c r="DGF176" s="3058"/>
      <c r="DGG176" s="3058"/>
      <c r="DGH176" s="3058"/>
      <c r="DGI176" s="3058"/>
      <c r="DGJ176" s="3058"/>
      <c r="DGK176" s="3058"/>
      <c r="DGL176" s="3058"/>
      <c r="DGM176" s="3058"/>
      <c r="DGN176" s="3058"/>
      <c r="DGO176" s="3058"/>
      <c r="DGP176" s="3058"/>
      <c r="DGQ176" s="3058"/>
      <c r="DGR176" s="3058"/>
      <c r="DGS176" s="3058"/>
      <c r="DGT176" s="3058"/>
      <c r="DGU176" s="3058"/>
      <c r="DGV176" s="3058"/>
      <c r="DGW176" s="3058"/>
      <c r="DGX176" s="3058"/>
      <c r="DGY176" s="3058"/>
      <c r="DGZ176" s="3058"/>
      <c r="DHA176" s="3058"/>
      <c r="DHB176" s="3058"/>
      <c r="DHC176" s="3058"/>
      <c r="DHD176" s="3058"/>
      <c r="DHE176" s="3058"/>
      <c r="DHF176" s="3058"/>
      <c r="DHG176" s="3058"/>
      <c r="DHH176" s="3058"/>
      <c r="DHI176" s="3058"/>
      <c r="DHJ176" s="3058"/>
      <c r="DHK176" s="3058"/>
      <c r="DHL176" s="3058"/>
      <c r="DHM176" s="3058"/>
      <c r="DHN176" s="3058"/>
      <c r="DHO176" s="3058"/>
      <c r="DHP176" s="3058"/>
      <c r="DHQ176" s="3058"/>
      <c r="DHR176" s="3058"/>
      <c r="DHS176" s="3058"/>
      <c r="DHT176" s="3058"/>
      <c r="DHU176" s="3058"/>
      <c r="DHV176" s="3058"/>
      <c r="DHW176" s="3058"/>
      <c r="DHX176" s="3058"/>
      <c r="DHY176" s="3058"/>
      <c r="DHZ176" s="3058"/>
      <c r="DIA176" s="3058"/>
      <c r="DIB176" s="3058"/>
      <c r="DIC176" s="3058"/>
      <c r="DID176" s="3058"/>
      <c r="DIE176" s="3058"/>
      <c r="DIF176" s="3058"/>
      <c r="DIG176" s="3058"/>
      <c r="DIH176" s="3058"/>
      <c r="DII176" s="3058"/>
      <c r="DIJ176" s="3058"/>
      <c r="DIK176" s="3058"/>
      <c r="DIL176" s="3058"/>
      <c r="DIM176" s="3058"/>
      <c r="DIN176" s="3058"/>
      <c r="DIO176" s="3058"/>
      <c r="DIP176" s="3058"/>
      <c r="DIQ176" s="3058"/>
      <c r="DIR176" s="3058"/>
      <c r="DIS176" s="3058"/>
      <c r="DIT176" s="3058"/>
      <c r="DIU176" s="3058"/>
      <c r="DIV176" s="3058"/>
      <c r="DIW176" s="3058"/>
      <c r="DIX176" s="3058"/>
      <c r="DIY176" s="3058"/>
      <c r="DIZ176" s="3058"/>
      <c r="DJA176" s="3058"/>
      <c r="DJB176" s="3058"/>
      <c r="DJC176" s="3058"/>
      <c r="DJD176" s="3058"/>
      <c r="DJE176" s="3058"/>
      <c r="DJF176" s="3058"/>
      <c r="DJG176" s="3058"/>
      <c r="DJH176" s="3058"/>
      <c r="DJI176" s="3058"/>
      <c r="DJJ176" s="3058"/>
      <c r="DJK176" s="3058"/>
      <c r="DJL176" s="3058"/>
      <c r="DJM176" s="3058"/>
      <c r="DJN176" s="3058"/>
      <c r="DJO176" s="3058"/>
      <c r="DJP176" s="3058"/>
      <c r="DJQ176" s="3058"/>
      <c r="DJR176" s="3058"/>
      <c r="DJS176" s="3058"/>
      <c r="DJT176" s="3058"/>
      <c r="DJU176" s="3058"/>
      <c r="DJV176" s="3058"/>
      <c r="DJW176" s="3058"/>
      <c r="DJX176" s="3058"/>
      <c r="DJY176" s="3058"/>
      <c r="DJZ176" s="3058"/>
      <c r="DKA176" s="3058"/>
      <c r="DKB176" s="3058"/>
      <c r="DKC176" s="3058"/>
      <c r="DKD176" s="3058"/>
      <c r="DKE176" s="3058"/>
      <c r="DKF176" s="3058"/>
      <c r="DKG176" s="3058"/>
      <c r="DKH176" s="3058"/>
      <c r="DKI176" s="3058"/>
      <c r="DKJ176" s="3058"/>
      <c r="DKK176" s="3058"/>
      <c r="DKL176" s="3058"/>
      <c r="DKM176" s="3058"/>
      <c r="DKN176" s="3058"/>
      <c r="DKO176" s="3058"/>
      <c r="DKP176" s="3058"/>
      <c r="DKQ176" s="3058"/>
      <c r="DKR176" s="3058"/>
      <c r="DKS176" s="3058"/>
      <c r="DKT176" s="3058"/>
      <c r="DKU176" s="3058"/>
      <c r="DKV176" s="3058"/>
      <c r="DKW176" s="3058"/>
      <c r="DKX176" s="3058"/>
      <c r="DKY176" s="3058"/>
      <c r="DKZ176" s="3058"/>
      <c r="DLA176" s="3058"/>
      <c r="DLB176" s="3058"/>
      <c r="DLC176" s="3058"/>
      <c r="DLD176" s="3058"/>
      <c r="DLE176" s="3058"/>
      <c r="DLF176" s="3058"/>
      <c r="DLG176" s="3058"/>
      <c r="DLH176" s="3058"/>
      <c r="DLI176" s="3058"/>
      <c r="DLJ176" s="3058"/>
      <c r="DLK176" s="3058"/>
      <c r="DLL176" s="3058"/>
      <c r="DLM176" s="3058"/>
      <c r="DLN176" s="3058"/>
      <c r="DLO176" s="3058"/>
      <c r="DLP176" s="3058"/>
      <c r="DLQ176" s="3058"/>
      <c r="DLR176" s="3058"/>
      <c r="DLS176" s="3058"/>
      <c r="DLT176" s="3058"/>
      <c r="DLU176" s="3058"/>
      <c r="DLV176" s="3058"/>
      <c r="DLW176" s="3058"/>
      <c r="DLX176" s="3058"/>
      <c r="DLY176" s="3058"/>
      <c r="DLZ176" s="3058"/>
      <c r="DMA176" s="3058"/>
      <c r="DMB176" s="3058"/>
      <c r="DMC176" s="3058"/>
      <c r="DMD176" s="3058"/>
      <c r="DME176" s="3058"/>
      <c r="DMF176" s="3058"/>
      <c r="DMG176" s="3058"/>
      <c r="DMH176" s="3058"/>
      <c r="DMI176" s="3058"/>
      <c r="DMJ176" s="3058"/>
      <c r="DMK176" s="3058"/>
      <c r="DML176" s="3058"/>
      <c r="DMM176" s="3058"/>
      <c r="DMN176" s="3058"/>
      <c r="DMO176" s="3058"/>
      <c r="DMP176" s="3058"/>
      <c r="DMQ176" s="3058"/>
      <c r="DMR176" s="3058"/>
      <c r="DMS176" s="3058"/>
      <c r="DMT176" s="3058"/>
      <c r="DMU176" s="3058"/>
      <c r="DMV176" s="3058"/>
      <c r="DMW176" s="3058"/>
      <c r="DMX176" s="3058"/>
      <c r="DMY176" s="3058"/>
      <c r="DMZ176" s="3058"/>
      <c r="DNA176" s="3058"/>
      <c r="DNB176" s="3058"/>
      <c r="DNC176" s="3058"/>
      <c r="DND176" s="3058"/>
      <c r="DNE176" s="3058"/>
      <c r="DNF176" s="3058"/>
      <c r="DNG176" s="3058"/>
      <c r="DNH176" s="3058"/>
      <c r="DNI176" s="3058"/>
      <c r="DNJ176" s="3058"/>
      <c r="DNK176" s="3058"/>
      <c r="DNL176" s="3058"/>
      <c r="DNM176" s="3058"/>
      <c r="DNN176" s="3058"/>
      <c r="DNO176" s="3058"/>
      <c r="DNP176" s="3058"/>
      <c r="DNQ176" s="3058"/>
      <c r="DNR176" s="3058"/>
      <c r="DNS176" s="3058"/>
      <c r="DNT176" s="3058"/>
      <c r="DNU176" s="3058"/>
      <c r="DNV176" s="3058"/>
      <c r="DNW176" s="3058"/>
      <c r="DNX176" s="3058"/>
      <c r="DNY176" s="3058"/>
      <c r="DNZ176" s="3058"/>
      <c r="DOA176" s="3058"/>
      <c r="DOB176" s="3058"/>
      <c r="DOC176" s="3058"/>
      <c r="DOD176" s="3058"/>
      <c r="DOE176" s="3058"/>
      <c r="DOF176" s="3058"/>
      <c r="DOG176" s="3058"/>
      <c r="DOH176" s="3058"/>
      <c r="DOI176" s="3058"/>
      <c r="DOJ176" s="3058"/>
      <c r="DOK176" s="3058"/>
      <c r="DOL176" s="3058"/>
      <c r="DOM176" s="3058"/>
      <c r="DON176" s="3058"/>
      <c r="DOO176" s="3058"/>
      <c r="DOP176" s="3058"/>
      <c r="DOQ176" s="3058"/>
      <c r="DOR176" s="3058"/>
      <c r="DOS176" s="3058"/>
      <c r="DOT176" s="3058"/>
      <c r="DOU176" s="3058"/>
      <c r="DOV176" s="3058"/>
      <c r="DOW176" s="3058"/>
      <c r="DOX176" s="3058"/>
      <c r="DOY176" s="3058"/>
      <c r="DOZ176" s="3058"/>
      <c r="DPA176" s="3058"/>
      <c r="DPB176" s="3058"/>
      <c r="DPC176" s="3058"/>
      <c r="DPD176" s="3058"/>
      <c r="DPE176" s="3058"/>
      <c r="DPF176" s="3058"/>
      <c r="DPG176" s="3058"/>
      <c r="DPH176" s="3058"/>
      <c r="DPI176" s="3058"/>
      <c r="DPJ176" s="3058"/>
      <c r="DPK176" s="3058"/>
      <c r="DPL176" s="3058"/>
      <c r="DPM176" s="3058"/>
      <c r="DPN176" s="3058"/>
      <c r="DPO176" s="3058"/>
      <c r="DPP176" s="3058"/>
      <c r="DPQ176" s="3058"/>
      <c r="DPR176" s="3058"/>
      <c r="DPS176" s="3058"/>
      <c r="DPT176" s="3058"/>
      <c r="DPU176" s="3058"/>
      <c r="DPV176" s="3058"/>
      <c r="DPW176" s="3058"/>
      <c r="DPX176" s="3058"/>
      <c r="DPY176" s="3058"/>
      <c r="DPZ176" s="3058"/>
      <c r="DQA176" s="3058"/>
      <c r="DQB176" s="3058"/>
      <c r="DQC176" s="3058"/>
      <c r="DQD176" s="3058"/>
      <c r="DQE176" s="3058"/>
      <c r="DQF176" s="3058"/>
      <c r="DQG176" s="3058"/>
      <c r="DQH176" s="3058"/>
      <c r="DQI176" s="3058"/>
      <c r="DQJ176" s="3058"/>
      <c r="DQK176" s="3058"/>
      <c r="DQL176" s="3058"/>
      <c r="DQM176" s="3058"/>
      <c r="DQN176" s="3058"/>
      <c r="DQO176" s="3058"/>
      <c r="DQP176" s="3058"/>
      <c r="DQQ176" s="3058"/>
      <c r="DQR176" s="3058"/>
      <c r="DQS176" s="3058"/>
      <c r="DQT176" s="3058"/>
      <c r="DQU176" s="3058"/>
      <c r="DQV176" s="3058"/>
      <c r="DQW176" s="3058"/>
      <c r="DQX176" s="3058"/>
      <c r="DQY176" s="3058"/>
      <c r="DQZ176" s="3058"/>
      <c r="DRA176" s="3058"/>
      <c r="DRB176" s="3058"/>
      <c r="DRC176" s="3058"/>
      <c r="DRD176" s="3058"/>
      <c r="DRE176" s="3058"/>
      <c r="DRF176" s="3058"/>
      <c r="DRG176" s="3058"/>
      <c r="DRH176" s="3058"/>
      <c r="DRI176" s="3058"/>
      <c r="DRJ176" s="3058"/>
      <c r="DRK176" s="3058"/>
      <c r="DRL176" s="3058"/>
      <c r="DRM176" s="3058"/>
      <c r="DRN176" s="3058"/>
      <c r="DRO176" s="3058"/>
      <c r="DRP176" s="3058"/>
      <c r="DRQ176" s="3058"/>
      <c r="DRR176" s="3058"/>
      <c r="DRS176" s="3058"/>
      <c r="DRT176" s="3058"/>
      <c r="DRU176" s="3058"/>
      <c r="DRV176" s="3058"/>
      <c r="DRW176" s="3058"/>
      <c r="DRX176" s="3058"/>
      <c r="DRY176" s="3058"/>
      <c r="DRZ176" s="3058"/>
      <c r="DSA176" s="3058"/>
      <c r="DSB176" s="3058"/>
      <c r="DSC176" s="3058"/>
      <c r="DSD176" s="3058"/>
      <c r="DSE176" s="3058"/>
      <c r="DSF176" s="3058"/>
      <c r="DSG176" s="3058"/>
      <c r="DSH176" s="3058"/>
      <c r="DSI176" s="3058"/>
      <c r="DSJ176" s="3058"/>
      <c r="DSK176" s="3058"/>
      <c r="DSL176" s="3058"/>
      <c r="DSM176" s="3058"/>
      <c r="DSN176" s="3058"/>
      <c r="DSO176" s="3058"/>
      <c r="DSP176" s="3058"/>
      <c r="DSQ176" s="3058"/>
      <c r="DSR176" s="3058"/>
      <c r="DSS176" s="3058"/>
      <c r="DST176" s="3058"/>
      <c r="DSU176" s="3058"/>
      <c r="DSV176" s="3058"/>
      <c r="DSW176" s="3058"/>
      <c r="DSX176" s="3058"/>
      <c r="DSY176" s="3058"/>
      <c r="DSZ176" s="3058"/>
      <c r="DTA176" s="3058"/>
      <c r="DTB176" s="3058"/>
      <c r="DTC176" s="3058"/>
      <c r="DTD176" s="3058"/>
      <c r="DTE176" s="3058"/>
      <c r="DTF176" s="3058"/>
      <c r="DTG176" s="3058"/>
      <c r="DTH176" s="3058"/>
      <c r="DTI176" s="3058"/>
      <c r="DTJ176" s="3058"/>
      <c r="DTK176" s="3058"/>
      <c r="DTL176" s="3058"/>
      <c r="DTM176" s="3058"/>
      <c r="DTN176" s="3058"/>
      <c r="DTO176" s="3058"/>
      <c r="DTP176" s="3058"/>
      <c r="DTQ176" s="3058"/>
      <c r="DTR176" s="3058"/>
      <c r="DTS176" s="3058"/>
      <c r="DTT176" s="3058"/>
      <c r="DTU176" s="3058"/>
      <c r="DTV176" s="3058"/>
      <c r="DTW176" s="3058"/>
      <c r="DTX176" s="3058"/>
      <c r="DTY176" s="3058"/>
      <c r="DTZ176" s="3058"/>
      <c r="DUA176" s="3058"/>
      <c r="DUB176" s="3058"/>
      <c r="DUC176" s="3058"/>
      <c r="DUD176" s="3058"/>
      <c r="DUE176" s="3058"/>
      <c r="DUF176" s="3058"/>
      <c r="DUG176" s="3058"/>
      <c r="DUH176" s="3058"/>
      <c r="DUI176" s="3058"/>
      <c r="DUJ176" s="3058"/>
      <c r="DUK176" s="3058"/>
      <c r="DUL176" s="3058"/>
      <c r="DUM176" s="3058"/>
      <c r="DUN176" s="3058"/>
      <c r="DUO176" s="3058"/>
      <c r="DUP176" s="3058"/>
      <c r="DUQ176" s="3058"/>
      <c r="DUR176" s="3058"/>
      <c r="DUS176" s="3058"/>
      <c r="DUT176" s="3058"/>
      <c r="DUU176" s="3058"/>
      <c r="DUV176" s="3058"/>
      <c r="DUW176" s="3058"/>
      <c r="DUX176" s="3058"/>
      <c r="DUY176" s="3058"/>
      <c r="DUZ176" s="3058"/>
      <c r="DVA176" s="3058"/>
      <c r="DVB176" s="3058"/>
      <c r="DVC176" s="3058"/>
      <c r="DVD176" s="3058"/>
      <c r="DVE176" s="3058"/>
      <c r="DVF176" s="3058"/>
      <c r="DVG176" s="3058"/>
      <c r="DVH176" s="3058"/>
      <c r="DVI176" s="3058"/>
      <c r="DVJ176" s="3058"/>
      <c r="DVK176" s="3058"/>
      <c r="DVL176" s="3058"/>
      <c r="DVM176" s="3058"/>
      <c r="DVN176" s="3058"/>
      <c r="DVO176" s="3058"/>
      <c r="DVP176" s="3058"/>
      <c r="DVQ176" s="3058"/>
      <c r="DVR176" s="3058"/>
      <c r="DVS176" s="3058"/>
      <c r="DVT176" s="3058"/>
      <c r="DVU176" s="3058"/>
      <c r="DVV176" s="3058"/>
      <c r="DVW176" s="3058"/>
      <c r="DVX176" s="3058"/>
      <c r="DVY176" s="3058"/>
      <c r="DVZ176" s="3058"/>
      <c r="DWA176" s="3058"/>
      <c r="DWB176" s="3058"/>
      <c r="DWC176" s="3058"/>
      <c r="DWD176" s="3058"/>
      <c r="DWE176" s="3058"/>
      <c r="DWF176" s="3058"/>
      <c r="DWG176" s="3058"/>
      <c r="DWH176" s="3058"/>
      <c r="DWI176" s="3058"/>
      <c r="DWJ176" s="3058"/>
      <c r="DWK176" s="3058"/>
      <c r="DWL176" s="3058"/>
      <c r="DWM176" s="3058"/>
      <c r="DWN176" s="3058"/>
      <c r="DWO176" s="3058"/>
      <c r="DWP176" s="3058"/>
      <c r="DWQ176" s="3058"/>
      <c r="DWR176" s="3058"/>
      <c r="DWS176" s="3058"/>
      <c r="DWT176" s="3058"/>
      <c r="DWU176" s="3058"/>
      <c r="DWV176" s="3058"/>
      <c r="DWW176" s="3058"/>
      <c r="DWX176" s="3058"/>
      <c r="DWY176" s="3058"/>
      <c r="DWZ176" s="3058"/>
      <c r="DXA176" s="3058"/>
      <c r="DXB176" s="3058"/>
      <c r="DXC176" s="3058"/>
      <c r="DXD176" s="3058"/>
      <c r="DXE176" s="3058"/>
      <c r="DXF176" s="3058"/>
      <c r="DXG176" s="3058"/>
      <c r="DXH176" s="3058"/>
      <c r="DXI176" s="3058"/>
      <c r="DXJ176" s="3058"/>
      <c r="DXK176" s="3058"/>
      <c r="DXL176" s="3058"/>
      <c r="DXM176" s="3058"/>
      <c r="DXN176" s="3058"/>
      <c r="DXO176" s="3058"/>
      <c r="DXP176" s="3058"/>
      <c r="DXQ176" s="3058"/>
      <c r="DXR176" s="3058"/>
      <c r="DXS176" s="3058"/>
      <c r="DXT176" s="3058"/>
      <c r="DXU176" s="3058"/>
      <c r="DXV176" s="3058"/>
      <c r="DXW176" s="3058"/>
      <c r="DXX176" s="3058"/>
      <c r="DXY176" s="3058"/>
      <c r="DXZ176" s="3058"/>
      <c r="DYA176" s="3058"/>
      <c r="DYB176" s="3058"/>
      <c r="DYC176" s="3058"/>
      <c r="DYD176" s="3058"/>
      <c r="DYE176" s="3058"/>
      <c r="DYF176" s="3058"/>
      <c r="DYG176" s="3058"/>
      <c r="DYH176" s="3058"/>
      <c r="DYI176" s="3058"/>
      <c r="DYJ176" s="3058"/>
      <c r="DYK176" s="3058"/>
      <c r="DYL176" s="3058"/>
      <c r="DYM176" s="3058"/>
      <c r="DYN176" s="3058"/>
      <c r="DYO176" s="3058"/>
      <c r="DYP176" s="3058"/>
      <c r="DYQ176" s="3058"/>
      <c r="DYR176" s="3058"/>
      <c r="DYS176" s="3058"/>
      <c r="DYT176" s="3058"/>
      <c r="DYU176" s="3058"/>
      <c r="DYV176" s="3058"/>
      <c r="DYW176" s="3058"/>
      <c r="DYX176" s="3058"/>
      <c r="DYY176" s="3058"/>
      <c r="DYZ176" s="3058"/>
      <c r="DZA176" s="3058"/>
      <c r="DZB176" s="3058"/>
      <c r="DZC176" s="3058"/>
      <c r="DZD176" s="3058"/>
      <c r="DZE176" s="3058"/>
      <c r="DZF176" s="3058"/>
      <c r="DZG176" s="3058"/>
      <c r="DZH176" s="3058"/>
      <c r="DZI176" s="3058"/>
      <c r="DZJ176" s="3058"/>
      <c r="DZK176" s="3058"/>
      <c r="DZL176" s="3058"/>
      <c r="DZM176" s="3058"/>
      <c r="DZN176" s="3058"/>
      <c r="DZO176" s="3058"/>
      <c r="DZP176" s="3058"/>
      <c r="DZQ176" s="3058"/>
      <c r="DZR176" s="3058"/>
      <c r="DZS176" s="3058"/>
      <c r="DZT176" s="3058"/>
      <c r="DZU176" s="3058"/>
      <c r="DZV176" s="3058"/>
      <c r="DZW176" s="3058"/>
      <c r="DZX176" s="3058"/>
      <c r="DZY176" s="3058"/>
      <c r="DZZ176" s="3058"/>
      <c r="EAA176" s="3058"/>
      <c r="EAB176" s="3058"/>
      <c r="EAC176" s="3058"/>
      <c r="EAD176" s="3058"/>
      <c r="EAE176" s="3058"/>
      <c r="EAF176" s="3058"/>
      <c r="EAG176" s="3058"/>
      <c r="EAH176" s="3058"/>
      <c r="EAI176" s="3058"/>
      <c r="EAJ176" s="3058"/>
      <c r="EAK176" s="3058"/>
      <c r="EAL176" s="3058"/>
      <c r="EAM176" s="3058"/>
      <c r="EAN176" s="3058"/>
      <c r="EAO176" s="3058"/>
      <c r="EAP176" s="3058"/>
      <c r="EAQ176" s="3058"/>
      <c r="EAR176" s="3058"/>
      <c r="EAS176" s="3058"/>
      <c r="EAT176" s="3058"/>
      <c r="EAU176" s="3058"/>
      <c r="EAV176" s="3058"/>
      <c r="EAW176" s="3058"/>
      <c r="EAX176" s="3058"/>
      <c r="EAY176" s="3058"/>
      <c r="EAZ176" s="3058"/>
      <c r="EBA176" s="3058"/>
      <c r="EBB176" s="3058"/>
      <c r="EBC176" s="3058"/>
      <c r="EBD176" s="3058"/>
      <c r="EBE176" s="3058"/>
      <c r="EBF176" s="3058"/>
      <c r="EBG176" s="3058"/>
      <c r="EBH176" s="3058"/>
      <c r="EBI176" s="3058"/>
      <c r="EBJ176" s="3058"/>
      <c r="EBK176" s="3058"/>
      <c r="EBL176" s="3058"/>
      <c r="EBM176" s="3058"/>
      <c r="EBN176" s="3058"/>
      <c r="EBO176" s="3058"/>
      <c r="EBP176" s="3058"/>
      <c r="EBQ176" s="3058"/>
      <c r="EBR176" s="3058"/>
      <c r="EBS176" s="3058"/>
      <c r="EBT176" s="3058"/>
      <c r="EBU176" s="3058"/>
      <c r="EBV176" s="3058"/>
      <c r="EBW176" s="3058"/>
      <c r="EBX176" s="3058"/>
      <c r="EBY176" s="3058"/>
      <c r="EBZ176" s="3058"/>
      <c r="ECA176" s="3058"/>
      <c r="ECB176" s="3058"/>
      <c r="ECC176" s="3058"/>
      <c r="ECD176" s="3058"/>
      <c r="ECE176" s="3058"/>
      <c r="ECF176" s="3058"/>
      <c r="ECG176" s="3058"/>
      <c r="ECH176" s="3058"/>
      <c r="ECI176" s="3058"/>
      <c r="ECJ176" s="3058"/>
      <c r="ECK176" s="3058"/>
      <c r="ECL176" s="3058"/>
      <c r="ECM176" s="3058"/>
      <c r="ECN176" s="3058"/>
      <c r="ECO176" s="3058"/>
      <c r="ECP176" s="3058"/>
      <c r="ECQ176" s="3058"/>
      <c r="ECR176" s="3058"/>
      <c r="ECS176" s="3058"/>
      <c r="ECT176" s="3058"/>
      <c r="ECU176" s="3058"/>
      <c r="ECV176" s="3058"/>
      <c r="ECW176" s="3058"/>
      <c r="ECX176" s="3058"/>
      <c r="ECY176" s="3058"/>
      <c r="ECZ176" s="3058"/>
      <c r="EDA176" s="3058"/>
      <c r="EDB176" s="3058"/>
      <c r="EDC176" s="3058"/>
      <c r="EDD176" s="3058"/>
      <c r="EDE176" s="3058"/>
      <c r="EDF176" s="3058"/>
      <c r="EDG176" s="3058"/>
      <c r="EDH176" s="3058"/>
      <c r="EDI176" s="3058"/>
      <c r="EDJ176" s="3058"/>
      <c r="EDK176" s="3058"/>
      <c r="EDL176" s="3058"/>
      <c r="EDM176" s="3058"/>
      <c r="EDN176" s="3058"/>
      <c r="EDO176" s="3058"/>
      <c r="EDP176" s="3058"/>
      <c r="EDQ176" s="3058"/>
      <c r="EDR176" s="3058"/>
      <c r="EDS176" s="3058"/>
      <c r="EDT176" s="3058"/>
      <c r="EDU176" s="3058"/>
      <c r="EDV176" s="3058"/>
      <c r="EDW176" s="3058"/>
      <c r="EDX176" s="3058"/>
      <c r="EDY176" s="3058"/>
      <c r="EDZ176" s="3058"/>
      <c r="EEA176" s="3058"/>
      <c r="EEB176" s="3058"/>
      <c r="EEC176" s="3058"/>
      <c r="EED176" s="3058"/>
      <c r="EEE176" s="3058"/>
      <c r="EEF176" s="3058"/>
      <c r="EEG176" s="3058"/>
      <c r="EEH176" s="3058"/>
      <c r="EEI176" s="3058"/>
      <c r="EEJ176" s="3058"/>
      <c r="EEK176" s="3058"/>
      <c r="EEL176" s="3058"/>
      <c r="EEM176" s="3058"/>
      <c r="EEN176" s="3058"/>
      <c r="EEO176" s="3058"/>
      <c r="EEP176" s="3058"/>
      <c r="EEQ176" s="3058"/>
      <c r="EER176" s="3058"/>
      <c r="EES176" s="3058"/>
      <c r="EET176" s="3058"/>
      <c r="EEU176" s="3058"/>
      <c r="EEV176" s="3058"/>
      <c r="EEW176" s="3058"/>
      <c r="EEX176" s="3058"/>
      <c r="EEY176" s="3058"/>
      <c r="EEZ176" s="3058"/>
      <c r="EFA176" s="3058"/>
      <c r="EFB176" s="3058"/>
      <c r="EFC176" s="3058"/>
      <c r="EFD176" s="3058"/>
      <c r="EFE176" s="3058"/>
      <c r="EFF176" s="3058"/>
      <c r="EFG176" s="3058"/>
      <c r="EFH176" s="3058"/>
      <c r="EFI176" s="3058"/>
      <c r="EFJ176" s="3058"/>
      <c r="EFK176" s="3058"/>
      <c r="EFL176" s="3058"/>
      <c r="EFM176" s="3058"/>
      <c r="EFN176" s="3058"/>
      <c r="EFO176" s="3058"/>
      <c r="EFP176" s="3058"/>
      <c r="EFQ176" s="3058"/>
      <c r="EFR176" s="3058"/>
      <c r="EFS176" s="3058"/>
      <c r="EFT176" s="3058"/>
      <c r="EFU176" s="3058"/>
      <c r="EFV176" s="3058"/>
      <c r="EFW176" s="3058"/>
      <c r="EFX176" s="3058"/>
      <c r="EFY176" s="3058"/>
      <c r="EFZ176" s="3058"/>
      <c r="EGA176" s="3058"/>
      <c r="EGB176" s="3058"/>
      <c r="EGC176" s="3058"/>
      <c r="EGD176" s="3058"/>
      <c r="EGE176" s="3058"/>
      <c r="EGF176" s="3058"/>
      <c r="EGG176" s="3058"/>
      <c r="EGH176" s="3058"/>
      <c r="EGI176" s="3058"/>
      <c r="EGJ176" s="3058"/>
      <c r="EGK176" s="3058"/>
      <c r="EGL176" s="3058"/>
      <c r="EGM176" s="3058"/>
      <c r="EGN176" s="3058"/>
      <c r="EGO176" s="3058"/>
      <c r="EGP176" s="3058"/>
      <c r="EGQ176" s="3058"/>
      <c r="EGR176" s="3058"/>
      <c r="EGS176" s="3058"/>
      <c r="EGT176" s="3058"/>
      <c r="EGU176" s="3058"/>
      <c r="EGV176" s="3058"/>
      <c r="EGW176" s="3058"/>
      <c r="EGX176" s="3058"/>
      <c r="EGY176" s="3058"/>
      <c r="EGZ176" s="3058"/>
      <c r="EHA176" s="3058"/>
      <c r="EHB176" s="3058"/>
      <c r="EHC176" s="3058"/>
      <c r="EHD176" s="3058"/>
      <c r="EHE176" s="3058"/>
      <c r="EHF176" s="3058"/>
      <c r="EHG176" s="3058"/>
      <c r="EHH176" s="3058"/>
      <c r="EHI176" s="3058"/>
      <c r="EHJ176" s="3058"/>
      <c r="EHK176" s="3058"/>
      <c r="EHL176" s="3058"/>
      <c r="EHM176" s="3058"/>
      <c r="EHN176" s="3058"/>
      <c r="EHO176" s="3058"/>
      <c r="EHP176" s="3058"/>
      <c r="EHQ176" s="3058"/>
      <c r="EHR176" s="3058"/>
      <c r="EHS176" s="3058"/>
      <c r="EHT176" s="3058"/>
      <c r="EHU176" s="3058"/>
      <c r="EHV176" s="3058"/>
      <c r="EHW176" s="3058"/>
      <c r="EHX176" s="3058"/>
      <c r="EHY176" s="3058"/>
      <c r="EHZ176" s="3058"/>
      <c r="EIA176" s="3058"/>
      <c r="EIB176" s="3058"/>
      <c r="EIC176" s="3058"/>
      <c r="EID176" s="3058"/>
      <c r="EIE176" s="3058"/>
      <c r="EIF176" s="3058"/>
      <c r="EIG176" s="3058"/>
      <c r="EIH176" s="3058"/>
      <c r="EII176" s="3058"/>
      <c r="EIJ176" s="3058"/>
      <c r="EIK176" s="3058"/>
      <c r="EIL176" s="3058"/>
      <c r="EIM176" s="3058"/>
      <c r="EIN176" s="3058"/>
      <c r="EIO176" s="3058"/>
      <c r="EIP176" s="3058"/>
      <c r="EIQ176" s="3058"/>
      <c r="EIR176" s="3058"/>
      <c r="EIS176" s="3058"/>
      <c r="EIT176" s="3058"/>
      <c r="EIU176" s="3058"/>
      <c r="EIV176" s="3058"/>
      <c r="EIW176" s="3058"/>
      <c r="EIX176" s="3058"/>
      <c r="EIY176" s="3058"/>
      <c r="EIZ176" s="3058"/>
      <c r="EJA176" s="3058"/>
      <c r="EJB176" s="3058"/>
      <c r="EJC176" s="3058"/>
      <c r="EJD176" s="3058"/>
      <c r="EJE176" s="3058"/>
      <c r="EJF176" s="3058"/>
      <c r="EJG176" s="3058"/>
      <c r="EJH176" s="3058"/>
      <c r="EJI176" s="3058"/>
      <c r="EJJ176" s="3058"/>
      <c r="EJK176" s="3058"/>
      <c r="EJL176" s="3058"/>
      <c r="EJM176" s="3058"/>
      <c r="EJN176" s="3058"/>
      <c r="EJO176" s="3058"/>
      <c r="EJP176" s="3058"/>
      <c r="EJQ176" s="3058"/>
      <c r="EJR176" s="3058"/>
      <c r="EJS176" s="3058"/>
      <c r="EJT176" s="3058"/>
      <c r="EJU176" s="3058"/>
      <c r="EJV176" s="3058"/>
      <c r="EJW176" s="3058"/>
      <c r="EJX176" s="3058"/>
      <c r="EJY176" s="3058"/>
      <c r="EJZ176" s="3058"/>
      <c r="EKA176" s="3058"/>
      <c r="EKB176" s="3058"/>
      <c r="EKC176" s="3058"/>
      <c r="EKD176" s="3058"/>
      <c r="EKE176" s="3058"/>
      <c r="EKF176" s="3058"/>
      <c r="EKG176" s="3058"/>
      <c r="EKH176" s="3058"/>
      <c r="EKI176" s="3058"/>
      <c r="EKJ176" s="3058"/>
      <c r="EKK176" s="3058"/>
      <c r="EKL176" s="3058"/>
      <c r="EKM176" s="3058"/>
      <c r="EKN176" s="3058"/>
      <c r="EKO176" s="3058"/>
      <c r="EKP176" s="3058"/>
      <c r="EKQ176" s="3058"/>
      <c r="EKR176" s="3058"/>
      <c r="EKS176" s="3058"/>
      <c r="EKT176" s="3058"/>
      <c r="EKU176" s="3058"/>
      <c r="EKV176" s="3058"/>
      <c r="EKW176" s="3058"/>
      <c r="EKX176" s="3058"/>
      <c r="EKY176" s="3058"/>
      <c r="EKZ176" s="3058"/>
      <c r="ELA176" s="3058"/>
      <c r="ELB176" s="3058"/>
      <c r="ELC176" s="3058"/>
      <c r="ELD176" s="3058"/>
      <c r="ELE176" s="3058"/>
      <c r="ELF176" s="3058"/>
      <c r="ELG176" s="3058"/>
      <c r="ELH176" s="3058"/>
      <c r="ELI176" s="3058"/>
      <c r="ELJ176" s="3058"/>
      <c r="ELK176" s="3058"/>
      <c r="ELL176" s="3058"/>
      <c r="ELM176" s="3058"/>
      <c r="ELN176" s="3058"/>
      <c r="ELO176" s="3058"/>
      <c r="ELP176" s="3058"/>
      <c r="ELQ176" s="3058"/>
      <c r="ELR176" s="3058"/>
      <c r="ELS176" s="3058"/>
      <c r="ELT176" s="3058"/>
      <c r="ELU176" s="3058"/>
      <c r="ELV176" s="3058"/>
      <c r="ELW176" s="3058"/>
      <c r="ELX176" s="3058"/>
      <c r="ELY176" s="3058"/>
      <c r="ELZ176" s="3058"/>
      <c r="EMA176" s="3058"/>
      <c r="EMB176" s="3058"/>
      <c r="EMC176" s="3058"/>
      <c r="EMD176" s="3058"/>
      <c r="EME176" s="3058"/>
      <c r="EMF176" s="3058"/>
      <c r="EMG176" s="3058"/>
      <c r="EMH176" s="3058"/>
      <c r="EMI176" s="3058"/>
      <c r="EMJ176" s="3058"/>
      <c r="EMK176" s="3058"/>
      <c r="EML176" s="3058"/>
      <c r="EMM176" s="3058"/>
      <c r="EMN176" s="3058"/>
      <c r="EMO176" s="3058"/>
      <c r="EMP176" s="3058"/>
      <c r="EMQ176" s="3058"/>
      <c r="EMR176" s="3058"/>
      <c r="EMS176" s="3058"/>
      <c r="EMT176" s="3058"/>
      <c r="EMU176" s="3058"/>
      <c r="EMV176" s="3058"/>
      <c r="EMW176" s="3058"/>
      <c r="EMX176" s="3058"/>
      <c r="EMY176" s="3058"/>
      <c r="EMZ176" s="3058"/>
      <c r="ENA176" s="3058"/>
      <c r="ENB176" s="3058"/>
      <c r="ENC176" s="3058"/>
      <c r="END176" s="3058"/>
      <c r="ENE176" s="3058"/>
      <c r="ENF176" s="3058"/>
      <c r="ENG176" s="3058"/>
      <c r="ENH176" s="3058"/>
      <c r="ENI176" s="3058"/>
      <c r="ENJ176" s="3058"/>
      <c r="ENK176" s="3058"/>
      <c r="ENL176" s="3058"/>
      <c r="ENM176" s="3058"/>
      <c r="ENN176" s="3058"/>
      <c r="ENO176" s="3058"/>
      <c r="ENP176" s="3058"/>
      <c r="ENQ176" s="3058"/>
      <c r="ENR176" s="3058"/>
      <c r="ENS176" s="3058"/>
      <c r="ENT176" s="3058"/>
      <c r="ENU176" s="3058"/>
      <c r="ENV176" s="3058"/>
      <c r="ENW176" s="3058"/>
      <c r="ENX176" s="3058"/>
      <c r="ENY176" s="3058"/>
      <c r="ENZ176" s="3058"/>
      <c r="EOA176" s="3058"/>
      <c r="EOB176" s="3058"/>
      <c r="EOC176" s="3058"/>
      <c r="EOD176" s="3058"/>
      <c r="EOE176" s="3058"/>
      <c r="EOF176" s="3058"/>
      <c r="EOG176" s="3058"/>
      <c r="EOH176" s="3058"/>
      <c r="EOI176" s="3058"/>
      <c r="EOJ176" s="3058"/>
      <c r="EOK176" s="3058"/>
      <c r="EOL176" s="3058"/>
      <c r="EOM176" s="3058"/>
      <c r="EON176" s="3058"/>
      <c r="EOO176" s="3058"/>
      <c r="EOP176" s="3058"/>
      <c r="EOQ176" s="3058"/>
      <c r="EOR176" s="3058"/>
      <c r="EOS176" s="3058"/>
      <c r="EOT176" s="3058"/>
      <c r="EOU176" s="3058"/>
      <c r="EOV176" s="3058"/>
      <c r="EOW176" s="3058"/>
      <c r="EOX176" s="3058"/>
      <c r="EOY176" s="3058"/>
      <c r="EOZ176" s="3058"/>
      <c r="EPA176" s="3058"/>
      <c r="EPB176" s="3058"/>
      <c r="EPC176" s="3058"/>
      <c r="EPD176" s="3058"/>
      <c r="EPE176" s="3058"/>
      <c r="EPF176" s="3058"/>
      <c r="EPG176" s="3058"/>
      <c r="EPH176" s="3058"/>
      <c r="EPI176" s="3058"/>
      <c r="EPJ176" s="3058"/>
      <c r="EPK176" s="3058"/>
      <c r="EPL176" s="3058"/>
      <c r="EPM176" s="3058"/>
      <c r="EPN176" s="3058"/>
      <c r="EPO176" s="3058"/>
      <c r="EPP176" s="3058"/>
      <c r="EPQ176" s="3058"/>
      <c r="EPR176" s="3058"/>
      <c r="EPS176" s="3058"/>
      <c r="EPT176" s="3058"/>
      <c r="EPU176" s="3058"/>
      <c r="EPV176" s="3058"/>
      <c r="EPW176" s="3058"/>
      <c r="EPX176" s="3058"/>
      <c r="EPY176" s="3058"/>
      <c r="EPZ176" s="3058"/>
      <c r="EQA176" s="3058"/>
      <c r="EQB176" s="3058"/>
      <c r="EQC176" s="3058"/>
      <c r="EQD176" s="3058"/>
      <c r="EQE176" s="3058"/>
      <c r="EQF176" s="3058"/>
      <c r="EQG176" s="3058"/>
      <c r="EQH176" s="3058"/>
      <c r="EQI176" s="3058"/>
      <c r="EQJ176" s="3058"/>
      <c r="EQK176" s="3058"/>
      <c r="EQL176" s="3058"/>
      <c r="EQM176" s="3058"/>
      <c r="EQN176" s="3058"/>
      <c r="EQO176" s="3058"/>
      <c r="EQP176" s="3058"/>
      <c r="EQQ176" s="3058"/>
      <c r="EQR176" s="3058"/>
      <c r="EQS176" s="3058"/>
      <c r="EQT176" s="3058"/>
      <c r="EQU176" s="3058"/>
      <c r="EQV176" s="3058"/>
      <c r="EQW176" s="3058"/>
      <c r="EQX176" s="3058"/>
      <c r="EQY176" s="3058"/>
      <c r="EQZ176" s="3058"/>
      <c r="ERA176" s="3058"/>
      <c r="ERB176" s="3058"/>
      <c r="ERC176" s="3058"/>
      <c r="ERD176" s="3058"/>
      <c r="ERE176" s="3058"/>
      <c r="ERF176" s="3058"/>
      <c r="ERG176" s="3058"/>
      <c r="ERH176" s="3058"/>
      <c r="ERI176" s="3058"/>
      <c r="ERJ176" s="3058"/>
      <c r="ERK176" s="3058"/>
      <c r="ERL176" s="3058"/>
      <c r="ERM176" s="3058"/>
      <c r="ERN176" s="3058"/>
      <c r="ERO176" s="3058"/>
      <c r="ERP176" s="3058"/>
      <c r="ERQ176" s="3058"/>
      <c r="ERR176" s="3058"/>
      <c r="ERS176" s="3058"/>
      <c r="ERT176" s="3058"/>
      <c r="ERU176" s="3058"/>
      <c r="ERV176" s="3058"/>
      <c r="ERW176" s="3058"/>
      <c r="ERX176" s="3058"/>
      <c r="ERY176" s="3058"/>
      <c r="ERZ176" s="3058"/>
      <c r="ESA176" s="3058"/>
      <c r="ESB176" s="3058"/>
      <c r="ESC176" s="3058"/>
      <c r="ESD176" s="3058"/>
      <c r="ESE176" s="3058"/>
      <c r="ESF176" s="3058"/>
      <c r="ESG176" s="3058"/>
      <c r="ESH176" s="3058"/>
      <c r="ESI176" s="3058"/>
      <c r="ESJ176" s="3058"/>
      <c r="ESK176" s="3058"/>
      <c r="ESL176" s="3058"/>
      <c r="ESM176" s="3058"/>
      <c r="ESN176" s="3058"/>
      <c r="ESO176" s="3058"/>
      <c r="ESP176" s="3058"/>
      <c r="ESQ176" s="3058"/>
      <c r="ESR176" s="3058"/>
      <c r="ESS176" s="3058"/>
      <c r="EST176" s="3058"/>
      <c r="ESU176" s="3058"/>
      <c r="ESV176" s="3058"/>
      <c r="ESW176" s="3058"/>
      <c r="ESX176" s="3058"/>
      <c r="ESY176" s="3058"/>
      <c r="ESZ176" s="3058"/>
      <c r="ETA176" s="3058"/>
      <c r="ETB176" s="3058"/>
      <c r="ETC176" s="3058"/>
      <c r="ETD176" s="3058"/>
      <c r="ETE176" s="3058"/>
      <c r="ETF176" s="3058"/>
      <c r="ETG176" s="3058"/>
      <c r="ETH176" s="3058"/>
      <c r="ETI176" s="3058"/>
      <c r="ETJ176" s="3058"/>
      <c r="ETK176" s="3058"/>
      <c r="ETL176" s="3058"/>
      <c r="ETM176" s="3058"/>
      <c r="ETN176" s="3058"/>
      <c r="ETO176" s="3058"/>
      <c r="ETP176" s="3058"/>
      <c r="ETQ176" s="3058"/>
      <c r="ETR176" s="3058"/>
      <c r="ETS176" s="3058"/>
      <c r="ETT176" s="3058"/>
      <c r="ETU176" s="3058"/>
      <c r="ETV176" s="3058"/>
      <c r="ETW176" s="3058"/>
      <c r="ETX176" s="3058"/>
      <c r="ETY176" s="3058"/>
      <c r="ETZ176" s="3058"/>
      <c r="EUA176" s="3058"/>
      <c r="EUB176" s="3058"/>
      <c r="EUC176" s="3058"/>
      <c r="EUD176" s="3058"/>
      <c r="EUE176" s="3058"/>
      <c r="EUF176" s="3058"/>
      <c r="EUG176" s="3058"/>
      <c r="EUH176" s="3058"/>
      <c r="EUI176" s="3058"/>
      <c r="EUJ176" s="3058"/>
      <c r="EUK176" s="3058"/>
      <c r="EUL176" s="3058"/>
      <c r="EUM176" s="3058"/>
      <c r="EUN176" s="3058"/>
      <c r="EUO176" s="3058"/>
      <c r="EUP176" s="3058"/>
      <c r="EUQ176" s="3058"/>
      <c r="EUR176" s="3058"/>
      <c r="EUS176" s="3058"/>
      <c r="EUT176" s="3058"/>
      <c r="EUU176" s="3058"/>
      <c r="EUV176" s="3058"/>
      <c r="EUW176" s="3058"/>
      <c r="EUX176" s="3058"/>
      <c r="EUY176" s="3058"/>
      <c r="EUZ176" s="3058"/>
      <c r="EVA176" s="3058"/>
      <c r="EVB176" s="3058"/>
      <c r="EVC176" s="3058"/>
      <c r="EVD176" s="3058"/>
      <c r="EVE176" s="3058"/>
      <c r="EVF176" s="3058"/>
      <c r="EVG176" s="3058"/>
      <c r="EVH176" s="3058"/>
      <c r="EVI176" s="3058"/>
      <c r="EVJ176" s="3058"/>
      <c r="EVK176" s="3058"/>
      <c r="EVL176" s="3058"/>
      <c r="EVM176" s="3058"/>
      <c r="EVN176" s="3058"/>
      <c r="EVO176" s="3058"/>
      <c r="EVP176" s="3058"/>
      <c r="EVQ176" s="3058"/>
      <c r="EVR176" s="3058"/>
      <c r="EVS176" s="3058"/>
      <c r="EVT176" s="3058"/>
      <c r="EVU176" s="3058"/>
      <c r="EVV176" s="3058"/>
      <c r="EVW176" s="3058"/>
      <c r="EVX176" s="3058"/>
      <c r="EVY176" s="3058"/>
      <c r="EVZ176" s="3058"/>
      <c r="EWA176" s="3058"/>
      <c r="EWB176" s="3058"/>
      <c r="EWC176" s="3058"/>
      <c r="EWD176" s="3058"/>
      <c r="EWE176" s="3058"/>
      <c r="EWF176" s="3058"/>
      <c r="EWG176" s="3058"/>
      <c r="EWH176" s="3058"/>
      <c r="EWI176" s="3058"/>
      <c r="EWJ176" s="3058"/>
      <c r="EWK176" s="3058"/>
      <c r="EWL176" s="3058"/>
      <c r="EWM176" s="3058"/>
      <c r="EWN176" s="3058"/>
      <c r="EWO176" s="3058"/>
      <c r="EWP176" s="3058"/>
      <c r="EWQ176" s="3058"/>
      <c r="EWR176" s="3058"/>
      <c r="EWS176" s="3058"/>
      <c r="EWT176" s="3058"/>
      <c r="EWU176" s="3058"/>
      <c r="EWV176" s="3058"/>
      <c r="EWW176" s="3058"/>
      <c r="EWX176" s="3058"/>
      <c r="EWY176" s="3058"/>
      <c r="EWZ176" s="3058"/>
      <c r="EXA176" s="3058"/>
      <c r="EXB176" s="3058"/>
      <c r="EXC176" s="3058"/>
      <c r="EXD176" s="3058"/>
      <c r="EXE176" s="3058"/>
      <c r="EXF176" s="3058"/>
      <c r="EXG176" s="3058"/>
      <c r="EXH176" s="3058"/>
      <c r="EXI176" s="3058"/>
      <c r="EXJ176" s="3058"/>
      <c r="EXK176" s="3058"/>
      <c r="EXL176" s="3058"/>
      <c r="EXM176" s="3058"/>
      <c r="EXN176" s="3058"/>
      <c r="EXO176" s="3058"/>
      <c r="EXP176" s="3058"/>
      <c r="EXQ176" s="3058"/>
      <c r="EXR176" s="3058"/>
      <c r="EXS176" s="3058"/>
      <c r="EXT176" s="3058"/>
      <c r="EXU176" s="3058"/>
      <c r="EXV176" s="3058"/>
      <c r="EXW176" s="3058"/>
      <c r="EXX176" s="3058"/>
      <c r="EXY176" s="3058"/>
      <c r="EXZ176" s="3058"/>
      <c r="EYA176" s="3058"/>
      <c r="EYB176" s="3058"/>
      <c r="EYC176" s="3058"/>
      <c r="EYD176" s="3058"/>
      <c r="EYE176" s="3058"/>
      <c r="EYF176" s="3058"/>
      <c r="EYG176" s="3058"/>
      <c r="EYH176" s="3058"/>
      <c r="EYI176" s="3058"/>
      <c r="EYJ176" s="3058"/>
      <c r="EYK176" s="3058"/>
      <c r="EYL176" s="3058"/>
      <c r="EYM176" s="3058"/>
      <c r="EYN176" s="3058"/>
      <c r="EYO176" s="3058"/>
      <c r="EYP176" s="3058"/>
      <c r="EYQ176" s="3058"/>
      <c r="EYR176" s="3058"/>
      <c r="EYS176" s="3058"/>
      <c r="EYT176" s="3058"/>
      <c r="EYU176" s="3058"/>
      <c r="EYV176" s="3058"/>
      <c r="EYW176" s="3058"/>
      <c r="EYX176" s="3058"/>
      <c r="EYY176" s="3058"/>
      <c r="EYZ176" s="3058"/>
      <c r="EZA176" s="3058"/>
      <c r="EZB176" s="3058"/>
      <c r="EZC176" s="3058"/>
      <c r="EZD176" s="3058"/>
      <c r="EZE176" s="3058"/>
      <c r="EZF176" s="3058"/>
      <c r="EZG176" s="3058"/>
      <c r="EZH176" s="3058"/>
      <c r="EZI176" s="3058"/>
      <c r="EZJ176" s="3058"/>
      <c r="EZK176" s="3058"/>
      <c r="EZL176" s="3058"/>
      <c r="EZM176" s="3058"/>
      <c r="EZN176" s="3058"/>
      <c r="EZO176" s="3058"/>
      <c r="EZP176" s="3058"/>
      <c r="EZQ176" s="3058"/>
      <c r="EZR176" s="3058"/>
      <c r="EZS176" s="3058"/>
      <c r="EZT176" s="3058"/>
      <c r="EZU176" s="3058"/>
      <c r="EZV176" s="3058"/>
      <c r="EZW176" s="3058"/>
      <c r="EZX176" s="3058"/>
      <c r="EZY176" s="3058"/>
      <c r="EZZ176" s="3058"/>
      <c r="FAA176" s="3058"/>
      <c r="FAB176" s="3058"/>
      <c r="FAC176" s="3058"/>
      <c r="FAD176" s="3058"/>
      <c r="FAE176" s="3058"/>
      <c r="FAF176" s="3058"/>
      <c r="FAG176" s="3058"/>
      <c r="FAH176" s="3058"/>
      <c r="FAI176" s="3058"/>
      <c r="FAJ176" s="3058"/>
      <c r="FAK176" s="3058"/>
      <c r="FAL176" s="3058"/>
      <c r="FAM176" s="3058"/>
      <c r="FAN176" s="3058"/>
      <c r="FAO176" s="3058"/>
      <c r="FAP176" s="3058"/>
      <c r="FAQ176" s="3058"/>
      <c r="FAR176" s="3058"/>
      <c r="FAS176" s="3058"/>
      <c r="FAT176" s="3058"/>
      <c r="FAU176" s="3058"/>
      <c r="FAV176" s="3058"/>
      <c r="FAW176" s="3058"/>
      <c r="FAX176" s="3058"/>
      <c r="FAY176" s="3058"/>
      <c r="FAZ176" s="3058"/>
      <c r="FBA176" s="3058"/>
      <c r="FBB176" s="3058"/>
      <c r="FBC176" s="3058"/>
      <c r="FBD176" s="3058"/>
      <c r="FBE176" s="3058"/>
      <c r="FBF176" s="3058"/>
      <c r="FBG176" s="3058"/>
      <c r="FBH176" s="3058"/>
      <c r="FBI176" s="3058"/>
      <c r="FBJ176" s="3058"/>
      <c r="FBK176" s="3058"/>
      <c r="FBL176" s="3058"/>
      <c r="FBM176" s="3058"/>
      <c r="FBN176" s="3058"/>
      <c r="FBO176" s="3058"/>
      <c r="FBP176" s="3058"/>
      <c r="FBQ176" s="3058"/>
      <c r="FBR176" s="3058"/>
      <c r="FBS176" s="3058"/>
      <c r="FBT176" s="3058"/>
      <c r="FBU176" s="3058"/>
      <c r="FBV176" s="3058"/>
      <c r="FBW176" s="3058"/>
      <c r="FBX176" s="3058"/>
      <c r="FBY176" s="3058"/>
      <c r="FBZ176" s="3058"/>
      <c r="FCA176" s="3058"/>
      <c r="FCB176" s="3058"/>
      <c r="FCC176" s="3058"/>
      <c r="FCD176" s="3058"/>
      <c r="FCE176" s="3058"/>
      <c r="FCF176" s="3058"/>
      <c r="FCG176" s="3058"/>
      <c r="FCH176" s="3058"/>
      <c r="FCI176" s="3058"/>
      <c r="FCJ176" s="3058"/>
      <c r="FCK176" s="3058"/>
      <c r="FCL176" s="3058"/>
      <c r="FCM176" s="3058"/>
      <c r="FCN176" s="3058"/>
      <c r="FCO176" s="3058"/>
      <c r="FCP176" s="3058"/>
      <c r="FCQ176" s="3058"/>
      <c r="FCR176" s="3058"/>
      <c r="FCS176" s="3058"/>
      <c r="FCT176" s="3058"/>
      <c r="FCU176" s="3058"/>
      <c r="FCV176" s="3058"/>
      <c r="FCW176" s="3058"/>
      <c r="FCX176" s="3058"/>
      <c r="FCY176" s="3058"/>
      <c r="FCZ176" s="3058"/>
      <c r="FDA176" s="3058"/>
      <c r="FDB176" s="3058"/>
      <c r="FDC176" s="3058"/>
      <c r="FDD176" s="3058"/>
      <c r="FDE176" s="3058"/>
      <c r="FDF176" s="3058"/>
      <c r="FDG176" s="3058"/>
      <c r="FDH176" s="3058"/>
      <c r="FDI176" s="3058"/>
      <c r="FDJ176" s="3058"/>
      <c r="FDK176" s="3058"/>
      <c r="FDL176" s="3058"/>
      <c r="FDM176" s="3058"/>
      <c r="FDN176" s="3058"/>
      <c r="FDO176" s="3058"/>
      <c r="FDP176" s="3058"/>
      <c r="FDQ176" s="3058"/>
      <c r="FDR176" s="3058"/>
      <c r="FDS176" s="3058"/>
      <c r="FDT176" s="3058"/>
      <c r="FDU176" s="3058"/>
      <c r="FDV176" s="3058"/>
      <c r="FDW176" s="3058"/>
      <c r="FDX176" s="3058"/>
      <c r="FDY176" s="3058"/>
      <c r="FDZ176" s="3058"/>
      <c r="FEA176" s="3058"/>
      <c r="FEB176" s="3058"/>
      <c r="FEC176" s="3058"/>
      <c r="FED176" s="3058"/>
      <c r="FEE176" s="3058"/>
      <c r="FEF176" s="3058"/>
      <c r="FEG176" s="3058"/>
      <c r="FEH176" s="3058"/>
      <c r="FEI176" s="3058"/>
      <c r="FEJ176" s="3058"/>
      <c r="FEK176" s="3058"/>
      <c r="FEL176" s="3058"/>
      <c r="FEM176" s="3058"/>
      <c r="FEN176" s="3058"/>
      <c r="FEO176" s="3058"/>
      <c r="FEP176" s="3058"/>
      <c r="FEQ176" s="3058"/>
      <c r="FER176" s="3058"/>
      <c r="FES176" s="3058"/>
      <c r="FET176" s="3058"/>
      <c r="FEU176" s="3058"/>
      <c r="FEV176" s="3058"/>
      <c r="FEW176" s="3058"/>
      <c r="FEX176" s="3058"/>
      <c r="FEY176" s="3058"/>
      <c r="FEZ176" s="3058"/>
      <c r="FFA176" s="3058"/>
      <c r="FFB176" s="3058"/>
      <c r="FFC176" s="3058"/>
      <c r="FFD176" s="3058"/>
      <c r="FFE176" s="3058"/>
      <c r="FFF176" s="3058"/>
      <c r="FFG176" s="3058"/>
      <c r="FFH176" s="3058"/>
      <c r="FFI176" s="3058"/>
      <c r="FFJ176" s="3058"/>
      <c r="FFK176" s="3058"/>
      <c r="FFL176" s="3058"/>
      <c r="FFM176" s="3058"/>
      <c r="FFN176" s="3058"/>
      <c r="FFO176" s="3058"/>
      <c r="FFP176" s="3058"/>
      <c r="FFQ176" s="3058"/>
      <c r="FFR176" s="3058"/>
      <c r="FFS176" s="3058"/>
      <c r="FFT176" s="3058"/>
      <c r="FFU176" s="3058"/>
      <c r="FFV176" s="3058"/>
      <c r="FFW176" s="3058"/>
      <c r="FFX176" s="3058"/>
      <c r="FFY176" s="3058"/>
      <c r="FFZ176" s="3058"/>
      <c r="FGA176" s="3058"/>
      <c r="FGB176" s="3058"/>
      <c r="FGC176" s="3058"/>
      <c r="FGD176" s="3058"/>
      <c r="FGE176" s="3058"/>
      <c r="FGF176" s="3058"/>
      <c r="FGG176" s="3058"/>
      <c r="FGH176" s="3058"/>
      <c r="FGI176" s="3058"/>
      <c r="FGJ176" s="3058"/>
      <c r="FGK176" s="3058"/>
      <c r="FGL176" s="3058"/>
      <c r="FGM176" s="3058"/>
      <c r="FGN176" s="3058"/>
      <c r="FGO176" s="3058"/>
      <c r="FGP176" s="3058"/>
      <c r="FGQ176" s="3058"/>
      <c r="FGR176" s="3058"/>
      <c r="FGS176" s="3058"/>
      <c r="FGT176" s="3058"/>
      <c r="FGU176" s="3058"/>
      <c r="FGV176" s="3058"/>
      <c r="FGW176" s="3058"/>
      <c r="FGX176" s="3058"/>
      <c r="FGY176" s="3058"/>
      <c r="FGZ176" s="3058"/>
      <c r="FHA176" s="3058"/>
      <c r="FHB176" s="3058"/>
      <c r="FHC176" s="3058"/>
      <c r="FHD176" s="3058"/>
      <c r="FHE176" s="3058"/>
      <c r="FHF176" s="3058"/>
      <c r="FHG176" s="3058"/>
      <c r="FHH176" s="3058"/>
      <c r="FHI176" s="3058"/>
      <c r="FHJ176" s="3058"/>
      <c r="FHK176" s="3058"/>
      <c r="FHL176" s="3058"/>
      <c r="FHM176" s="3058"/>
      <c r="FHN176" s="3058"/>
      <c r="FHO176" s="3058"/>
      <c r="FHP176" s="3058"/>
      <c r="FHQ176" s="3058"/>
      <c r="FHR176" s="3058"/>
      <c r="FHS176" s="3058"/>
      <c r="FHT176" s="3058"/>
      <c r="FHU176" s="3058"/>
      <c r="FHV176" s="3058"/>
      <c r="FHW176" s="3058"/>
      <c r="FHX176" s="3058"/>
      <c r="FHY176" s="3058"/>
      <c r="FHZ176" s="3058"/>
      <c r="FIA176" s="3058"/>
      <c r="FIB176" s="3058"/>
      <c r="FIC176" s="3058"/>
      <c r="FID176" s="3058"/>
      <c r="FIE176" s="3058"/>
      <c r="FIF176" s="3058"/>
      <c r="FIG176" s="3058"/>
      <c r="FIH176" s="3058"/>
      <c r="FII176" s="3058"/>
      <c r="FIJ176" s="3058"/>
      <c r="FIK176" s="3058"/>
      <c r="FIL176" s="3058"/>
      <c r="FIM176" s="3058"/>
      <c r="FIN176" s="3058"/>
      <c r="FIO176" s="3058"/>
      <c r="FIP176" s="3058"/>
      <c r="FIQ176" s="3058"/>
      <c r="FIR176" s="3058"/>
      <c r="FIS176" s="3058"/>
      <c r="FIT176" s="3058"/>
      <c r="FIU176" s="3058"/>
      <c r="FIV176" s="3058"/>
      <c r="FIW176" s="3058"/>
      <c r="FIX176" s="3058"/>
      <c r="FIY176" s="3058"/>
      <c r="FIZ176" s="3058"/>
      <c r="FJA176" s="3058"/>
      <c r="FJB176" s="3058"/>
      <c r="FJC176" s="3058"/>
      <c r="FJD176" s="3058"/>
      <c r="FJE176" s="3058"/>
      <c r="FJF176" s="3058"/>
      <c r="FJG176" s="3058"/>
      <c r="FJH176" s="3058"/>
      <c r="FJI176" s="3058"/>
      <c r="FJJ176" s="3058"/>
      <c r="FJK176" s="3058"/>
      <c r="FJL176" s="3058"/>
      <c r="FJM176" s="3058"/>
      <c r="FJN176" s="3058"/>
      <c r="FJO176" s="3058"/>
      <c r="FJP176" s="3058"/>
      <c r="FJQ176" s="3058"/>
      <c r="FJR176" s="3058"/>
      <c r="FJS176" s="3058"/>
      <c r="FJT176" s="3058"/>
      <c r="FJU176" s="3058"/>
      <c r="FJV176" s="3058"/>
      <c r="FJW176" s="3058"/>
      <c r="FJX176" s="3058"/>
      <c r="FJY176" s="3058"/>
      <c r="FJZ176" s="3058"/>
      <c r="FKA176" s="3058"/>
      <c r="FKB176" s="3058"/>
      <c r="FKC176" s="3058"/>
      <c r="FKD176" s="3058"/>
      <c r="FKE176" s="3058"/>
      <c r="FKF176" s="3058"/>
      <c r="FKG176" s="3058"/>
      <c r="FKH176" s="3058"/>
      <c r="FKI176" s="3058"/>
      <c r="FKJ176" s="3058"/>
      <c r="FKK176" s="3058"/>
      <c r="FKL176" s="3058"/>
      <c r="FKM176" s="3058"/>
      <c r="FKN176" s="3058"/>
      <c r="FKO176" s="3058"/>
      <c r="FKP176" s="3058"/>
      <c r="FKQ176" s="3058"/>
      <c r="FKR176" s="3058"/>
      <c r="FKS176" s="3058"/>
      <c r="FKT176" s="3058"/>
      <c r="FKU176" s="3058"/>
      <c r="FKV176" s="3058"/>
      <c r="FKW176" s="3058"/>
      <c r="FKX176" s="3058"/>
      <c r="FKY176" s="3058"/>
      <c r="FKZ176" s="3058"/>
      <c r="FLA176" s="3058"/>
      <c r="FLB176" s="3058"/>
      <c r="FLC176" s="3058"/>
      <c r="FLD176" s="3058"/>
      <c r="FLE176" s="3058"/>
      <c r="FLF176" s="3058"/>
      <c r="FLG176" s="3058"/>
      <c r="FLH176" s="3058"/>
      <c r="FLI176" s="3058"/>
      <c r="FLJ176" s="3058"/>
      <c r="FLK176" s="3058"/>
      <c r="FLL176" s="3058"/>
      <c r="FLM176" s="3058"/>
      <c r="FLN176" s="3058"/>
      <c r="FLO176" s="3058"/>
      <c r="FLP176" s="3058"/>
      <c r="FLQ176" s="3058"/>
      <c r="FLR176" s="3058"/>
      <c r="FLS176" s="3058"/>
      <c r="FLT176" s="3058"/>
      <c r="FLU176" s="3058"/>
      <c r="FLV176" s="3058"/>
      <c r="FLW176" s="3058"/>
      <c r="FLX176" s="3058"/>
      <c r="FLY176" s="3058"/>
      <c r="FLZ176" s="3058"/>
      <c r="FMA176" s="3058"/>
      <c r="FMB176" s="3058"/>
      <c r="FMC176" s="3058"/>
      <c r="FMD176" s="3058"/>
      <c r="FME176" s="3058"/>
      <c r="FMF176" s="3058"/>
      <c r="FMG176" s="3058"/>
      <c r="FMH176" s="3058"/>
      <c r="FMI176" s="3058"/>
      <c r="FMJ176" s="3058"/>
      <c r="FMK176" s="3058"/>
      <c r="FML176" s="3058"/>
      <c r="FMM176" s="3058"/>
      <c r="FMN176" s="3058"/>
      <c r="FMO176" s="3058"/>
      <c r="FMP176" s="3058"/>
      <c r="FMQ176" s="3058"/>
      <c r="FMR176" s="3058"/>
      <c r="FMS176" s="3058"/>
      <c r="FMT176" s="3058"/>
      <c r="FMU176" s="3058"/>
      <c r="FMV176" s="3058"/>
      <c r="FMW176" s="3058"/>
      <c r="FMX176" s="3058"/>
      <c r="FMY176" s="3058"/>
      <c r="FMZ176" s="3058"/>
      <c r="FNA176" s="3058"/>
      <c r="FNB176" s="3058"/>
      <c r="FNC176" s="3058"/>
      <c r="FND176" s="3058"/>
      <c r="FNE176" s="3058"/>
      <c r="FNF176" s="3058"/>
      <c r="FNG176" s="3058"/>
      <c r="FNH176" s="3058"/>
      <c r="FNI176" s="3058"/>
      <c r="FNJ176" s="3058"/>
      <c r="FNK176" s="3058"/>
      <c r="FNL176" s="3058"/>
      <c r="FNM176" s="3058"/>
      <c r="FNN176" s="3058"/>
      <c r="FNO176" s="3058"/>
      <c r="FNP176" s="3058"/>
      <c r="FNQ176" s="3058"/>
      <c r="FNR176" s="3058"/>
      <c r="FNS176" s="3058"/>
      <c r="FNT176" s="3058"/>
      <c r="FNU176" s="3058"/>
      <c r="FNV176" s="3058"/>
      <c r="FNW176" s="3058"/>
      <c r="FNX176" s="3058"/>
      <c r="FNY176" s="3058"/>
      <c r="FNZ176" s="3058"/>
      <c r="FOA176" s="3058"/>
      <c r="FOB176" s="3058"/>
      <c r="FOC176" s="3058"/>
      <c r="FOD176" s="3058"/>
      <c r="FOE176" s="3058"/>
      <c r="FOF176" s="3058"/>
      <c r="FOG176" s="3058"/>
      <c r="FOH176" s="3058"/>
      <c r="FOI176" s="3058"/>
      <c r="FOJ176" s="3058"/>
      <c r="FOK176" s="3058"/>
      <c r="FOL176" s="3058"/>
      <c r="FOM176" s="3058"/>
      <c r="FON176" s="3058"/>
      <c r="FOO176" s="3058"/>
      <c r="FOP176" s="3058"/>
      <c r="FOQ176" s="3058"/>
      <c r="FOR176" s="3058"/>
      <c r="FOS176" s="3058"/>
      <c r="FOT176" s="3058"/>
      <c r="FOU176" s="3058"/>
      <c r="FOV176" s="3058"/>
      <c r="FOW176" s="3058"/>
      <c r="FOX176" s="3058"/>
      <c r="FOY176" s="3058"/>
      <c r="FOZ176" s="3058"/>
      <c r="FPA176" s="3058"/>
      <c r="FPB176" s="3058"/>
      <c r="FPC176" s="3058"/>
      <c r="FPD176" s="3058"/>
      <c r="FPE176" s="3058"/>
      <c r="FPF176" s="3058"/>
      <c r="FPG176" s="3058"/>
      <c r="FPH176" s="3058"/>
      <c r="FPI176" s="3058"/>
      <c r="FPJ176" s="3058"/>
      <c r="FPK176" s="3058"/>
      <c r="FPL176" s="3058"/>
      <c r="FPM176" s="3058"/>
      <c r="FPN176" s="3058"/>
      <c r="FPO176" s="3058"/>
      <c r="FPP176" s="3058"/>
      <c r="FPQ176" s="3058"/>
      <c r="FPR176" s="3058"/>
      <c r="FPS176" s="3058"/>
      <c r="FPT176" s="3058"/>
      <c r="FPU176" s="3058"/>
      <c r="FPV176" s="3058"/>
      <c r="FPW176" s="3058"/>
      <c r="FPX176" s="3058"/>
      <c r="FPY176" s="3058"/>
      <c r="FPZ176" s="3058"/>
      <c r="FQA176" s="3058"/>
      <c r="FQB176" s="3058"/>
      <c r="FQC176" s="3058"/>
      <c r="FQD176" s="3058"/>
      <c r="FQE176" s="3058"/>
      <c r="FQF176" s="3058"/>
      <c r="FQG176" s="3058"/>
      <c r="FQH176" s="3058"/>
      <c r="FQI176" s="3058"/>
      <c r="FQJ176" s="3058"/>
      <c r="FQK176" s="3058"/>
      <c r="FQL176" s="3058"/>
      <c r="FQM176" s="3058"/>
      <c r="FQN176" s="3058"/>
      <c r="FQO176" s="3058"/>
      <c r="FQP176" s="3058"/>
      <c r="FQQ176" s="3058"/>
      <c r="FQR176" s="3058"/>
      <c r="FQS176" s="3058"/>
      <c r="FQT176" s="3058"/>
      <c r="FQU176" s="3058"/>
      <c r="FQV176" s="3058"/>
      <c r="FQW176" s="3058"/>
      <c r="FQX176" s="3058"/>
      <c r="FQY176" s="3058"/>
      <c r="FQZ176" s="3058"/>
      <c r="FRA176" s="3058"/>
      <c r="FRB176" s="3058"/>
      <c r="FRC176" s="3058"/>
      <c r="FRD176" s="3058"/>
      <c r="FRE176" s="3058"/>
      <c r="FRF176" s="3058"/>
      <c r="FRG176" s="3058"/>
      <c r="FRH176" s="3058"/>
      <c r="FRI176" s="3058"/>
      <c r="FRJ176" s="3058"/>
      <c r="FRK176" s="3058"/>
      <c r="FRL176" s="3058"/>
      <c r="FRM176" s="3058"/>
      <c r="FRN176" s="3058"/>
      <c r="FRO176" s="3058"/>
      <c r="FRP176" s="3058"/>
      <c r="FRQ176" s="3058"/>
      <c r="FRR176" s="3058"/>
      <c r="FRS176" s="3058"/>
      <c r="FRT176" s="3058"/>
      <c r="FRU176" s="3058"/>
      <c r="FRV176" s="3058"/>
      <c r="FRW176" s="3058"/>
      <c r="FRX176" s="3058"/>
      <c r="FRY176" s="3058"/>
      <c r="FRZ176" s="3058"/>
      <c r="FSA176" s="3058"/>
      <c r="FSB176" s="3058"/>
      <c r="FSC176" s="3058"/>
      <c r="FSD176" s="3058"/>
      <c r="FSE176" s="3058"/>
      <c r="FSF176" s="3058"/>
      <c r="FSG176" s="3058"/>
      <c r="FSH176" s="3058"/>
      <c r="FSI176" s="3058"/>
      <c r="FSJ176" s="3058"/>
      <c r="FSK176" s="3058"/>
      <c r="FSL176" s="3058"/>
      <c r="FSM176" s="3058"/>
      <c r="FSN176" s="3058"/>
      <c r="FSO176" s="3058"/>
      <c r="FSP176" s="3058"/>
      <c r="FSQ176" s="3058"/>
      <c r="FSR176" s="3058"/>
      <c r="FSS176" s="3058"/>
      <c r="FST176" s="3058"/>
      <c r="FSU176" s="3058"/>
      <c r="FSV176" s="3058"/>
      <c r="FSW176" s="3058"/>
      <c r="FSX176" s="3058"/>
      <c r="FSY176" s="3058"/>
      <c r="FSZ176" s="3058"/>
      <c r="FTA176" s="3058"/>
      <c r="FTB176" s="3058"/>
      <c r="FTC176" s="3058"/>
      <c r="FTD176" s="3058"/>
      <c r="FTE176" s="3058"/>
      <c r="FTF176" s="3058"/>
      <c r="FTG176" s="3058"/>
      <c r="FTH176" s="3058"/>
      <c r="FTI176" s="3058"/>
      <c r="FTJ176" s="3058"/>
      <c r="FTK176" s="3058"/>
      <c r="FTL176" s="3058"/>
      <c r="FTM176" s="3058"/>
      <c r="FTN176" s="3058"/>
      <c r="FTO176" s="3058"/>
      <c r="FTP176" s="3058"/>
      <c r="FTQ176" s="3058"/>
      <c r="FTR176" s="3058"/>
      <c r="FTS176" s="3058"/>
      <c r="FTT176" s="3058"/>
      <c r="FTU176" s="3058"/>
      <c r="FTV176" s="3058"/>
      <c r="FTW176" s="3058"/>
      <c r="FTX176" s="3058"/>
      <c r="FTY176" s="3058"/>
      <c r="FTZ176" s="3058"/>
      <c r="FUA176" s="3058"/>
      <c r="FUB176" s="3058"/>
      <c r="FUC176" s="3058"/>
      <c r="FUD176" s="3058"/>
      <c r="FUE176" s="3058"/>
      <c r="FUF176" s="3058"/>
      <c r="FUG176" s="3058"/>
      <c r="FUH176" s="3058"/>
      <c r="FUI176" s="3058"/>
      <c r="FUJ176" s="3058"/>
      <c r="FUK176" s="3058"/>
      <c r="FUL176" s="3058"/>
      <c r="FUM176" s="3058"/>
      <c r="FUN176" s="3058"/>
      <c r="FUO176" s="3058"/>
      <c r="FUP176" s="3058"/>
      <c r="FUQ176" s="3058"/>
      <c r="FUR176" s="3058"/>
      <c r="FUS176" s="3058"/>
      <c r="FUT176" s="3058"/>
      <c r="FUU176" s="3058"/>
      <c r="FUV176" s="3058"/>
      <c r="FUW176" s="3058"/>
      <c r="FUX176" s="3058"/>
      <c r="FUY176" s="3058"/>
      <c r="FUZ176" s="3058"/>
      <c r="FVA176" s="3058"/>
      <c r="FVB176" s="3058"/>
      <c r="FVC176" s="3058"/>
      <c r="FVD176" s="3058"/>
      <c r="FVE176" s="3058"/>
      <c r="FVF176" s="3058"/>
      <c r="FVG176" s="3058"/>
      <c r="FVH176" s="3058"/>
      <c r="FVI176" s="3058"/>
      <c r="FVJ176" s="3058"/>
      <c r="FVK176" s="3058"/>
      <c r="FVL176" s="3058"/>
      <c r="FVM176" s="3058"/>
      <c r="FVN176" s="3058"/>
      <c r="FVO176" s="3058"/>
      <c r="FVP176" s="3058"/>
      <c r="FVQ176" s="3058"/>
      <c r="FVR176" s="3058"/>
      <c r="FVS176" s="3058"/>
      <c r="FVT176" s="3058"/>
      <c r="FVU176" s="3058"/>
      <c r="FVV176" s="3058"/>
      <c r="FVW176" s="3058"/>
      <c r="FVX176" s="3058"/>
      <c r="FVY176" s="3058"/>
      <c r="FVZ176" s="3058"/>
      <c r="FWA176" s="3058"/>
      <c r="FWB176" s="3058"/>
      <c r="FWC176" s="3058"/>
      <c r="FWD176" s="3058"/>
      <c r="FWE176" s="3058"/>
      <c r="FWF176" s="3058"/>
      <c r="FWG176" s="3058"/>
      <c r="FWH176" s="3058"/>
      <c r="FWI176" s="3058"/>
      <c r="FWJ176" s="3058"/>
      <c r="FWK176" s="3058"/>
      <c r="FWL176" s="3058"/>
      <c r="FWM176" s="3058"/>
      <c r="FWN176" s="3058"/>
      <c r="FWO176" s="3058"/>
      <c r="FWP176" s="3058"/>
      <c r="FWQ176" s="3058"/>
      <c r="FWR176" s="3058"/>
      <c r="FWS176" s="3058"/>
      <c r="FWT176" s="3058"/>
      <c r="FWU176" s="3058"/>
      <c r="FWV176" s="3058"/>
      <c r="FWW176" s="3058"/>
      <c r="FWX176" s="3058"/>
      <c r="FWY176" s="3058"/>
      <c r="FWZ176" s="3058"/>
      <c r="FXA176" s="3058"/>
      <c r="FXB176" s="3058"/>
      <c r="FXC176" s="3058"/>
      <c r="FXD176" s="3058"/>
      <c r="FXE176" s="3058"/>
      <c r="FXF176" s="3058"/>
      <c r="FXG176" s="3058"/>
      <c r="FXH176" s="3058"/>
      <c r="FXI176" s="3058"/>
      <c r="FXJ176" s="3058"/>
      <c r="FXK176" s="3058"/>
      <c r="FXL176" s="3058"/>
      <c r="FXM176" s="3058"/>
      <c r="FXN176" s="3058"/>
      <c r="FXO176" s="3058"/>
      <c r="FXP176" s="3058"/>
      <c r="FXQ176" s="3058"/>
      <c r="FXR176" s="3058"/>
      <c r="FXS176" s="3058"/>
      <c r="FXT176" s="3058"/>
      <c r="FXU176" s="3058"/>
      <c r="FXV176" s="3058"/>
      <c r="FXW176" s="3058"/>
      <c r="FXX176" s="3058"/>
      <c r="FXY176" s="3058"/>
      <c r="FXZ176" s="3058"/>
      <c r="FYA176" s="3058"/>
      <c r="FYB176" s="3058"/>
      <c r="FYC176" s="3058"/>
      <c r="FYD176" s="3058"/>
      <c r="FYE176" s="3058"/>
      <c r="FYF176" s="3058"/>
      <c r="FYG176" s="3058"/>
      <c r="FYH176" s="3058"/>
      <c r="FYI176" s="3058"/>
      <c r="FYJ176" s="3058"/>
      <c r="FYK176" s="3058"/>
      <c r="FYL176" s="3058"/>
      <c r="FYM176" s="3058"/>
      <c r="FYN176" s="3058"/>
      <c r="FYO176" s="3058"/>
      <c r="FYP176" s="3058"/>
      <c r="FYQ176" s="3058"/>
      <c r="FYR176" s="3058"/>
      <c r="FYS176" s="3058"/>
      <c r="FYT176" s="3058"/>
      <c r="FYU176" s="3058"/>
      <c r="FYV176" s="3058"/>
      <c r="FYW176" s="3058"/>
      <c r="FYX176" s="3058"/>
      <c r="FYY176" s="3058"/>
      <c r="FYZ176" s="3058"/>
      <c r="FZA176" s="3058"/>
      <c r="FZB176" s="3058"/>
      <c r="FZC176" s="3058"/>
      <c r="FZD176" s="3058"/>
      <c r="FZE176" s="3058"/>
      <c r="FZF176" s="3058"/>
      <c r="FZG176" s="3058"/>
      <c r="FZH176" s="3058"/>
      <c r="FZI176" s="3058"/>
      <c r="FZJ176" s="3058"/>
      <c r="FZK176" s="3058"/>
      <c r="FZL176" s="3058"/>
      <c r="FZM176" s="3058"/>
      <c r="FZN176" s="3058"/>
      <c r="FZO176" s="3058"/>
      <c r="FZP176" s="3058"/>
      <c r="FZQ176" s="3058"/>
      <c r="FZR176" s="3058"/>
      <c r="FZS176" s="3058"/>
      <c r="FZT176" s="3058"/>
      <c r="FZU176" s="3058"/>
      <c r="FZV176" s="3058"/>
      <c r="FZW176" s="3058"/>
      <c r="FZX176" s="3058"/>
      <c r="FZY176" s="3058"/>
      <c r="FZZ176" s="3058"/>
      <c r="GAA176" s="3058"/>
      <c r="GAB176" s="3058"/>
      <c r="GAC176" s="3058"/>
      <c r="GAD176" s="3058"/>
      <c r="GAE176" s="3058"/>
      <c r="GAF176" s="3058"/>
      <c r="GAG176" s="3058"/>
      <c r="GAH176" s="3058"/>
      <c r="GAI176" s="3058"/>
      <c r="GAJ176" s="3058"/>
      <c r="GAK176" s="3058"/>
      <c r="GAL176" s="3058"/>
      <c r="GAM176" s="3058"/>
      <c r="GAN176" s="3058"/>
      <c r="GAO176" s="3058"/>
      <c r="GAP176" s="3058"/>
      <c r="GAQ176" s="3058"/>
      <c r="GAR176" s="3058"/>
      <c r="GAS176" s="3058"/>
      <c r="GAT176" s="3058"/>
      <c r="GAU176" s="3058"/>
      <c r="GAV176" s="3058"/>
      <c r="GAW176" s="3058"/>
      <c r="GAX176" s="3058"/>
      <c r="GAY176" s="3058"/>
      <c r="GAZ176" s="3058"/>
      <c r="GBA176" s="3058"/>
      <c r="GBB176" s="3058"/>
      <c r="GBC176" s="3058"/>
      <c r="GBD176" s="3058"/>
      <c r="GBE176" s="3058"/>
      <c r="GBF176" s="3058"/>
      <c r="GBG176" s="3058"/>
      <c r="GBH176" s="3058"/>
      <c r="GBI176" s="3058"/>
      <c r="GBJ176" s="3058"/>
      <c r="GBK176" s="3058"/>
      <c r="GBL176" s="3058"/>
      <c r="GBM176" s="3058"/>
      <c r="GBN176" s="3058"/>
      <c r="GBO176" s="3058"/>
      <c r="GBP176" s="3058"/>
      <c r="GBQ176" s="3058"/>
      <c r="GBR176" s="3058"/>
      <c r="GBS176" s="3058"/>
      <c r="GBT176" s="3058"/>
      <c r="GBU176" s="3058"/>
      <c r="GBV176" s="3058"/>
      <c r="GBW176" s="3058"/>
      <c r="GBX176" s="3058"/>
      <c r="GBY176" s="3058"/>
      <c r="GBZ176" s="3058"/>
      <c r="GCA176" s="3058"/>
      <c r="GCB176" s="3058"/>
      <c r="GCC176" s="3058"/>
      <c r="GCD176" s="3058"/>
      <c r="GCE176" s="3058"/>
      <c r="GCF176" s="3058"/>
      <c r="GCG176" s="3058"/>
      <c r="GCH176" s="3058"/>
      <c r="GCI176" s="3058"/>
      <c r="GCJ176" s="3058"/>
      <c r="GCK176" s="3058"/>
      <c r="GCL176" s="3058"/>
      <c r="GCM176" s="3058"/>
      <c r="GCN176" s="3058"/>
      <c r="GCO176" s="3058"/>
      <c r="GCP176" s="3058"/>
      <c r="GCQ176" s="3058"/>
      <c r="GCR176" s="3058"/>
      <c r="GCS176" s="3058"/>
      <c r="GCT176" s="3058"/>
      <c r="GCU176" s="3058"/>
      <c r="GCV176" s="3058"/>
      <c r="GCW176" s="3058"/>
      <c r="GCX176" s="3058"/>
      <c r="GCY176" s="3058"/>
      <c r="GCZ176" s="3058"/>
      <c r="GDA176" s="3058"/>
      <c r="GDB176" s="3058"/>
      <c r="GDC176" s="3058"/>
      <c r="GDD176" s="3058"/>
      <c r="GDE176" s="3058"/>
      <c r="GDF176" s="3058"/>
      <c r="GDG176" s="3058"/>
      <c r="GDH176" s="3058"/>
      <c r="GDI176" s="3058"/>
      <c r="GDJ176" s="3058"/>
      <c r="GDK176" s="3058"/>
      <c r="GDL176" s="3058"/>
      <c r="GDM176" s="3058"/>
      <c r="GDN176" s="3058"/>
      <c r="GDO176" s="3058"/>
      <c r="GDP176" s="3058"/>
      <c r="GDQ176" s="3058"/>
      <c r="GDR176" s="3058"/>
      <c r="GDS176" s="3058"/>
      <c r="GDT176" s="3058"/>
      <c r="GDU176" s="3058"/>
      <c r="GDV176" s="3058"/>
      <c r="GDW176" s="3058"/>
      <c r="GDX176" s="3058"/>
      <c r="GDY176" s="3058"/>
      <c r="GDZ176" s="3058"/>
      <c r="GEA176" s="3058"/>
      <c r="GEB176" s="3058"/>
      <c r="GEC176" s="3058"/>
      <c r="GED176" s="3058"/>
      <c r="GEE176" s="3058"/>
      <c r="GEF176" s="3058"/>
      <c r="GEG176" s="3058"/>
      <c r="GEH176" s="3058"/>
      <c r="GEI176" s="3058"/>
      <c r="GEJ176" s="3058"/>
      <c r="GEK176" s="3058"/>
      <c r="GEL176" s="3058"/>
      <c r="GEM176" s="3058"/>
      <c r="GEN176" s="3058"/>
      <c r="GEO176" s="3058"/>
      <c r="GEP176" s="3058"/>
      <c r="GEQ176" s="3058"/>
      <c r="GER176" s="3058"/>
      <c r="GES176" s="3058"/>
      <c r="GET176" s="3058"/>
      <c r="GEU176" s="3058"/>
      <c r="GEV176" s="3058"/>
      <c r="GEW176" s="3058"/>
      <c r="GEX176" s="3058"/>
      <c r="GEY176" s="3058"/>
      <c r="GEZ176" s="3058"/>
      <c r="GFA176" s="3058"/>
      <c r="GFB176" s="3058"/>
      <c r="GFC176" s="3058"/>
      <c r="GFD176" s="3058"/>
      <c r="GFE176" s="3058"/>
      <c r="GFF176" s="3058"/>
      <c r="GFG176" s="3058"/>
      <c r="GFH176" s="3058"/>
      <c r="GFI176" s="3058"/>
      <c r="GFJ176" s="3058"/>
      <c r="GFK176" s="3058"/>
      <c r="GFL176" s="3058"/>
      <c r="GFM176" s="3058"/>
      <c r="GFN176" s="3058"/>
      <c r="GFO176" s="3058"/>
      <c r="GFP176" s="3058"/>
      <c r="GFQ176" s="3058"/>
      <c r="GFR176" s="3058"/>
      <c r="GFS176" s="3058"/>
      <c r="GFT176" s="3058"/>
      <c r="GFU176" s="3058"/>
      <c r="GFV176" s="3058"/>
      <c r="GFW176" s="3058"/>
      <c r="GFX176" s="3058"/>
      <c r="GFY176" s="3058"/>
      <c r="GFZ176" s="3058"/>
      <c r="GGA176" s="3058"/>
      <c r="GGB176" s="3058"/>
      <c r="GGC176" s="3058"/>
      <c r="GGD176" s="3058"/>
      <c r="GGE176" s="3058"/>
      <c r="GGF176" s="3058"/>
      <c r="GGG176" s="3058"/>
      <c r="GGH176" s="3058"/>
      <c r="GGI176" s="3058"/>
      <c r="GGJ176" s="3058"/>
      <c r="GGK176" s="3058"/>
      <c r="GGL176" s="3058"/>
      <c r="GGM176" s="3058"/>
      <c r="GGN176" s="3058"/>
      <c r="GGO176" s="3058"/>
      <c r="GGP176" s="3058"/>
      <c r="GGQ176" s="3058"/>
      <c r="GGR176" s="3058"/>
      <c r="GGS176" s="3058"/>
      <c r="GGT176" s="3058"/>
      <c r="GGU176" s="3058"/>
      <c r="GGV176" s="3058"/>
      <c r="GGW176" s="3058"/>
      <c r="GGX176" s="3058"/>
      <c r="GGY176" s="3058"/>
      <c r="GGZ176" s="3058"/>
      <c r="GHA176" s="3058"/>
      <c r="GHB176" s="3058"/>
      <c r="GHC176" s="3058"/>
      <c r="GHD176" s="3058"/>
      <c r="GHE176" s="3058"/>
      <c r="GHF176" s="3058"/>
      <c r="GHG176" s="3058"/>
      <c r="GHH176" s="3058"/>
      <c r="GHI176" s="3058"/>
      <c r="GHJ176" s="3058"/>
      <c r="GHK176" s="3058"/>
      <c r="GHL176" s="3058"/>
      <c r="GHM176" s="3058"/>
      <c r="GHN176" s="3058"/>
      <c r="GHO176" s="3058"/>
      <c r="GHP176" s="3058"/>
      <c r="GHQ176" s="3058"/>
      <c r="GHR176" s="3058"/>
      <c r="GHS176" s="3058"/>
      <c r="GHT176" s="3058"/>
      <c r="GHU176" s="3058"/>
      <c r="GHV176" s="3058"/>
      <c r="GHW176" s="3058"/>
      <c r="GHX176" s="3058"/>
      <c r="GHY176" s="3058"/>
      <c r="GHZ176" s="3058"/>
      <c r="GIA176" s="3058"/>
      <c r="GIB176" s="3058"/>
      <c r="GIC176" s="3058"/>
      <c r="GID176" s="3058"/>
      <c r="GIE176" s="3058"/>
      <c r="GIF176" s="3058"/>
      <c r="GIG176" s="3058"/>
      <c r="GIH176" s="3058"/>
      <c r="GII176" s="3058"/>
      <c r="GIJ176" s="3058"/>
      <c r="GIK176" s="3058"/>
      <c r="GIL176" s="3058"/>
      <c r="GIM176" s="3058"/>
      <c r="GIN176" s="3058"/>
      <c r="GIO176" s="3058"/>
      <c r="GIP176" s="3058"/>
      <c r="GIQ176" s="3058"/>
      <c r="GIR176" s="3058"/>
      <c r="GIS176" s="3058"/>
      <c r="GIT176" s="3058"/>
      <c r="GIU176" s="3058"/>
      <c r="GIV176" s="3058"/>
      <c r="GIW176" s="3058"/>
      <c r="GIX176" s="3058"/>
      <c r="GIY176" s="3058"/>
      <c r="GIZ176" s="3058"/>
      <c r="GJA176" s="3058"/>
      <c r="GJB176" s="3058"/>
      <c r="GJC176" s="3058"/>
      <c r="GJD176" s="3058"/>
      <c r="GJE176" s="3058"/>
      <c r="GJF176" s="3058"/>
      <c r="GJG176" s="3058"/>
      <c r="GJH176" s="3058"/>
      <c r="GJI176" s="3058"/>
      <c r="GJJ176" s="3058"/>
      <c r="GJK176" s="3058"/>
      <c r="GJL176" s="3058"/>
      <c r="GJM176" s="3058"/>
      <c r="GJN176" s="3058"/>
      <c r="GJO176" s="3058"/>
      <c r="GJP176" s="3058"/>
      <c r="GJQ176" s="3058"/>
      <c r="GJR176" s="3058"/>
      <c r="GJS176" s="3058"/>
      <c r="GJT176" s="3058"/>
      <c r="GJU176" s="3058"/>
      <c r="GJV176" s="3058"/>
      <c r="GJW176" s="3058"/>
      <c r="GJX176" s="3058"/>
      <c r="GJY176" s="3058"/>
      <c r="GJZ176" s="3058"/>
      <c r="GKA176" s="3058"/>
      <c r="GKB176" s="3058"/>
      <c r="GKC176" s="3058"/>
      <c r="GKD176" s="3058"/>
      <c r="GKE176" s="3058"/>
      <c r="GKF176" s="3058"/>
      <c r="GKG176" s="3058"/>
      <c r="GKH176" s="3058"/>
      <c r="GKI176" s="3058"/>
      <c r="GKJ176" s="3058"/>
      <c r="GKK176" s="3058"/>
      <c r="GKL176" s="3058"/>
      <c r="GKM176" s="3058"/>
      <c r="GKN176" s="3058"/>
      <c r="GKO176" s="3058"/>
      <c r="GKP176" s="3058"/>
      <c r="GKQ176" s="3058"/>
      <c r="GKR176" s="3058"/>
      <c r="GKS176" s="3058"/>
      <c r="GKT176" s="3058"/>
      <c r="GKU176" s="3058"/>
      <c r="GKV176" s="3058"/>
      <c r="GKW176" s="3058"/>
      <c r="GKX176" s="3058"/>
      <c r="GKY176" s="3058"/>
      <c r="GKZ176" s="3058"/>
      <c r="GLA176" s="3058"/>
      <c r="GLB176" s="3058"/>
      <c r="GLC176" s="3058"/>
      <c r="GLD176" s="3058"/>
      <c r="GLE176" s="3058"/>
      <c r="GLF176" s="3058"/>
      <c r="GLG176" s="3058"/>
      <c r="GLH176" s="3058"/>
      <c r="GLI176" s="3058"/>
      <c r="GLJ176" s="3058"/>
      <c r="GLK176" s="3058"/>
      <c r="GLL176" s="3058"/>
      <c r="GLM176" s="3058"/>
      <c r="GLN176" s="3058"/>
      <c r="GLO176" s="3058"/>
      <c r="GLP176" s="3058"/>
      <c r="GLQ176" s="3058"/>
      <c r="GLR176" s="3058"/>
      <c r="GLS176" s="3058"/>
      <c r="GLT176" s="3058"/>
      <c r="GLU176" s="3058"/>
      <c r="GLV176" s="3058"/>
      <c r="GLW176" s="3058"/>
      <c r="GLX176" s="3058"/>
      <c r="GLY176" s="3058"/>
      <c r="GLZ176" s="3058"/>
      <c r="GMA176" s="3058"/>
      <c r="GMB176" s="3058"/>
      <c r="GMC176" s="3058"/>
      <c r="GMD176" s="3058"/>
      <c r="GME176" s="3058"/>
      <c r="GMF176" s="3058"/>
      <c r="GMG176" s="3058"/>
      <c r="GMH176" s="3058"/>
      <c r="GMI176" s="3058"/>
      <c r="GMJ176" s="3058"/>
      <c r="GMK176" s="3058"/>
      <c r="GML176" s="3058"/>
      <c r="GMM176" s="3058"/>
      <c r="GMN176" s="3058"/>
      <c r="GMO176" s="3058"/>
      <c r="GMP176" s="3058"/>
      <c r="GMQ176" s="3058"/>
      <c r="GMR176" s="3058"/>
      <c r="GMS176" s="3058"/>
      <c r="GMT176" s="3058"/>
      <c r="GMU176" s="3058"/>
      <c r="GMV176" s="3058"/>
      <c r="GMW176" s="3058"/>
      <c r="GMX176" s="3058"/>
      <c r="GMY176" s="3058"/>
      <c r="GMZ176" s="3058"/>
      <c r="GNA176" s="3058"/>
      <c r="GNB176" s="3058"/>
      <c r="GNC176" s="3058"/>
      <c r="GND176" s="3058"/>
      <c r="GNE176" s="3058"/>
      <c r="GNF176" s="3058"/>
      <c r="GNG176" s="3058"/>
      <c r="GNH176" s="3058"/>
      <c r="GNI176" s="3058"/>
      <c r="GNJ176" s="3058"/>
      <c r="GNK176" s="3058"/>
      <c r="GNL176" s="3058"/>
      <c r="GNM176" s="3058"/>
      <c r="GNN176" s="3058"/>
      <c r="GNO176" s="3058"/>
      <c r="GNP176" s="3058"/>
      <c r="GNQ176" s="3058"/>
      <c r="GNR176" s="3058"/>
      <c r="GNS176" s="3058"/>
      <c r="GNT176" s="3058"/>
      <c r="GNU176" s="3058"/>
      <c r="GNV176" s="3058"/>
      <c r="GNW176" s="3058"/>
      <c r="GNX176" s="3058"/>
      <c r="GNY176" s="3058"/>
      <c r="GNZ176" s="3058"/>
      <c r="GOA176" s="3058"/>
      <c r="GOB176" s="3058"/>
      <c r="GOC176" s="3058"/>
      <c r="GOD176" s="3058"/>
      <c r="GOE176" s="3058"/>
      <c r="GOF176" s="3058"/>
      <c r="GOG176" s="3058"/>
      <c r="GOH176" s="3058"/>
      <c r="GOI176" s="3058"/>
      <c r="GOJ176" s="3058"/>
      <c r="GOK176" s="3058"/>
      <c r="GOL176" s="3058"/>
      <c r="GOM176" s="3058"/>
      <c r="GON176" s="3058"/>
      <c r="GOO176" s="3058"/>
      <c r="GOP176" s="3058"/>
      <c r="GOQ176" s="3058"/>
      <c r="GOR176" s="3058"/>
      <c r="GOS176" s="3058"/>
      <c r="GOT176" s="3058"/>
      <c r="GOU176" s="3058"/>
      <c r="GOV176" s="3058"/>
      <c r="GOW176" s="3058"/>
      <c r="GOX176" s="3058"/>
      <c r="GOY176" s="3058"/>
      <c r="GOZ176" s="3058"/>
      <c r="GPA176" s="3058"/>
      <c r="GPB176" s="3058"/>
      <c r="GPC176" s="3058"/>
      <c r="GPD176" s="3058"/>
      <c r="GPE176" s="3058"/>
      <c r="GPF176" s="3058"/>
      <c r="GPG176" s="3058"/>
      <c r="GPH176" s="3058"/>
      <c r="GPI176" s="3058"/>
      <c r="GPJ176" s="3058"/>
      <c r="GPK176" s="3058"/>
      <c r="GPL176" s="3058"/>
      <c r="GPM176" s="3058"/>
      <c r="GPN176" s="3058"/>
      <c r="GPO176" s="3058"/>
      <c r="GPP176" s="3058"/>
      <c r="GPQ176" s="3058"/>
      <c r="GPR176" s="3058"/>
      <c r="GPS176" s="3058"/>
      <c r="GPT176" s="3058"/>
      <c r="GPU176" s="3058"/>
      <c r="GPV176" s="3058"/>
      <c r="GPW176" s="3058"/>
      <c r="GPX176" s="3058"/>
      <c r="GPY176" s="3058"/>
      <c r="GPZ176" s="3058"/>
      <c r="GQA176" s="3058"/>
      <c r="GQB176" s="3058"/>
      <c r="GQC176" s="3058"/>
      <c r="GQD176" s="3058"/>
      <c r="GQE176" s="3058"/>
      <c r="GQF176" s="3058"/>
      <c r="GQG176" s="3058"/>
      <c r="GQH176" s="3058"/>
      <c r="GQI176" s="3058"/>
      <c r="GQJ176" s="3058"/>
      <c r="GQK176" s="3058"/>
      <c r="GQL176" s="3058"/>
      <c r="GQM176" s="3058"/>
      <c r="GQN176" s="3058"/>
      <c r="GQO176" s="3058"/>
      <c r="GQP176" s="3058"/>
      <c r="GQQ176" s="3058"/>
      <c r="GQR176" s="3058"/>
      <c r="GQS176" s="3058"/>
      <c r="GQT176" s="3058"/>
      <c r="GQU176" s="3058"/>
      <c r="GQV176" s="3058"/>
      <c r="GQW176" s="3058"/>
      <c r="GQX176" s="3058"/>
      <c r="GQY176" s="3058"/>
      <c r="GQZ176" s="3058"/>
      <c r="GRA176" s="3058"/>
      <c r="GRB176" s="3058"/>
      <c r="GRC176" s="3058"/>
      <c r="GRD176" s="3058"/>
      <c r="GRE176" s="3058"/>
      <c r="GRF176" s="3058"/>
      <c r="GRG176" s="3058"/>
      <c r="GRH176" s="3058"/>
      <c r="GRI176" s="3058"/>
      <c r="GRJ176" s="3058"/>
      <c r="GRK176" s="3058"/>
      <c r="GRL176" s="3058"/>
      <c r="GRM176" s="3058"/>
      <c r="GRN176" s="3058"/>
      <c r="GRO176" s="3058"/>
      <c r="GRP176" s="3058"/>
      <c r="GRQ176" s="3058"/>
      <c r="GRR176" s="3058"/>
      <c r="GRS176" s="3058"/>
      <c r="GRT176" s="3058"/>
      <c r="GRU176" s="3058"/>
      <c r="GRV176" s="3058"/>
      <c r="GRW176" s="3058"/>
      <c r="GRX176" s="3058"/>
      <c r="GRY176" s="3058"/>
      <c r="GRZ176" s="3058"/>
      <c r="GSA176" s="3058"/>
      <c r="GSB176" s="3058"/>
      <c r="GSC176" s="3058"/>
      <c r="GSD176" s="3058"/>
      <c r="GSE176" s="3058"/>
      <c r="GSF176" s="3058"/>
      <c r="GSG176" s="3058"/>
      <c r="GSH176" s="3058"/>
      <c r="GSI176" s="3058"/>
      <c r="GSJ176" s="3058"/>
      <c r="GSK176" s="3058"/>
      <c r="GSL176" s="3058"/>
      <c r="GSM176" s="3058"/>
      <c r="GSN176" s="3058"/>
      <c r="GSO176" s="3058"/>
      <c r="GSP176" s="3058"/>
      <c r="GSQ176" s="3058"/>
      <c r="GSR176" s="3058"/>
      <c r="GSS176" s="3058"/>
      <c r="GST176" s="3058"/>
      <c r="GSU176" s="3058"/>
      <c r="GSV176" s="3058"/>
      <c r="GSW176" s="3058"/>
      <c r="GSX176" s="3058"/>
      <c r="GSY176" s="3058"/>
      <c r="GSZ176" s="3058"/>
      <c r="GTA176" s="3058"/>
      <c r="GTB176" s="3058"/>
      <c r="GTC176" s="3058"/>
      <c r="GTD176" s="3058"/>
      <c r="GTE176" s="3058"/>
      <c r="GTF176" s="3058"/>
      <c r="GTG176" s="3058"/>
      <c r="GTH176" s="3058"/>
      <c r="GTI176" s="3058"/>
      <c r="GTJ176" s="3058"/>
      <c r="GTK176" s="3058"/>
      <c r="GTL176" s="3058"/>
      <c r="GTM176" s="3058"/>
      <c r="GTN176" s="3058"/>
      <c r="GTO176" s="3058"/>
      <c r="GTP176" s="3058"/>
      <c r="GTQ176" s="3058"/>
      <c r="GTR176" s="3058"/>
      <c r="GTS176" s="3058"/>
      <c r="GTT176" s="3058"/>
      <c r="GTU176" s="3058"/>
      <c r="GTV176" s="3058"/>
      <c r="GTW176" s="3058"/>
      <c r="GTX176" s="3058"/>
      <c r="GTY176" s="3058"/>
      <c r="GTZ176" s="3058"/>
      <c r="GUA176" s="3058"/>
      <c r="GUB176" s="3058"/>
      <c r="GUC176" s="3058"/>
      <c r="GUD176" s="3058"/>
      <c r="GUE176" s="3058"/>
      <c r="GUF176" s="3058"/>
      <c r="GUG176" s="3058"/>
      <c r="GUH176" s="3058"/>
      <c r="GUI176" s="3058"/>
      <c r="GUJ176" s="3058"/>
      <c r="GUK176" s="3058"/>
      <c r="GUL176" s="3058"/>
      <c r="GUM176" s="3058"/>
      <c r="GUN176" s="3058"/>
      <c r="GUO176" s="3058"/>
      <c r="GUP176" s="3058"/>
      <c r="GUQ176" s="3058"/>
      <c r="GUR176" s="3058"/>
      <c r="GUS176" s="3058"/>
      <c r="GUT176" s="3058"/>
      <c r="GUU176" s="3058"/>
      <c r="GUV176" s="3058"/>
      <c r="GUW176" s="3058"/>
      <c r="GUX176" s="3058"/>
      <c r="GUY176" s="3058"/>
      <c r="GUZ176" s="3058"/>
      <c r="GVA176" s="3058"/>
      <c r="GVB176" s="3058"/>
      <c r="GVC176" s="3058"/>
      <c r="GVD176" s="3058"/>
      <c r="GVE176" s="3058"/>
      <c r="GVF176" s="3058"/>
      <c r="GVG176" s="3058"/>
      <c r="GVH176" s="3058"/>
      <c r="GVI176" s="3058"/>
      <c r="GVJ176" s="3058"/>
      <c r="GVK176" s="3058"/>
      <c r="GVL176" s="3058"/>
      <c r="GVM176" s="3058"/>
      <c r="GVN176" s="3058"/>
      <c r="GVO176" s="3058"/>
      <c r="GVP176" s="3058"/>
      <c r="GVQ176" s="3058"/>
      <c r="GVR176" s="3058"/>
      <c r="GVS176" s="3058"/>
      <c r="GVT176" s="3058"/>
      <c r="GVU176" s="3058"/>
      <c r="GVV176" s="3058"/>
      <c r="GVW176" s="3058"/>
      <c r="GVX176" s="3058"/>
      <c r="GVY176" s="3058"/>
      <c r="GVZ176" s="3058"/>
      <c r="GWA176" s="3058"/>
      <c r="GWB176" s="3058"/>
      <c r="GWC176" s="3058"/>
      <c r="GWD176" s="3058"/>
      <c r="GWE176" s="3058"/>
      <c r="GWF176" s="3058"/>
      <c r="GWG176" s="3058"/>
      <c r="GWH176" s="3058"/>
      <c r="GWI176" s="3058"/>
      <c r="GWJ176" s="3058"/>
      <c r="GWK176" s="3058"/>
      <c r="GWL176" s="3058"/>
      <c r="GWM176" s="3058"/>
      <c r="GWN176" s="3058"/>
      <c r="GWO176" s="3058"/>
      <c r="GWP176" s="3058"/>
      <c r="GWQ176" s="3058"/>
      <c r="GWR176" s="3058"/>
      <c r="GWS176" s="3058"/>
      <c r="GWT176" s="3058"/>
      <c r="GWU176" s="3058"/>
      <c r="GWV176" s="3058"/>
      <c r="GWW176" s="3058"/>
      <c r="GWX176" s="3058"/>
      <c r="GWY176" s="3058"/>
      <c r="GWZ176" s="3058"/>
      <c r="GXA176" s="3058"/>
      <c r="GXB176" s="3058"/>
      <c r="GXC176" s="3058"/>
      <c r="GXD176" s="3058"/>
      <c r="GXE176" s="3058"/>
      <c r="GXF176" s="3058"/>
      <c r="GXG176" s="3058"/>
      <c r="GXH176" s="3058"/>
      <c r="GXI176" s="3058"/>
      <c r="GXJ176" s="3058"/>
      <c r="GXK176" s="3058"/>
      <c r="GXL176" s="3058"/>
      <c r="GXM176" s="3058"/>
      <c r="GXN176" s="3058"/>
      <c r="GXO176" s="3058"/>
      <c r="GXP176" s="3058"/>
      <c r="GXQ176" s="3058"/>
      <c r="GXR176" s="3058"/>
      <c r="GXS176" s="3058"/>
      <c r="GXT176" s="3058"/>
      <c r="GXU176" s="3058"/>
      <c r="GXV176" s="3058"/>
      <c r="GXW176" s="3058"/>
      <c r="GXX176" s="3058"/>
      <c r="GXY176" s="3058"/>
      <c r="GXZ176" s="3058"/>
      <c r="GYA176" s="3058"/>
      <c r="GYB176" s="3058"/>
      <c r="GYC176" s="3058"/>
      <c r="GYD176" s="3058"/>
      <c r="GYE176" s="3058"/>
      <c r="GYF176" s="3058"/>
      <c r="GYG176" s="3058"/>
      <c r="GYH176" s="3058"/>
      <c r="GYI176" s="3058"/>
      <c r="GYJ176" s="3058"/>
      <c r="GYK176" s="3058"/>
      <c r="GYL176" s="3058"/>
      <c r="GYM176" s="3058"/>
      <c r="GYN176" s="3058"/>
      <c r="GYO176" s="3058"/>
      <c r="GYP176" s="3058"/>
      <c r="GYQ176" s="3058"/>
      <c r="GYR176" s="3058"/>
      <c r="GYS176" s="3058"/>
      <c r="GYT176" s="3058"/>
      <c r="GYU176" s="3058"/>
      <c r="GYV176" s="3058"/>
      <c r="GYW176" s="3058"/>
      <c r="GYX176" s="3058"/>
      <c r="GYY176" s="3058"/>
      <c r="GYZ176" s="3058"/>
      <c r="GZA176" s="3058"/>
      <c r="GZB176" s="3058"/>
      <c r="GZC176" s="3058"/>
      <c r="GZD176" s="3058"/>
      <c r="GZE176" s="3058"/>
      <c r="GZF176" s="3058"/>
      <c r="GZG176" s="3058"/>
      <c r="GZH176" s="3058"/>
      <c r="GZI176" s="3058"/>
      <c r="GZJ176" s="3058"/>
      <c r="GZK176" s="3058"/>
      <c r="GZL176" s="3058"/>
      <c r="GZM176" s="3058"/>
      <c r="GZN176" s="3058"/>
      <c r="GZO176" s="3058"/>
      <c r="GZP176" s="3058"/>
      <c r="GZQ176" s="3058"/>
      <c r="GZR176" s="3058"/>
      <c r="GZS176" s="3058"/>
      <c r="GZT176" s="3058"/>
      <c r="GZU176" s="3058"/>
      <c r="GZV176" s="3058"/>
      <c r="GZW176" s="3058"/>
      <c r="GZX176" s="3058"/>
      <c r="GZY176" s="3058"/>
      <c r="GZZ176" s="3058"/>
      <c r="HAA176" s="3058"/>
      <c r="HAB176" s="3058"/>
      <c r="HAC176" s="3058"/>
      <c r="HAD176" s="3058"/>
      <c r="HAE176" s="3058"/>
      <c r="HAF176" s="3058"/>
      <c r="HAG176" s="3058"/>
      <c r="HAH176" s="3058"/>
      <c r="HAI176" s="3058"/>
      <c r="HAJ176" s="3058"/>
      <c r="HAK176" s="3058"/>
      <c r="HAL176" s="3058"/>
      <c r="HAM176" s="3058"/>
      <c r="HAN176" s="3058"/>
      <c r="HAO176" s="3058"/>
      <c r="HAP176" s="3058"/>
      <c r="HAQ176" s="3058"/>
      <c r="HAR176" s="3058"/>
      <c r="HAS176" s="3058"/>
      <c r="HAT176" s="3058"/>
      <c r="HAU176" s="3058"/>
      <c r="HAV176" s="3058"/>
      <c r="HAW176" s="3058"/>
      <c r="HAX176" s="3058"/>
      <c r="HAY176" s="3058"/>
      <c r="HAZ176" s="3058"/>
      <c r="HBA176" s="3058"/>
      <c r="HBB176" s="3058"/>
      <c r="HBC176" s="3058"/>
      <c r="HBD176" s="3058"/>
      <c r="HBE176" s="3058"/>
      <c r="HBF176" s="3058"/>
      <c r="HBG176" s="3058"/>
      <c r="HBH176" s="3058"/>
      <c r="HBI176" s="3058"/>
      <c r="HBJ176" s="3058"/>
      <c r="HBK176" s="3058"/>
      <c r="HBL176" s="3058"/>
      <c r="HBM176" s="3058"/>
      <c r="HBN176" s="3058"/>
      <c r="HBO176" s="3058"/>
      <c r="HBP176" s="3058"/>
      <c r="HBQ176" s="3058"/>
      <c r="HBR176" s="3058"/>
      <c r="HBS176" s="3058"/>
      <c r="HBT176" s="3058"/>
      <c r="HBU176" s="3058"/>
      <c r="HBV176" s="3058"/>
      <c r="HBW176" s="3058"/>
      <c r="HBX176" s="3058"/>
      <c r="HBY176" s="3058"/>
      <c r="HBZ176" s="3058"/>
      <c r="HCA176" s="3058"/>
      <c r="HCB176" s="3058"/>
      <c r="HCC176" s="3058"/>
      <c r="HCD176" s="3058"/>
      <c r="HCE176" s="3058"/>
      <c r="HCF176" s="3058"/>
      <c r="HCG176" s="3058"/>
      <c r="HCH176" s="3058"/>
      <c r="HCI176" s="3058"/>
      <c r="HCJ176" s="3058"/>
      <c r="HCK176" s="3058"/>
      <c r="HCL176" s="3058"/>
      <c r="HCM176" s="3058"/>
      <c r="HCN176" s="3058"/>
      <c r="HCO176" s="3058"/>
      <c r="HCP176" s="3058"/>
      <c r="HCQ176" s="3058"/>
      <c r="HCR176" s="3058"/>
      <c r="HCS176" s="3058"/>
      <c r="HCT176" s="3058"/>
      <c r="HCU176" s="3058"/>
      <c r="HCV176" s="3058"/>
      <c r="HCW176" s="3058"/>
      <c r="HCX176" s="3058"/>
      <c r="HCY176" s="3058"/>
      <c r="HCZ176" s="3058"/>
      <c r="HDA176" s="3058"/>
      <c r="HDB176" s="3058"/>
      <c r="HDC176" s="3058"/>
      <c r="HDD176" s="3058"/>
      <c r="HDE176" s="3058"/>
      <c r="HDF176" s="3058"/>
      <c r="HDG176" s="3058"/>
      <c r="HDH176" s="3058"/>
      <c r="HDI176" s="3058"/>
      <c r="HDJ176" s="3058"/>
      <c r="HDK176" s="3058"/>
      <c r="HDL176" s="3058"/>
      <c r="HDM176" s="3058"/>
      <c r="HDN176" s="3058"/>
      <c r="HDO176" s="3058"/>
      <c r="HDP176" s="3058"/>
      <c r="HDQ176" s="3058"/>
      <c r="HDR176" s="3058"/>
      <c r="HDS176" s="3058"/>
      <c r="HDT176" s="3058"/>
      <c r="HDU176" s="3058"/>
      <c r="HDV176" s="3058"/>
      <c r="HDW176" s="3058"/>
      <c r="HDX176" s="3058"/>
      <c r="HDY176" s="3058"/>
      <c r="HDZ176" s="3058"/>
      <c r="HEA176" s="3058"/>
      <c r="HEB176" s="3058"/>
      <c r="HEC176" s="3058"/>
      <c r="HED176" s="3058"/>
      <c r="HEE176" s="3058"/>
      <c r="HEF176" s="3058"/>
      <c r="HEG176" s="3058"/>
      <c r="HEH176" s="3058"/>
      <c r="HEI176" s="3058"/>
      <c r="HEJ176" s="3058"/>
      <c r="HEK176" s="3058"/>
      <c r="HEL176" s="3058"/>
      <c r="HEM176" s="3058"/>
      <c r="HEN176" s="3058"/>
      <c r="HEO176" s="3058"/>
      <c r="HEP176" s="3058"/>
      <c r="HEQ176" s="3058"/>
      <c r="HER176" s="3058"/>
      <c r="HES176" s="3058"/>
      <c r="HET176" s="3058"/>
      <c r="HEU176" s="3058"/>
      <c r="HEV176" s="3058"/>
      <c r="HEW176" s="3058"/>
      <c r="HEX176" s="3058"/>
      <c r="HEY176" s="3058"/>
      <c r="HEZ176" s="3058"/>
      <c r="HFA176" s="3058"/>
      <c r="HFB176" s="3058"/>
      <c r="HFC176" s="3058"/>
      <c r="HFD176" s="3058"/>
      <c r="HFE176" s="3058"/>
      <c r="HFF176" s="3058"/>
      <c r="HFG176" s="3058"/>
      <c r="HFH176" s="3058"/>
      <c r="HFI176" s="3058"/>
      <c r="HFJ176" s="3058"/>
      <c r="HFK176" s="3058"/>
      <c r="HFL176" s="3058"/>
      <c r="HFM176" s="3058"/>
      <c r="HFN176" s="3058"/>
      <c r="HFO176" s="3058"/>
      <c r="HFP176" s="3058"/>
      <c r="HFQ176" s="3058"/>
      <c r="HFR176" s="3058"/>
      <c r="HFS176" s="3058"/>
      <c r="HFT176" s="3058"/>
      <c r="HFU176" s="3058"/>
      <c r="HFV176" s="3058"/>
      <c r="HFW176" s="3058"/>
      <c r="HFX176" s="3058"/>
      <c r="HFY176" s="3058"/>
      <c r="HFZ176" s="3058"/>
      <c r="HGA176" s="3058"/>
      <c r="HGB176" s="3058"/>
      <c r="HGC176" s="3058"/>
      <c r="HGD176" s="3058"/>
      <c r="HGE176" s="3058"/>
      <c r="HGF176" s="3058"/>
      <c r="HGG176" s="3058"/>
      <c r="HGH176" s="3058"/>
      <c r="HGI176" s="3058"/>
      <c r="HGJ176" s="3058"/>
      <c r="HGK176" s="3058"/>
      <c r="HGL176" s="3058"/>
      <c r="HGM176" s="3058"/>
      <c r="HGN176" s="3058"/>
      <c r="HGO176" s="3058"/>
      <c r="HGP176" s="3058"/>
      <c r="HGQ176" s="3058"/>
      <c r="HGR176" s="3058"/>
      <c r="HGS176" s="3058"/>
      <c r="HGT176" s="3058"/>
      <c r="HGU176" s="3058"/>
      <c r="HGV176" s="3058"/>
      <c r="HGW176" s="3058"/>
      <c r="HGX176" s="3058"/>
      <c r="HGY176" s="3058"/>
      <c r="HGZ176" s="3058"/>
      <c r="HHA176" s="3058"/>
      <c r="HHB176" s="3058"/>
      <c r="HHC176" s="3058"/>
      <c r="HHD176" s="3058"/>
      <c r="HHE176" s="3058"/>
      <c r="HHF176" s="3058"/>
      <c r="HHG176" s="3058"/>
      <c r="HHH176" s="3058"/>
      <c r="HHI176" s="3058"/>
      <c r="HHJ176" s="3058"/>
      <c r="HHK176" s="3058"/>
      <c r="HHL176" s="3058"/>
      <c r="HHM176" s="3058"/>
      <c r="HHN176" s="3058"/>
      <c r="HHO176" s="3058"/>
      <c r="HHP176" s="3058"/>
      <c r="HHQ176" s="3058"/>
      <c r="HHR176" s="3058"/>
      <c r="HHS176" s="3058"/>
      <c r="HHT176" s="3058"/>
      <c r="HHU176" s="3058"/>
      <c r="HHV176" s="3058"/>
      <c r="HHW176" s="3058"/>
      <c r="HHX176" s="3058"/>
      <c r="HHY176" s="3058"/>
      <c r="HHZ176" s="3058"/>
      <c r="HIA176" s="3058"/>
      <c r="HIB176" s="3058"/>
      <c r="HIC176" s="3058"/>
      <c r="HID176" s="3058"/>
      <c r="HIE176" s="3058"/>
      <c r="HIF176" s="3058"/>
      <c r="HIG176" s="3058"/>
      <c r="HIH176" s="3058"/>
      <c r="HII176" s="3058"/>
      <c r="HIJ176" s="3058"/>
      <c r="HIK176" s="3058"/>
      <c r="HIL176" s="3058"/>
      <c r="HIM176" s="3058"/>
      <c r="HIN176" s="3058"/>
      <c r="HIO176" s="3058"/>
      <c r="HIP176" s="3058"/>
      <c r="HIQ176" s="3058"/>
      <c r="HIR176" s="3058"/>
      <c r="HIS176" s="3058"/>
      <c r="HIT176" s="3058"/>
      <c r="HIU176" s="3058"/>
      <c r="HIV176" s="3058"/>
      <c r="HIW176" s="3058"/>
      <c r="HIX176" s="3058"/>
      <c r="HIY176" s="3058"/>
      <c r="HIZ176" s="3058"/>
      <c r="HJA176" s="3058"/>
      <c r="HJB176" s="3058"/>
      <c r="HJC176" s="3058"/>
      <c r="HJD176" s="3058"/>
      <c r="HJE176" s="3058"/>
      <c r="HJF176" s="3058"/>
      <c r="HJG176" s="3058"/>
      <c r="HJH176" s="3058"/>
      <c r="HJI176" s="3058"/>
      <c r="HJJ176" s="3058"/>
      <c r="HJK176" s="3058"/>
      <c r="HJL176" s="3058"/>
      <c r="HJM176" s="3058"/>
      <c r="HJN176" s="3058"/>
      <c r="HJO176" s="3058"/>
      <c r="HJP176" s="3058"/>
      <c r="HJQ176" s="3058"/>
      <c r="HJR176" s="3058"/>
      <c r="HJS176" s="3058"/>
      <c r="HJT176" s="3058"/>
      <c r="HJU176" s="3058"/>
      <c r="HJV176" s="3058"/>
      <c r="HJW176" s="3058"/>
      <c r="HJX176" s="3058"/>
      <c r="HJY176" s="3058"/>
      <c r="HJZ176" s="3058"/>
      <c r="HKA176" s="3058"/>
      <c r="HKB176" s="3058"/>
      <c r="HKC176" s="3058"/>
      <c r="HKD176" s="3058"/>
      <c r="HKE176" s="3058"/>
      <c r="HKF176" s="3058"/>
      <c r="HKG176" s="3058"/>
      <c r="HKH176" s="3058"/>
      <c r="HKI176" s="3058"/>
      <c r="HKJ176" s="3058"/>
      <c r="HKK176" s="3058"/>
      <c r="HKL176" s="3058"/>
      <c r="HKM176" s="3058"/>
      <c r="HKN176" s="3058"/>
      <c r="HKO176" s="3058"/>
      <c r="HKP176" s="3058"/>
      <c r="HKQ176" s="3058"/>
      <c r="HKR176" s="3058"/>
      <c r="HKS176" s="3058"/>
      <c r="HKT176" s="3058"/>
      <c r="HKU176" s="3058"/>
      <c r="HKV176" s="3058"/>
      <c r="HKW176" s="3058"/>
      <c r="HKX176" s="3058"/>
      <c r="HKY176" s="3058"/>
      <c r="HKZ176" s="3058"/>
      <c r="HLA176" s="3058"/>
      <c r="HLB176" s="3058"/>
      <c r="HLC176" s="3058"/>
      <c r="HLD176" s="3058"/>
      <c r="HLE176" s="3058"/>
      <c r="HLF176" s="3058"/>
      <c r="HLG176" s="3058"/>
      <c r="HLH176" s="3058"/>
      <c r="HLI176" s="3058"/>
      <c r="HLJ176" s="3058"/>
      <c r="HLK176" s="3058"/>
      <c r="HLL176" s="3058"/>
      <c r="HLM176" s="3058"/>
      <c r="HLN176" s="3058"/>
      <c r="HLO176" s="3058"/>
      <c r="HLP176" s="3058"/>
      <c r="HLQ176" s="3058"/>
      <c r="HLR176" s="3058"/>
      <c r="HLS176" s="3058"/>
      <c r="HLT176" s="3058"/>
      <c r="HLU176" s="3058"/>
      <c r="HLV176" s="3058"/>
      <c r="HLW176" s="3058"/>
      <c r="HLX176" s="3058"/>
      <c r="HLY176" s="3058"/>
      <c r="HLZ176" s="3058"/>
      <c r="HMA176" s="3058"/>
      <c r="HMB176" s="3058"/>
      <c r="HMC176" s="3058"/>
      <c r="HMD176" s="3058"/>
      <c r="HME176" s="3058"/>
      <c r="HMF176" s="3058"/>
      <c r="HMG176" s="3058"/>
      <c r="HMH176" s="3058"/>
      <c r="HMI176" s="3058"/>
      <c r="HMJ176" s="3058"/>
      <c r="HMK176" s="3058"/>
      <c r="HML176" s="3058"/>
      <c r="HMM176" s="3058"/>
      <c r="HMN176" s="3058"/>
      <c r="HMO176" s="3058"/>
      <c r="HMP176" s="3058"/>
      <c r="HMQ176" s="3058"/>
      <c r="HMR176" s="3058"/>
      <c r="HMS176" s="3058"/>
      <c r="HMT176" s="3058"/>
      <c r="HMU176" s="3058"/>
      <c r="HMV176" s="3058"/>
      <c r="HMW176" s="3058"/>
      <c r="HMX176" s="3058"/>
      <c r="HMY176" s="3058"/>
      <c r="HMZ176" s="3058"/>
      <c r="HNA176" s="3058"/>
      <c r="HNB176" s="3058"/>
      <c r="HNC176" s="3058"/>
      <c r="HND176" s="3058"/>
      <c r="HNE176" s="3058"/>
      <c r="HNF176" s="3058"/>
      <c r="HNG176" s="3058"/>
      <c r="HNH176" s="3058"/>
      <c r="HNI176" s="3058"/>
      <c r="HNJ176" s="3058"/>
      <c r="HNK176" s="3058"/>
      <c r="HNL176" s="3058"/>
      <c r="HNM176" s="3058"/>
      <c r="HNN176" s="3058"/>
      <c r="HNO176" s="3058"/>
      <c r="HNP176" s="3058"/>
      <c r="HNQ176" s="3058"/>
      <c r="HNR176" s="3058"/>
      <c r="HNS176" s="3058"/>
      <c r="HNT176" s="3058"/>
      <c r="HNU176" s="3058"/>
      <c r="HNV176" s="3058"/>
      <c r="HNW176" s="3058"/>
      <c r="HNX176" s="3058"/>
      <c r="HNY176" s="3058"/>
      <c r="HNZ176" s="3058"/>
      <c r="HOA176" s="3058"/>
      <c r="HOB176" s="3058"/>
      <c r="HOC176" s="3058"/>
      <c r="HOD176" s="3058"/>
      <c r="HOE176" s="3058"/>
      <c r="HOF176" s="3058"/>
      <c r="HOG176" s="3058"/>
      <c r="HOH176" s="3058"/>
      <c r="HOI176" s="3058"/>
      <c r="HOJ176" s="3058"/>
      <c r="HOK176" s="3058"/>
      <c r="HOL176" s="3058"/>
      <c r="HOM176" s="3058"/>
      <c r="HON176" s="3058"/>
      <c r="HOO176" s="3058"/>
      <c r="HOP176" s="3058"/>
      <c r="HOQ176" s="3058"/>
      <c r="HOR176" s="3058"/>
      <c r="HOS176" s="3058"/>
      <c r="HOT176" s="3058"/>
      <c r="HOU176" s="3058"/>
      <c r="HOV176" s="3058"/>
      <c r="HOW176" s="3058"/>
      <c r="HOX176" s="3058"/>
      <c r="HOY176" s="3058"/>
      <c r="HOZ176" s="3058"/>
      <c r="HPA176" s="3058"/>
      <c r="HPB176" s="3058"/>
      <c r="HPC176" s="3058"/>
      <c r="HPD176" s="3058"/>
      <c r="HPE176" s="3058"/>
      <c r="HPF176" s="3058"/>
      <c r="HPG176" s="3058"/>
      <c r="HPH176" s="3058"/>
      <c r="HPI176" s="3058"/>
      <c r="HPJ176" s="3058"/>
      <c r="HPK176" s="3058"/>
      <c r="HPL176" s="3058"/>
      <c r="HPM176" s="3058"/>
      <c r="HPN176" s="3058"/>
      <c r="HPO176" s="3058"/>
      <c r="HPP176" s="3058"/>
      <c r="HPQ176" s="3058"/>
      <c r="HPR176" s="3058"/>
      <c r="HPS176" s="3058"/>
      <c r="HPT176" s="3058"/>
      <c r="HPU176" s="3058"/>
      <c r="HPV176" s="3058"/>
      <c r="HPW176" s="3058"/>
      <c r="HPX176" s="3058"/>
      <c r="HPY176" s="3058"/>
      <c r="HPZ176" s="3058"/>
      <c r="HQA176" s="3058"/>
      <c r="HQB176" s="3058"/>
      <c r="HQC176" s="3058"/>
      <c r="HQD176" s="3058"/>
      <c r="HQE176" s="3058"/>
      <c r="HQF176" s="3058"/>
      <c r="HQG176" s="3058"/>
      <c r="HQH176" s="3058"/>
      <c r="HQI176" s="3058"/>
      <c r="HQJ176" s="3058"/>
      <c r="HQK176" s="3058"/>
      <c r="HQL176" s="3058"/>
      <c r="HQM176" s="3058"/>
      <c r="HQN176" s="3058"/>
      <c r="HQO176" s="3058"/>
      <c r="HQP176" s="3058"/>
      <c r="HQQ176" s="3058"/>
      <c r="HQR176" s="3058"/>
      <c r="HQS176" s="3058"/>
      <c r="HQT176" s="3058"/>
      <c r="HQU176" s="3058"/>
      <c r="HQV176" s="3058"/>
      <c r="HQW176" s="3058"/>
      <c r="HQX176" s="3058"/>
      <c r="HQY176" s="3058"/>
      <c r="HQZ176" s="3058"/>
      <c r="HRA176" s="3058"/>
      <c r="HRB176" s="3058"/>
      <c r="HRC176" s="3058"/>
      <c r="HRD176" s="3058"/>
      <c r="HRE176" s="3058"/>
      <c r="HRF176" s="3058"/>
      <c r="HRG176" s="3058"/>
      <c r="HRH176" s="3058"/>
      <c r="HRI176" s="3058"/>
      <c r="HRJ176" s="3058"/>
      <c r="HRK176" s="3058"/>
      <c r="HRL176" s="3058"/>
      <c r="HRM176" s="3058"/>
      <c r="HRN176" s="3058"/>
      <c r="HRO176" s="3058"/>
      <c r="HRP176" s="3058"/>
      <c r="HRQ176" s="3058"/>
      <c r="HRR176" s="3058"/>
      <c r="HRS176" s="3058"/>
      <c r="HRT176" s="3058"/>
      <c r="HRU176" s="3058"/>
      <c r="HRV176" s="3058"/>
      <c r="HRW176" s="3058"/>
      <c r="HRX176" s="3058"/>
      <c r="HRY176" s="3058"/>
      <c r="HRZ176" s="3058"/>
      <c r="HSA176" s="3058"/>
      <c r="HSB176" s="3058"/>
      <c r="HSC176" s="3058"/>
      <c r="HSD176" s="3058"/>
      <c r="HSE176" s="3058"/>
      <c r="HSF176" s="3058"/>
      <c r="HSG176" s="3058"/>
      <c r="HSH176" s="3058"/>
      <c r="HSI176" s="3058"/>
      <c r="HSJ176" s="3058"/>
      <c r="HSK176" s="3058"/>
      <c r="HSL176" s="3058"/>
      <c r="HSM176" s="3058"/>
      <c r="HSN176" s="3058"/>
      <c r="HSO176" s="3058"/>
      <c r="HSP176" s="3058"/>
      <c r="HSQ176" s="3058"/>
      <c r="HSR176" s="3058"/>
      <c r="HSS176" s="3058"/>
      <c r="HST176" s="3058"/>
      <c r="HSU176" s="3058"/>
      <c r="HSV176" s="3058"/>
      <c r="HSW176" s="3058"/>
      <c r="HSX176" s="3058"/>
      <c r="HSY176" s="3058"/>
      <c r="HSZ176" s="3058"/>
      <c r="HTA176" s="3058"/>
      <c r="HTB176" s="3058"/>
      <c r="HTC176" s="3058"/>
      <c r="HTD176" s="3058"/>
      <c r="HTE176" s="3058"/>
      <c r="HTF176" s="3058"/>
      <c r="HTG176" s="3058"/>
      <c r="HTH176" s="3058"/>
      <c r="HTI176" s="3058"/>
      <c r="HTJ176" s="3058"/>
      <c r="HTK176" s="3058"/>
      <c r="HTL176" s="3058"/>
      <c r="HTM176" s="3058"/>
      <c r="HTN176" s="3058"/>
      <c r="HTO176" s="3058"/>
      <c r="HTP176" s="3058"/>
      <c r="HTQ176" s="3058"/>
      <c r="HTR176" s="3058"/>
      <c r="HTS176" s="3058"/>
      <c r="HTT176" s="3058"/>
      <c r="HTU176" s="3058"/>
      <c r="HTV176" s="3058"/>
      <c r="HTW176" s="3058"/>
      <c r="HTX176" s="3058"/>
      <c r="HTY176" s="3058"/>
      <c r="HTZ176" s="3058"/>
      <c r="HUA176" s="3058"/>
      <c r="HUB176" s="3058"/>
      <c r="HUC176" s="3058"/>
      <c r="HUD176" s="3058"/>
      <c r="HUE176" s="3058"/>
      <c r="HUF176" s="3058"/>
      <c r="HUG176" s="3058"/>
      <c r="HUH176" s="3058"/>
      <c r="HUI176" s="3058"/>
      <c r="HUJ176" s="3058"/>
      <c r="HUK176" s="3058"/>
      <c r="HUL176" s="3058"/>
      <c r="HUM176" s="3058"/>
      <c r="HUN176" s="3058"/>
      <c r="HUO176" s="3058"/>
      <c r="HUP176" s="3058"/>
      <c r="HUQ176" s="3058"/>
      <c r="HUR176" s="3058"/>
      <c r="HUS176" s="3058"/>
      <c r="HUT176" s="3058"/>
      <c r="HUU176" s="3058"/>
      <c r="HUV176" s="3058"/>
      <c r="HUW176" s="3058"/>
      <c r="HUX176" s="3058"/>
      <c r="HUY176" s="3058"/>
      <c r="HUZ176" s="3058"/>
      <c r="HVA176" s="3058"/>
      <c r="HVB176" s="3058"/>
      <c r="HVC176" s="3058"/>
      <c r="HVD176" s="3058"/>
      <c r="HVE176" s="3058"/>
      <c r="HVF176" s="3058"/>
      <c r="HVG176" s="3058"/>
      <c r="HVH176" s="3058"/>
      <c r="HVI176" s="3058"/>
      <c r="HVJ176" s="3058"/>
      <c r="HVK176" s="3058"/>
      <c r="HVL176" s="3058"/>
      <c r="HVM176" s="3058"/>
      <c r="HVN176" s="3058"/>
      <c r="HVO176" s="3058"/>
      <c r="HVP176" s="3058"/>
      <c r="HVQ176" s="3058"/>
      <c r="HVR176" s="3058"/>
      <c r="HVS176" s="3058"/>
      <c r="HVT176" s="3058"/>
      <c r="HVU176" s="3058"/>
      <c r="HVV176" s="3058"/>
      <c r="HVW176" s="3058"/>
      <c r="HVX176" s="3058"/>
      <c r="HVY176" s="3058"/>
      <c r="HVZ176" s="3058"/>
      <c r="HWA176" s="3058"/>
      <c r="HWB176" s="3058"/>
      <c r="HWC176" s="3058"/>
      <c r="HWD176" s="3058"/>
      <c r="HWE176" s="3058"/>
      <c r="HWF176" s="3058"/>
      <c r="HWG176" s="3058"/>
      <c r="HWH176" s="3058"/>
      <c r="HWI176" s="3058"/>
      <c r="HWJ176" s="3058"/>
      <c r="HWK176" s="3058"/>
      <c r="HWL176" s="3058"/>
      <c r="HWM176" s="3058"/>
      <c r="HWN176" s="3058"/>
      <c r="HWO176" s="3058"/>
      <c r="HWP176" s="3058"/>
      <c r="HWQ176" s="3058"/>
      <c r="HWR176" s="3058"/>
      <c r="HWS176" s="3058"/>
      <c r="HWT176" s="3058"/>
      <c r="HWU176" s="3058"/>
      <c r="HWV176" s="3058"/>
      <c r="HWW176" s="3058"/>
      <c r="HWX176" s="3058"/>
      <c r="HWY176" s="3058"/>
      <c r="HWZ176" s="3058"/>
      <c r="HXA176" s="3058"/>
      <c r="HXB176" s="3058"/>
      <c r="HXC176" s="3058"/>
      <c r="HXD176" s="3058"/>
      <c r="HXE176" s="3058"/>
      <c r="HXF176" s="3058"/>
      <c r="HXG176" s="3058"/>
      <c r="HXH176" s="3058"/>
      <c r="HXI176" s="3058"/>
      <c r="HXJ176" s="3058"/>
      <c r="HXK176" s="3058"/>
      <c r="HXL176" s="3058"/>
      <c r="HXM176" s="3058"/>
      <c r="HXN176" s="3058"/>
      <c r="HXO176" s="3058"/>
      <c r="HXP176" s="3058"/>
      <c r="HXQ176" s="3058"/>
      <c r="HXR176" s="3058"/>
      <c r="HXS176" s="3058"/>
      <c r="HXT176" s="3058"/>
      <c r="HXU176" s="3058"/>
      <c r="HXV176" s="3058"/>
      <c r="HXW176" s="3058"/>
      <c r="HXX176" s="3058"/>
      <c r="HXY176" s="3058"/>
      <c r="HXZ176" s="3058"/>
      <c r="HYA176" s="3058"/>
      <c r="HYB176" s="3058"/>
      <c r="HYC176" s="3058"/>
      <c r="HYD176" s="3058"/>
      <c r="HYE176" s="3058"/>
      <c r="HYF176" s="3058"/>
      <c r="HYG176" s="3058"/>
      <c r="HYH176" s="3058"/>
      <c r="HYI176" s="3058"/>
      <c r="HYJ176" s="3058"/>
      <c r="HYK176" s="3058"/>
      <c r="HYL176" s="3058"/>
      <c r="HYM176" s="3058"/>
      <c r="HYN176" s="3058"/>
      <c r="HYO176" s="3058"/>
      <c r="HYP176" s="3058"/>
      <c r="HYQ176" s="3058"/>
      <c r="HYR176" s="3058"/>
      <c r="HYS176" s="3058"/>
      <c r="HYT176" s="3058"/>
      <c r="HYU176" s="3058"/>
      <c r="HYV176" s="3058"/>
      <c r="HYW176" s="3058"/>
      <c r="HYX176" s="3058"/>
      <c r="HYY176" s="3058"/>
      <c r="HYZ176" s="3058"/>
      <c r="HZA176" s="3058"/>
      <c r="HZB176" s="3058"/>
      <c r="HZC176" s="3058"/>
      <c r="HZD176" s="3058"/>
      <c r="HZE176" s="3058"/>
      <c r="HZF176" s="3058"/>
      <c r="HZG176" s="3058"/>
      <c r="HZH176" s="3058"/>
      <c r="HZI176" s="3058"/>
      <c r="HZJ176" s="3058"/>
      <c r="HZK176" s="3058"/>
      <c r="HZL176" s="3058"/>
      <c r="HZM176" s="3058"/>
      <c r="HZN176" s="3058"/>
      <c r="HZO176" s="3058"/>
      <c r="HZP176" s="3058"/>
      <c r="HZQ176" s="3058"/>
      <c r="HZR176" s="3058"/>
      <c r="HZS176" s="3058"/>
      <c r="HZT176" s="3058"/>
      <c r="HZU176" s="3058"/>
      <c r="HZV176" s="3058"/>
      <c r="HZW176" s="3058"/>
      <c r="HZX176" s="3058"/>
      <c r="HZY176" s="3058"/>
      <c r="HZZ176" s="3058"/>
      <c r="IAA176" s="3058"/>
      <c r="IAB176" s="3058"/>
      <c r="IAC176" s="3058"/>
      <c r="IAD176" s="3058"/>
      <c r="IAE176" s="3058"/>
      <c r="IAF176" s="3058"/>
      <c r="IAG176" s="3058"/>
      <c r="IAH176" s="3058"/>
      <c r="IAI176" s="3058"/>
      <c r="IAJ176" s="3058"/>
      <c r="IAK176" s="3058"/>
      <c r="IAL176" s="3058"/>
      <c r="IAM176" s="3058"/>
      <c r="IAN176" s="3058"/>
      <c r="IAO176" s="3058"/>
      <c r="IAP176" s="3058"/>
      <c r="IAQ176" s="3058"/>
      <c r="IAR176" s="3058"/>
      <c r="IAS176" s="3058"/>
      <c r="IAT176" s="3058"/>
      <c r="IAU176" s="3058"/>
      <c r="IAV176" s="3058"/>
      <c r="IAW176" s="3058"/>
      <c r="IAX176" s="3058"/>
      <c r="IAY176" s="3058"/>
      <c r="IAZ176" s="3058"/>
      <c r="IBA176" s="3058"/>
      <c r="IBB176" s="3058"/>
      <c r="IBC176" s="3058"/>
      <c r="IBD176" s="3058"/>
      <c r="IBE176" s="3058"/>
      <c r="IBF176" s="3058"/>
      <c r="IBG176" s="3058"/>
      <c r="IBH176" s="3058"/>
      <c r="IBI176" s="3058"/>
      <c r="IBJ176" s="3058"/>
      <c r="IBK176" s="3058"/>
      <c r="IBL176" s="3058"/>
      <c r="IBM176" s="3058"/>
      <c r="IBN176" s="3058"/>
      <c r="IBO176" s="3058"/>
      <c r="IBP176" s="3058"/>
      <c r="IBQ176" s="3058"/>
      <c r="IBR176" s="3058"/>
      <c r="IBS176" s="3058"/>
      <c r="IBT176" s="3058"/>
      <c r="IBU176" s="3058"/>
      <c r="IBV176" s="3058"/>
      <c r="IBW176" s="3058"/>
      <c r="IBX176" s="3058"/>
      <c r="IBY176" s="3058"/>
      <c r="IBZ176" s="3058"/>
      <c r="ICA176" s="3058"/>
      <c r="ICB176" s="3058"/>
      <c r="ICC176" s="3058"/>
      <c r="ICD176" s="3058"/>
      <c r="ICE176" s="3058"/>
      <c r="ICF176" s="3058"/>
      <c r="ICG176" s="3058"/>
      <c r="ICH176" s="3058"/>
      <c r="ICI176" s="3058"/>
      <c r="ICJ176" s="3058"/>
      <c r="ICK176" s="3058"/>
      <c r="ICL176" s="3058"/>
      <c r="ICM176" s="3058"/>
      <c r="ICN176" s="3058"/>
      <c r="ICO176" s="3058"/>
      <c r="ICP176" s="3058"/>
      <c r="ICQ176" s="3058"/>
      <c r="ICR176" s="3058"/>
      <c r="ICS176" s="3058"/>
      <c r="ICT176" s="3058"/>
      <c r="ICU176" s="3058"/>
      <c r="ICV176" s="3058"/>
      <c r="ICW176" s="3058"/>
      <c r="ICX176" s="3058"/>
      <c r="ICY176" s="3058"/>
      <c r="ICZ176" s="3058"/>
      <c r="IDA176" s="3058"/>
      <c r="IDB176" s="3058"/>
      <c r="IDC176" s="3058"/>
      <c r="IDD176" s="3058"/>
      <c r="IDE176" s="3058"/>
      <c r="IDF176" s="3058"/>
      <c r="IDG176" s="3058"/>
      <c r="IDH176" s="3058"/>
      <c r="IDI176" s="3058"/>
      <c r="IDJ176" s="3058"/>
      <c r="IDK176" s="3058"/>
      <c r="IDL176" s="3058"/>
      <c r="IDM176" s="3058"/>
      <c r="IDN176" s="3058"/>
      <c r="IDO176" s="3058"/>
      <c r="IDP176" s="3058"/>
      <c r="IDQ176" s="3058"/>
      <c r="IDR176" s="3058"/>
      <c r="IDS176" s="3058"/>
      <c r="IDT176" s="3058"/>
      <c r="IDU176" s="3058"/>
      <c r="IDV176" s="3058"/>
      <c r="IDW176" s="3058"/>
      <c r="IDX176" s="3058"/>
      <c r="IDY176" s="3058"/>
      <c r="IDZ176" s="3058"/>
      <c r="IEA176" s="3058"/>
      <c r="IEB176" s="3058"/>
      <c r="IEC176" s="3058"/>
      <c r="IED176" s="3058"/>
      <c r="IEE176" s="3058"/>
      <c r="IEF176" s="3058"/>
      <c r="IEG176" s="3058"/>
      <c r="IEH176" s="3058"/>
      <c r="IEI176" s="3058"/>
      <c r="IEJ176" s="3058"/>
      <c r="IEK176" s="3058"/>
      <c r="IEL176" s="3058"/>
      <c r="IEM176" s="3058"/>
      <c r="IEN176" s="3058"/>
      <c r="IEO176" s="3058"/>
      <c r="IEP176" s="3058"/>
      <c r="IEQ176" s="3058"/>
      <c r="IER176" s="3058"/>
      <c r="IES176" s="3058"/>
      <c r="IET176" s="3058"/>
      <c r="IEU176" s="3058"/>
      <c r="IEV176" s="3058"/>
      <c r="IEW176" s="3058"/>
      <c r="IEX176" s="3058"/>
      <c r="IEY176" s="3058"/>
      <c r="IEZ176" s="3058"/>
      <c r="IFA176" s="3058"/>
      <c r="IFB176" s="3058"/>
      <c r="IFC176" s="3058"/>
      <c r="IFD176" s="3058"/>
      <c r="IFE176" s="3058"/>
      <c r="IFF176" s="3058"/>
      <c r="IFG176" s="3058"/>
      <c r="IFH176" s="3058"/>
      <c r="IFI176" s="3058"/>
      <c r="IFJ176" s="3058"/>
      <c r="IFK176" s="3058"/>
      <c r="IFL176" s="3058"/>
      <c r="IFM176" s="3058"/>
      <c r="IFN176" s="3058"/>
      <c r="IFO176" s="3058"/>
      <c r="IFP176" s="3058"/>
      <c r="IFQ176" s="3058"/>
      <c r="IFR176" s="3058"/>
      <c r="IFS176" s="3058"/>
      <c r="IFT176" s="3058"/>
      <c r="IFU176" s="3058"/>
      <c r="IFV176" s="3058"/>
      <c r="IFW176" s="3058"/>
      <c r="IFX176" s="3058"/>
      <c r="IFY176" s="3058"/>
      <c r="IFZ176" s="3058"/>
      <c r="IGA176" s="3058"/>
      <c r="IGB176" s="3058"/>
      <c r="IGC176" s="3058"/>
      <c r="IGD176" s="3058"/>
      <c r="IGE176" s="3058"/>
      <c r="IGF176" s="3058"/>
      <c r="IGG176" s="3058"/>
      <c r="IGH176" s="3058"/>
      <c r="IGI176" s="3058"/>
      <c r="IGJ176" s="3058"/>
      <c r="IGK176" s="3058"/>
      <c r="IGL176" s="3058"/>
      <c r="IGM176" s="3058"/>
      <c r="IGN176" s="3058"/>
      <c r="IGO176" s="3058"/>
      <c r="IGP176" s="3058"/>
      <c r="IGQ176" s="3058"/>
      <c r="IGR176" s="3058"/>
      <c r="IGS176" s="3058"/>
      <c r="IGT176" s="3058"/>
      <c r="IGU176" s="3058"/>
      <c r="IGV176" s="3058"/>
      <c r="IGW176" s="3058"/>
      <c r="IGX176" s="3058"/>
      <c r="IGY176" s="3058"/>
      <c r="IGZ176" s="3058"/>
      <c r="IHA176" s="3058"/>
      <c r="IHB176" s="3058"/>
      <c r="IHC176" s="3058"/>
      <c r="IHD176" s="3058"/>
      <c r="IHE176" s="3058"/>
      <c r="IHF176" s="3058"/>
      <c r="IHG176" s="3058"/>
      <c r="IHH176" s="3058"/>
      <c r="IHI176" s="3058"/>
      <c r="IHJ176" s="3058"/>
      <c r="IHK176" s="3058"/>
      <c r="IHL176" s="3058"/>
      <c r="IHM176" s="3058"/>
      <c r="IHN176" s="3058"/>
      <c r="IHO176" s="3058"/>
      <c r="IHP176" s="3058"/>
      <c r="IHQ176" s="3058"/>
      <c r="IHR176" s="3058"/>
      <c r="IHS176" s="3058"/>
      <c r="IHT176" s="3058"/>
      <c r="IHU176" s="3058"/>
      <c r="IHV176" s="3058"/>
      <c r="IHW176" s="3058"/>
      <c r="IHX176" s="3058"/>
      <c r="IHY176" s="3058"/>
      <c r="IHZ176" s="3058"/>
      <c r="IIA176" s="3058"/>
      <c r="IIB176" s="3058"/>
      <c r="IIC176" s="3058"/>
      <c r="IID176" s="3058"/>
      <c r="IIE176" s="3058"/>
      <c r="IIF176" s="3058"/>
      <c r="IIG176" s="3058"/>
      <c r="IIH176" s="3058"/>
      <c r="III176" s="3058"/>
      <c r="IIJ176" s="3058"/>
      <c r="IIK176" s="3058"/>
      <c r="IIL176" s="3058"/>
      <c r="IIM176" s="3058"/>
      <c r="IIN176" s="3058"/>
      <c r="IIO176" s="3058"/>
      <c r="IIP176" s="3058"/>
      <c r="IIQ176" s="3058"/>
      <c r="IIR176" s="3058"/>
      <c r="IIS176" s="3058"/>
      <c r="IIT176" s="3058"/>
      <c r="IIU176" s="3058"/>
      <c r="IIV176" s="3058"/>
      <c r="IIW176" s="3058"/>
      <c r="IIX176" s="3058"/>
      <c r="IIY176" s="3058"/>
      <c r="IIZ176" s="3058"/>
      <c r="IJA176" s="3058"/>
      <c r="IJB176" s="3058"/>
      <c r="IJC176" s="3058"/>
      <c r="IJD176" s="3058"/>
      <c r="IJE176" s="3058"/>
      <c r="IJF176" s="3058"/>
      <c r="IJG176" s="3058"/>
      <c r="IJH176" s="3058"/>
      <c r="IJI176" s="3058"/>
      <c r="IJJ176" s="3058"/>
      <c r="IJK176" s="3058"/>
      <c r="IJL176" s="3058"/>
      <c r="IJM176" s="3058"/>
      <c r="IJN176" s="3058"/>
      <c r="IJO176" s="3058"/>
      <c r="IJP176" s="3058"/>
      <c r="IJQ176" s="3058"/>
      <c r="IJR176" s="3058"/>
      <c r="IJS176" s="3058"/>
      <c r="IJT176" s="3058"/>
      <c r="IJU176" s="3058"/>
      <c r="IJV176" s="3058"/>
      <c r="IJW176" s="3058"/>
      <c r="IJX176" s="3058"/>
      <c r="IJY176" s="3058"/>
      <c r="IJZ176" s="3058"/>
      <c r="IKA176" s="3058"/>
      <c r="IKB176" s="3058"/>
      <c r="IKC176" s="3058"/>
      <c r="IKD176" s="3058"/>
      <c r="IKE176" s="3058"/>
      <c r="IKF176" s="3058"/>
      <c r="IKG176" s="3058"/>
      <c r="IKH176" s="3058"/>
      <c r="IKI176" s="3058"/>
      <c r="IKJ176" s="3058"/>
      <c r="IKK176" s="3058"/>
      <c r="IKL176" s="3058"/>
      <c r="IKM176" s="3058"/>
      <c r="IKN176" s="3058"/>
      <c r="IKO176" s="3058"/>
      <c r="IKP176" s="3058"/>
      <c r="IKQ176" s="3058"/>
      <c r="IKR176" s="3058"/>
      <c r="IKS176" s="3058"/>
      <c r="IKT176" s="3058"/>
      <c r="IKU176" s="3058"/>
      <c r="IKV176" s="3058"/>
      <c r="IKW176" s="3058"/>
      <c r="IKX176" s="3058"/>
      <c r="IKY176" s="3058"/>
      <c r="IKZ176" s="3058"/>
      <c r="ILA176" s="3058"/>
      <c r="ILB176" s="3058"/>
      <c r="ILC176" s="3058"/>
      <c r="ILD176" s="3058"/>
      <c r="ILE176" s="3058"/>
      <c r="ILF176" s="3058"/>
      <c r="ILG176" s="3058"/>
      <c r="ILH176" s="3058"/>
      <c r="ILI176" s="3058"/>
      <c r="ILJ176" s="3058"/>
      <c r="ILK176" s="3058"/>
      <c r="ILL176" s="3058"/>
      <c r="ILM176" s="3058"/>
      <c r="ILN176" s="3058"/>
      <c r="ILO176" s="3058"/>
      <c r="ILP176" s="3058"/>
      <c r="ILQ176" s="3058"/>
      <c r="ILR176" s="3058"/>
      <c r="ILS176" s="3058"/>
      <c r="ILT176" s="3058"/>
      <c r="ILU176" s="3058"/>
      <c r="ILV176" s="3058"/>
      <c r="ILW176" s="3058"/>
      <c r="ILX176" s="3058"/>
      <c r="ILY176" s="3058"/>
      <c r="ILZ176" s="3058"/>
      <c r="IMA176" s="3058"/>
      <c r="IMB176" s="3058"/>
      <c r="IMC176" s="3058"/>
      <c r="IMD176" s="3058"/>
      <c r="IME176" s="3058"/>
      <c r="IMF176" s="3058"/>
      <c r="IMG176" s="3058"/>
      <c r="IMH176" s="3058"/>
      <c r="IMI176" s="3058"/>
      <c r="IMJ176" s="3058"/>
      <c r="IMK176" s="3058"/>
      <c r="IML176" s="3058"/>
      <c r="IMM176" s="3058"/>
      <c r="IMN176" s="3058"/>
      <c r="IMO176" s="3058"/>
      <c r="IMP176" s="3058"/>
      <c r="IMQ176" s="3058"/>
      <c r="IMR176" s="3058"/>
      <c r="IMS176" s="3058"/>
      <c r="IMT176" s="3058"/>
      <c r="IMU176" s="3058"/>
      <c r="IMV176" s="3058"/>
      <c r="IMW176" s="3058"/>
      <c r="IMX176" s="3058"/>
      <c r="IMY176" s="3058"/>
      <c r="IMZ176" s="3058"/>
      <c r="INA176" s="3058"/>
      <c r="INB176" s="3058"/>
      <c r="INC176" s="3058"/>
      <c r="IND176" s="3058"/>
      <c r="INE176" s="3058"/>
      <c r="INF176" s="3058"/>
      <c r="ING176" s="3058"/>
      <c r="INH176" s="3058"/>
      <c r="INI176" s="3058"/>
      <c r="INJ176" s="3058"/>
      <c r="INK176" s="3058"/>
      <c r="INL176" s="3058"/>
      <c r="INM176" s="3058"/>
      <c r="INN176" s="3058"/>
      <c r="INO176" s="3058"/>
      <c r="INP176" s="3058"/>
      <c r="INQ176" s="3058"/>
      <c r="INR176" s="3058"/>
      <c r="INS176" s="3058"/>
      <c r="INT176" s="3058"/>
      <c r="INU176" s="3058"/>
      <c r="INV176" s="3058"/>
      <c r="INW176" s="3058"/>
      <c r="INX176" s="3058"/>
      <c r="INY176" s="3058"/>
      <c r="INZ176" s="3058"/>
      <c r="IOA176" s="3058"/>
      <c r="IOB176" s="3058"/>
      <c r="IOC176" s="3058"/>
      <c r="IOD176" s="3058"/>
      <c r="IOE176" s="3058"/>
      <c r="IOF176" s="3058"/>
      <c r="IOG176" s="3058"/>
      <c r="IOH176" s="3058"/>
      <c r="IOI176" s="3058"/>
      <c r="IOJ176" s="3058"/>
      <c r="IOK176" s="3058"/>
      <c r="IOL176" s="3058"/>
      <c r="IOM176" s="3058"/>
      <c r="ION176" s="3058"/>
      <c r="IOO176" s="3058"/>
      <c r="IOP176" s="3058"/>
      <c r="IOQ176" s="3058"/>
      <c r="IOR176" s="3058"/>
      <c r="IOS176" s="3058"/>
      <c r="IOT176" s="3058"/>
      <c r="IOU176" s="3058"/>
      <c r="IOV176" s="3058"/>
      <c r="IOW176" s="3058"/>
      <c r="IOX176" s="3058"/>
      <c r="IOY176" s="3058"/>
      <c r="IOZ176" s="3058"/>
      <c r="IPA176" s="3058"/>
      <c r="IPB176" s="3058"/>
      <c r="IPC176" s="3058"/>
      <c r="IPD176" s="3058"/>
      <c r="IPE176" s="3058"/>
      <c r="IPF176" s="3058"/>
      <c r="IPG176" s="3058"/>
      <c r="IPH176" s="3058"/>
      <c r="IPI176" s="3058"/>
      <c r="IPJ176" s="3058"/>
      <c r="IPK176" s="3058"/>
      <c r="IPL176" s="3058"/>
      <c r="IPM176" s="3058"/>
      <c r="IPN176" s="3058"/>
      <c r="IPO176" s="3058"/>
      <c r="IPP176" s="3058"/>
      <c r="IPQ176" s="3058"/>
      <c r="IPR176" s="3058"/>
      <c r="IPS176" s="3058"/>
      <c r="IPT176" s="3058"/>
      <c r="IPU176" s="3058"/>
      <c r="IPV176" s="3058"/>
      <c r="IPW176" s="3058"/>
      <c r="IPX176" s="3058"/>
      <c r="IPY176" s="3058"/>
      <c r="IPZ176" s="3058"/>
      <c r="IQA176" s="3058"/>
      <c r="IQB176" s="3058"/>
      <c r="IQC176" s="3058"/>
      <c r="IQD176" s="3058"/>
      <c r="IQE176" s="3058"/>
      <c r="IQF176" s="3058"/>
      <c r="IQG176" s="3058"/>
      <c r="IQH176" s="3058"/>
      <c r="IQI176" s="3058"/>
      <c r="IQJ176" s="3058"/>
      <c r="IQK176" s="3058"/>
      <c r="IQL176" s="3058"/>
      <c r="IQM176" s="3058"/>
      <c r="IQN176" s="3058"/>
      <c r="IQO176" s="3058"/>
      <c r="IQP176" s="3058"/>
      <c r="IQQ176" s="3058"/>
      <c r="IQR176" s="3058"/>
      <c r="IQS176" s="3058"/>
      <c r="IQT176" s="3058"/>
      <c r="IQU176" s="3058"/>
      <c r="IQV176" s="3058"/>
      <c r="IQW176" s="3058"/>
      <c r="IQX176" s="3058"/>
      <c r="IQY176" s="3058"/>
      <c r="IQZ176" s="3058"/>
      <c r="IRA176" s="3058"/>
      <c r="IRB176" s="3058"/>
      <c r="IRC176" s="3058"/>
      <c r="IRD176" s="3058"/>
      <c r="IRE176" s="3058"/>
      <c r="IRF176" s="3058"/>
      <c r="IRG176" s="3058"/>
      <c r="IRH176" s="3058"/>
      <c r="IRI176" s="3058"/>
      <c r="IRJ176" s="3058"/>
      <c r="IRK176" s="3058"/>
      <c r="IRL176" s="3058"/>
      <c r="IRM176" s="3058"/>
      <c r="IRN176" s="3058"/>
      <c r="IRO176" s="3058"/>
      <c r="IRP176" s="3058"/>
      <c r="IRQ176" s="3058"/>
      <c r="IRR176" s="3058"/>
      <c r="IRS176" s="3058"/>
      <c r="IRT176" s="3058"/>
      <c r="IRU176" s="3058"/>
      <c r="IRV176" s="3058"/>
      <c r="IRW176" s="3058"/>
      <c r="IRX176" s="3058"/>
      <c r="IRY176" s="3058"/>
      <c r="IRZ176" s="3058"/>
      <c r="ISA176" s="3058"/>
      <c r="ISB176" s="3058"/>
      <c r="ISC176" s="3058"/>
      <c r="ISD176" s="3058"/>
      <c r="ISE176" s="3058"/>
      <c r="ISF176" s="3058"/>
      <c r="ISG176" s="3058"/>
      <c r="ISH176" s="3058"/>
      <c r="ISI176" s="3058"/>
      <c r="ISJ176" s="3058"/>
      <c r="ISK176" s="3058"/>
      <c r="ISL176" s="3058"/>
      <c r="ISM176" s="3058"/>
      <c r="ISN176" s="3058"/>
      <c r="ISO176" s="3058"/>
      <c r="ISP176" s="3058"/>
      <c r="ISQ176" s="3058"/>
      <c r="ISR176" s="3058"/>
      <c r="ISS176" s="3058"/>
      <c r="IST176" s="3058"/>
      <c r="ISU176" s="3058"/>
      <c r="ISV176" s="3058"/>
      <c r="ISW176" s="3058"/>
      <c r="ISX176" s="3058"/>
      <c r="ISY176" s="3058"/>
      <c r="ISZ176" s="3058"/>
      <c r="ITA176" s="3058"/>
      <c r="ITB176" s="3058"/>
      <c r="ITC176" s="3058"/>
      <c r="ITD176" s="3058"/>
      <c r="ITE176" s="3058"/>
      <c r="ITF176" s="3058"/>
      <c r="ITG176" s="3058"/>
      <c r="ITH176" s="3058"/>
      <c r="ITI176" s="3058"/>
      <c r="ITJ176" s="3058"/>
      <c r="ITK176" s="3058"/>
      <c r="ITL176" s="3058"/>
      <c r="ITM176" s="3058"/>
      <c r="ITN176" s="3058"/>
      <c r="ITO176" s="3058"/>
      <c r="ITP176" s="3058"/>
      <c r="ITQ176" s="3058"/>
      <c r="ITR176" s="3058"/>
      <c r="ITS176" s="3058"/>
      <c r="ITT176" s="3058"/>
      <c r="ITU176" s="3058"/>
      <c r="ITV176" s="3058"/>
      <c r="ITW176" s="3058"/>
      <c r="ITX176" s="3058"/>
      <c r="ITY176" s="3058"/>
      <c r="ITZ176" s="3058"/>
      <c r="IUA176" s="3058"/>
      <c r="IUB176" s="3058"/>
      <c r="IUC176" s="3058"/>
      <c r="IUD176" s="3058"/>
      <c r="IUE176" s="3058"/>
      <c r="IUF176" s="3058"/>
      <c r="IUG176" s="3058"/>
      <c r="IUH176" s="3058"/>
      <c r="IUI176" s="3058"/>
      <c r="IUJ176" s="3058"/>
      <c r="IUK176" s="3058"/>
      <c r="IUL176" s="3058"/>
      <c r="IUM176" s="3058"/>
      <c r="IUN176" s="3058"/>
      <c r="IUO176" s="3058"/>
      <c r="IUP176" s="3058"/>
      <c r="IUQ176" s="3058"/>
      <c r="IUR176" s="3058"/>
      <c r="IUS176" s="3058"/>
      <c r="IUT176" s="3058"/>
      <c r="IUU176" s="3058"/>
      <c r="IUV176" s="3058"/>
      <c r="IUW176" s="3058"/>
      <c r="IUX176" s="3058"/>
      <c r="IUY176" s="3058"/>
      <c r="IUZ176" s="3058"/>
      <c r="IVA176" s="3058"/>
      <c r="IVB176" s="3058"/>
      <c r="IVC176" s="3058"/>
      <c r="IVD176" s="3058"/>
      <c r="IVE176" s="3058"/>
      <c r="IVF176" s="3058"/>
      <c r="IVG176" s="3058"/>
      <c r="IVH176" s="3058"/>
      <c r="IVI176" s="3058"/>
      <c r="IVJ176" s="3058"/>
      <c r="IVK176" s="3058"/>
      <c r="IVL176" s="3058"/>
      <c r="IVM176" s="3058"/>
      <c r="IVN176" s="3058"/>
      <c r="IVO176" s="3058"/>
      <c r="IVP176" s="3058"/>
      <c r="IVQ176" s="3058"/>
      <c r="IVR176" s="3058"/>
      <c r="IVS176" s="3058"/>
      <c r="IVT176" s="3058"/>
      <c r="IVU176" s="3058"/>
      <c r="IVV176" s="3058"/>
      <c r="IVW176" s="3058"/>
      <c r="IVX176" s="3058"/>
      <c r="IVY176" s="3058"/>
      <c r="IVZ176" s="3058"/>
      <c r="IWA176" s="3058"/>
      <c r="IWB176" s="3058"/>
      <c r="IWC176" s="3058"/>
      <c r="IWD176" s="3058"/>
      <c r="IWE176" s="3058"/>
      <c r="IWF176" s="3058"/>
      <c r="IWG176" s="3058"/>
      <c r="IWH176" s="3058"/>
      <c r="IWI176" s="3058"/>
      <c r="IWJ176" s="3058"/>
      <c r="IWK176" s="3058"/>
      <c r="IWL176" s="3058"/>
      <c r="IWM176" s="3058"/>
      <c r="IWN176" s="3058"/>
      <c r="IWO176" s="3058"/>
      <c r="IWP176" s="3058"/>
      <c r="IWQ176" s="3058"/>
      <c r="IWR176" s="3058"/>
      <c r="IWS176" s="3058"/>
      <c r="IWT176" s="3058"/>
      <c r="IWU176" s="3058"/>
      <c r="IWV176" s="3058"/>
      <c r="IWW176" s="3058"/>
      <c r="IWX176" s="3058"/>
      <c r="IWY176" s="3058"/>
      <c r="IWZ176" s="3058"/>
      <c r="IXA176" s="3058"/>
      <c r="IXB176" s="3058"/>
      <c r="IXC176" s="3058"/>
      <c r="IXD176" s="3058"/>
      <c r="IXE176" s="3058"/>
      <c r="IXF176" s="3058"/>
      <c r="IXG176" s="3058"/>
      <c r="IXH176" s="3058"/>
      <c r="IXI176" s="3058"/>
      <c r="IXJ176" s="3058"/>
      <c r="IXK176" s="3058"/>
      <c r="IXL176" s="3058"/>
      <c r="IXM176" s="3058"/>
      <c r="IXN176" s="3058"/>
      <c r="IXO176" s="3058"/>
      <c r="IXP176" s="3058"/>
      <c r="IXQ176" s="3058"/>
      <c r="IXR176" s="3058"/>
      <c r="IXS176" s="3058"/>
      <c r="IXT176" s="3058"/>
      <c r="IXU176" s="3058"/>
      <c r="IXV176" s="3058"/>
      <c r="IXW176" s="3058"/>
      <c r="IXX176" s="3058"/>
      <c r="IXY176" s="3058"/>
      <c r="IXZ176" s="3058"/>
      <c r="IYA176" s="3058"/>
      <c r="IYB176" s="3058"/>
      <c r="IYC176" s="3058"/>
      <c r="IYD176" s="3058"/>
      <c r="IYE176" s="3058"/>
      <c r="IYF176" s="3058"/>
      <c r="IYG176" s="3058"/>
      <c r="IYH176" s="3058"/>
      <c r="IYI176" s="3058"/>
      <c r="IYJ176" s="3058"/>
      <c r="IYK176" s="3058"/>
      <c r="IYL176" s="3058"/>
      <c r="IYM176" s="3058"/>
      <c r="IYN176" s="3058"/>
      <c r="IYO176" s="3058"/>
      <c r="IYP176" s="3058"/>
      <c r="IYQ176" s="3058"/>
      <c r="IYR176" s="3058"/>
      <c r="IYS176" s="3058"/>
      <c r="IYT176" s="3058"/>
      <c r="IYU176" s="3058"/>
      <c r="IYV176" s="3058"/>
      <c r="IYW176" s="3058"/>
      <c r="IYX176" s="3058"/>
      <c r="IYY176" s="3058"/>
      <c r="IYZ176" s="3058"/>
      <c r="IZA176" s="3058"/>
      <c r="IZB176" s="3058"/>
      <c r="IZC176" s="3058"/>
      <c r="IZD176" s="3058"/>
      <c r="IZE176" s="3058"/>
      <c r="IZF176" s="3058"/>
      <c r="IZG176" s="3058"/>
      <c r="IZH176" s="3058"/>
      <c r="IZI176" s="3058"/>
      <c r="IZJ176" s="3058"/>
      <c r="IZK176" s="3058"/>
      <c r="IZL176" s="3058"/>
      <c r="IZM176" s="3058"/>
      <c r="IZN176" s="3058"/>
      <c r="IZO176" s="3058"/>
      <c r="IZP176" s="3058"/>
      <c r="IZQ176" s="3058"/>
      <c r="IZR176" s="3058"/>
      <c r="IZS176" s="3058"/>
      <c r="IZT176" s="3058"/>
      <c r="IZU176" s="3058"/>
      <c r="IZV176" s="3058"/>
      <c r="IZW176" s="3058"/>
      <c r="IZX176" s="3058"/>
      <c r="IZY176" s="3058"/>
      <c r="IZZ176" s="3058"/>
      <c r="JAA176" s="3058"/>
      <c r="JAB176" s="3058"/>
      <c r="JAC176" s="3058"/>
      <c r="JAD176" s="3058"/>
      <c r="JAE176" s="3058"/>
      <c r="JAF176" s="3058"/>
      <c r="JAG176" s="3058"/>
      <c r="JAH176" s="3058"/>
      <c r="JAI176" s="3058"/>
      <c r="JAJ176" s="3058"/>
      <c r="JAK176" s="3058"/>
      <c r="JAL176" s="3058"/>
      <c r="JAM176" s="3058"/>
      <c r="JAN176" s="3058"/>
      <c r="JAO176" s="3058"/>
      <c r="JAP176" s="3058"/>
      <c r="JAQ176" s="3058"/>
      <c r="JAR176" s="3058"/>
      <c r="JAS176" s="3058"/>
      <c r="JAT176" s="3058"/>
      <c r="JAU176" s="3058"/>
      <c r="JAV176" s="3058"/>
      <c r="JAW176" s="3058"/>
      <c r="JAX176" s="3058"/>
      <c r="JAY176" s="3058"/>
      <c r="JAZ176" s="3058"/>
      <c r="JBA176" s="3058"/>
      <c r="JBB176" s="3058"/>
      <c r="JBC176" s="3058"/>
      <c r="JBD176" s="3058"/>
      <c r="JBE176" s="3058"/>
      <c r="JBF176" s="3058"/>
      <c r="JBG176" s="3058"/>
      <c r="JBH176" s="3058"/>
      <c r="JBI176" s="3058"/>
      <c r="JBJ176" s="3058"/>
      <c r="JBK176" s="3058"/>
      <c r="JBL176" s="3058"/>
      <c r="JBM176" s="3058"/>
      <c r="JBN176" s="3058"/>
      <c r="JBO176" s="3058"/>
      <c r="JBP176" s="3058"/>
      <c r="JBQ176" s="3058"/>
      <c r="JBR176" s="3058"/>
      <c r="JBS176" s="3058"/>
      <c r="JBT176" s="3058"/>
      <c r="JBU176" s="3058"/>
      <c r="JBV176" s="3058"/>
      <c r="JBW176" s="3058"/>
      <c r="JBX176" s="3058"/>
      <c r="JBY176" s="3058"/>
      <c r="JBZ176" s="3058"/>
      <c r="JCA176" s="3058"/>
      <c r="JCB176" s="3058"/>
      <c r="JCC176" s="3058"/>
      <c r="JCD176" s="3058"/>
      <c r="JCE176" s="3058"/>
      <c r="JCF176" s="3058"/>
      <c r="JCG176" s="3058"/>
      <c r="JCH176" s="3058"/>
      <c r="JCI176" s="3058"/>
      <c r="JCJ176" s="3058"/>
      <c r="JCK176" s="3058"/>
      <c r="JCL176" s="3058"/>
      <c r="JCM176" s="3058"/>
      <c r="JCN176" s="3058"/>
      <c r="JCO176" s="3058"/>
      <c r="JCP176" s="3058"/>
      <c r="JCQ176" s="3058"/>
      <c r="JCR176" s="3058"/>
      <c r="JCS176" s="3058"/>
      <c r="JCT176" s="3058"/>
      <c r="JCU176" s="3058"/>
      <c r="JCV176" s="3058"/>
      <c r="JCW176" s="3058"/>
      <c r="JCX176" s="3058"/>
      <c r="JCY176" s="3058"/>
      <c r="JCZ176" s="3058"/>
      <c r="JDA176" s="3058"/>
      <c r="JDB176" s="3058"/>
      <c r="JDC176" s="3058"/>
      <c r="JDD176" s="3058"/>
      <c r="JDE176" s="3058"/>
      <c r="JDF176" s="3058"/>
      <c r="JDG176" s="3058"/>
      <c r="JDH176" s="3058"/>
      <c r="JDI176" s="3058"/>
      <c r="JDJ176" s="3058"/>
      <c r="JDK176" s="3058"/>
      <c r="JDL176" s="3058"/>
      <c r="JDM176" s="3058"/>
      <c r="JDN176" s="3058"/>
      <c r="JDO176" s="3058"/>
      <c r="JDP176" s="3058"/>
      <c r="JDQ176" s="3058"/>
      <c r="JDR176" s="3058"/>
      <c r="JDS176" s="3058"/>
      <c r="JDT176" s="3058"/>
      <c r="JDU176" s="3058"/>
      <c r="JDV176" s="3058"/>
      <c r="JDW176" s="3058"/>
      <c r="JDX176" s="3058"/>
      <c r="JDY176" s="3058"/>
      <c r="JDZ176" s="3058"/>
      <c r="JEA176" s="3058"/>
      <c r="JEB176" s="3058"/>
      <c r="JEC176" s="3058"/>
      <c r="JED176" s="3058"/>
      <c r="JEE176" s="3058"/>
      <c r="JEF176" s="3058"/>
      <c r="JEG176" s="3058"/>
      <c r="JEH176" s="3058"/>
      <c r="JEI176" s="3058"/>
      <c r="JEJ176" s="3058"/>
      <c r="JEK176" s="3058"/>
      <c r="JEL176" s="3058"/>
      <c r="JEM176" s="3058"/>
      <c r="JEN176" s="3058"/>
      <c r="JEO176" s="3058"/>
      <c r="JEP176" s="3058"/>
      <c r="JEQ176" s="3058"/>
      <c r="JER176" s="3058"/>
      <c r="JES176" s="3058"/>
      <c r="JET176" s="3058"/>
      <c r="JEU176" s="3058"/>
      <c r="JEV176" s="3058"/>
      <c r="JEW176" s="3058"/>
      <c r="JEX176" s="3058"/>
      <c r="JEY176" s="3058"/>
      <c r="JEZ176" s="3058"/>
      <c r="JFA176" s="3058"/>
      <c r="JFB176" s="3058"/>
      <c r="JFC176" s="3058"/>
      <c r="JFD176" s="3058"/>
      <c r="JFE176" s="3058"/>
      <c r="JFF176" s="3058"/>
      <c r="JFG176" s="3058"/>
      <c r="JFH176" s="3058"/>
      <c r="JFI176" s="3058"/>
      <c r="JFJ176" s="3058"/>
      <c r="JFK176" s="3058"/>
      <c r="JFL176" s="3058"/>
      <c r="JFM176" s="3058"/>
      <c r="JFN176" s="3058"/>
      <c r="JFO176" s="3058"/>
      <c r="JFP176" s="3058"/>
      <c r="JFQ176" s="3058"/>
      <c r="JFR176" s="3058"/>
      <c r="JFS176" s="3058"/>
      <c r="JFT176" s="3058"/>
      <c r="JFU176" s="3058"/>
      <c r="JFV176" s="3058"/>
      <c r="JFW176" s="3058"/>
      <c r="JFX176" s="3058"/>
      <c r="JFY176" s="3058"/>
      <c r="JFZ176" s="3058"/>
      <c r="JGA176" s="3058"/>
      <c r="JGB176" s="3058"/>
      <c r="JGC176" s="3058"/>
      <c r="JGD176" s="3058"/>
      <c r="JGE176" s="3058"/>
      <c r="JGF176" s="3058"/>
      <c r="JGG176" s="3058"/>
      <c r="JGH176" s="3058"/>
      <c r="JGI176" s="3058"/>
      <c r="JGJ176" s="3058"/>
      <c r="JGK176" s="3058"/>
      <c r="JGL176" s="3058"/>
      <c r="JGM176" s="3058"/>
      <c r="JGN176" s="3058"/>
      <c r="JGO176" s="3058"/>
      <c r="JGP176" s="3058"/>
      <c r="JGQ176" s="3058"/>
      <c r="JGR176" s="3058"/>
      <c r="JGS176" s="3058"/>
      <c r="JGT176" s="3058"/>
      <c r="JGU176" s="3058"/>
      <c r="JGV176" s="3058"/>
      <c r="JGW176" s="3058"/>
      <c r="JGX176" s="3058"/>
      <c r="JGY176" s="3058"/>
      <c r="JGZ176" s="3058"/>
      <c r="JHA176" s="3058"/>
      <c r="JHB176" s="3058"/>
      <c r="JHC176" s="3058"/>
      <c r="JHD176" s="3058"/>
      <c r="JHE176" s="3058"/>
      <c r="JHF176" s="3058"/>
      <c r="JHG176" s="3058"/>
      <c r="JHH176" s="3058"/>
      <c r="JHI176" s="3058"/>
      <c r="JHJ176" s="3058"/>
      <c r="JHK176" s="3058"/>
      <c r="JHL176" s="3058"/>
      <c r="JHM176" s="3058"/>
      <c r="JHN176" s="3058"/>
      <c r="JHO176" s="3058"/>
      <c r="JHP176" s="3058"/>
      <c r="JHQ176" s="3058"/>
      <c r="JHR176" s="3058"/>
      <c r="JHS176" s="3058"/>
      <c r="JHT176" s="3058"/>
      <c r="JHU176" s="3058"/>
      <c r="JHV176" s="3058"/>
      <c r="JHW176" s="3058"/>
      <c r="JHX176" s="3058"/>
      <c r="JHY176" s="3058"/>
      <c r="JHZ176" s="3058"/>
      <c r="JIA176" s="3058"/>
      <c r="JIB176" s="3058"/>
      <c r="JIC176" s="3058"/>
      <c r="JID176" s="3058"/>
      <c r="JIE176" s="3058"/>
      <c r="JIF176" s="3058"/>
      <c r="JIG176" s="3058"/>
      <c r="JIH176" s="3058"/>
      <c r="JII176" s="3058"/>
      <c r="JIJ176" s="3058"/>
      <c r="JIK176" s="3058"/>
      <c r="JIL176" s="3058"/>
      <c r="JIM176" s="3058"/>
      <c r="JIN176" s="3058"/>
      <c r="JIO176" s="3058"/>
      <c r="JIP176" s="3058"/>
      <c r="JIQ176" s="3058"/>
      <c r="JIR176" s="3058"/>
      <c r="JIS176" s="3058"/>
      <c r="JIT176" s="3058"/>
      <c r="JIU176" s="3058"/>
      <c r="JIV176" s="3058"/>
      <c r="JIW176" s="3058"/>
      <c r="JIX176" s="3058"/>
      <c r="JIY176" s="3058"/>
      <c r="JIZ176" s="3058"/>
      <c r="JJA176" s="3058"/>
      <c r="JJB176" s="3058"/>
      <c r="JJC176" s="3058"/>
      <c r="JJD176" s="3058"/>
      <c r="JJE176" s="3058"/>
      <c r="JJF176" s="3058"/>
      <c r="JJG176" s="3058"/>
      <c r="JJH176" s="3058"/>
      <c r="JJI176" s="3058"/>
      <c r="JJJ176" s="3058"/>
      <c r="JJK176" s="3058"/>
      <c r="JJL176" s="3058"/>
      <c r="JJM176" s="3058"/>
      <c r="JJN176" s="3058"/>
      <c r="JJO176" s="3058"/>
      <c r="JJP176" s="3058"/>
      <c r="JJQ176" s="3058"/>
      <c r="JJR176" s="3058"/>
      <c r="JJS176" s="3058"/>
      <c r="JJT176" s="3058"/>
      <c r="JJU176" s="3058"/>
      <c r="JJV176" s="3058"/>
      <c r="JJW176" s="3058"/>
      <c r="JJX176" s="3058"/>
      <c r="JJY176" s="3058"/>
      <c r="JJZ176" s="3058"/>
      <c r="JKA176" s="3058"/>
      <c r="JKB176" s="3058"/>
      <c r="JKC176" s="3058"/>
      <c r="JKD176" s="3058"/>
      <c r="JKE176" s="3058"/>
      <c r="JKF176" s="3058"/>
      <c r="JKG176" s="3058"/>
      <c r="JKH176" s="3058"/>
      <c r="JKI176" s="3058"/>
      <c r="JKJ176" s="3058"/>
      <c r="JKK176" s="3058"/>
      <c r="JKL176" s="3058"/>
      <c r="JKM176" s="3058"/>
      <c r="JKN176" s="3058"/>
      <c r="JKO176" s="3058"/>
      <c r="JKP176" s="3058"/>
      <c r="JKQ176" s="3058"/>
      <c r="JKR176" s="3058"/>
      <c r="JKS176" s="3058"/>
      <c r="JKT176" s="3058"/>
      <c r="JKU176" s="3058"/>
      <c r="JKV176" s="3058"/>
      <c r="JKW176" s="3058"/>
      <c r="JKX176" s="3058"/>
      <c r="JKY176" s="3058"/>
      <c r="JKZ176" s="3058"/>
      <c r="JLA176" s="3058"/>
      <c r="JLB176" s="3058"/>
      <c r="JLC176" s="3058"/>
      <c r="JLD176" s="3058"/>
      <c r="JLE176" s="3058"/>
      <c r="JLF176" s="3058"/>
      <c r="JLG176" s="3058"/>
      <c r="JLH176" s="3058"/>
      <c r="JLI176" s="3058"/>
      <c r="JLJ176" s="3058"/>
      <c r="JLK176" s="3058"/>
      <c r="JLL176" s="3058"/>
      <c r="JLM176" s="3058"/>
      <c r="JLN176" s="3058"/>
      <c r="JLO176" s="3058"/>
      <c r="JLP176" s="3058"/>
      <c r="JLQ176" s="3058"/>
      <c r="JLR176" s="3058"/>
      <c r="JLS176" s="3058"/>
      <c r="JLT176" s="3058"/>
      <c r="JLU176" s="3058"/>
      <c r="JLV176" s="3058"/>
      <c r="JLW176" s="3058"/>
      <c r="JLX176" s="3058"/>
      <c r="JLY176" s="3058"/>
      <c r="JLZ176" s="3058"/>
      <c r="JMA176" s="3058"/>
      <c r="JMB176" s="3058"/>
      <c r="JMC176" s="3058"/>
      <c r="JMD176" s="3058"/>
      <c r="JME176" s="3058"/>
      <c r="JMF176" s="3058"/>
      <c r="JMG176" s="3058"/>
      <c r="JMH176" s="3058"/>
      <c r="JMI176" s="3058"/>
      <c r="JMJ176" s="3058"/>
      <c r="JMK176" s="3058"/>
      <c r="JML176" s="3058"/>
      <c r="JMM176" s="3058"/>
      <c r="JMN176" s="3058"/>
      <c r="JMO176" s="3058"/>
      <c r="JMP176" s="3058"/>
      <c r="JMQ176" s="3058"/>
      <c r="JMR176" s="3058"/>
      <c r="JMS176" s="3058"/>
      <c r="JMT176" s="3058"/>
      <c r="JMU176" s="3058"/>
      <c r="JMV176" s="3058"/>
      <c r="JMW176" s="3058"/>
      <c r="JMX176" s="3058"/>
      <c r="JMY176" s="3058"/>
      <c r="JMZ176" s="3058"/>
      <c r="JNA176" s="3058"/>
      <c r="JNB176" s="3058"/>
      <c r="JNC176" s="3058"/>
      <c r="JND176" s="3058"/>
      <c r="JNE176" s="3058"/>
      <c r="JNF176" s="3058"/>
      <c r="JNG176" s="3058"/>
      <c r="JNH176" s="3058"/>
      <c r="JNI176" s="3058"/>
      <c r="JNJ176" s="3058"/>
      <c r="JNK176" s="3058"/>
      <c r="JNL176" s="3058"/>
      <c r="JNM176" s="3058"/>
      <c r="JNN176" s="3058"/>
      <c r="JNO176" s="3058"/>
      <c r="JNP176" s="3058"/>
      <c r="JNQ176" s="3058"/>
      <c r="JNR176" s="3058"/>
      <c r="JNS176" s="3058"/>
      <c r="JNT176" s="3058"/>
      <c r="JNU176" s="3058"/>
      <c r="JNV176" s="3058"/>
      <c r="JNW176" s="3058"/>
      <c r="JNX176" s="3058"/>
      <c r="JNY176" s="3058"/>
      <c r="JNZ176" s="3058"/>
      <c r="JOA176" s="3058"/>
      <c r="JOB176" s="3058"/>
      <c r="JOC176" s="3058"/>
      <c r="JOD176" s="3058"/>
      <c r="JOE176" s="3058"/>
      <c r="JOF176" s="3058"/>
      <c r="JOG176" s="3058"/>
      <c r="JOH176" s="3058"/>
      <c r="JOI176" s="3058"/>
      <c r="JOJ176" s="3058"/>
      <c r="JOK176" s="3058"/>
      <c r="JOL176" s="3058"/>
      <c r="JOM176" s="3058"/>
      <c r="JON176" s="3058"/>
      <c r="JOO176" s="3058"/>
      <c r="JOP176" s="3058"/>
      <c r="JOQ176" s="3058"/>
      <c r="JOR176" s="3058"/>
      <c r="JOS176" s="3058"/>
      <c r="JOT176" s="3058"/>
      <c r="JOU176" s="3058"/>
      <c r="JOV176" s="3058"/>
      <c r="JOW176" s="3058"/>
      <c r="JOX176" s="3058"/>
      <c r="JOY176" s="3058"/>
      <c r="JOZ176" s="3058"/>
      <c r="JPA176" s="3058"/>
      <c r="JPB176" s="3058"/>
      <c r="JPC176" s="3058"/>
      <c r="JPD176" s="3058"/>
      <c r="JPE176" s="3058"/>
      <c r="JPF176" s="3058"/>
      <c r="JPG176" s="3058"/>
      <c r="JPH176" s="3058"/>
      <c r="JPI176" s="3058"/>
      <c r="JPJ176" s="3058"/>
      <c r="JPK176" s="3058"/>
      <c r="JPL176" s="3058"/>
      <c r="JPM176" s="3058"/>
      <c r="JPN176" s="3058"/>
      <c r="JPO176" s="3058"/>
      <c r="JPP176" s="3058"/>
      <c r="JPQ176" s="3058"/>
      <c r="JPR176" s="3058"/>
      <c r="JPS176" s="3058"/>
      <c r="JPT176" s="3058"/>
      <c r="JPU176" s="3058"/>
      <c r="JPV176" s="3058"/>
      <c r="JPW176" s="3058"/>
      <c r="JPX176" s="3058"/>
      <c r="JPY176" s="3058"/>
      <c r="JPZ176" s="3058"/>
      <c r="JQA176" s="3058"/>
      <c r="JQB176" s="3058"/>
      <c r="JQC176" s="3058"/>
      <c r="JQD176" s="3058"/>
      <c r="JQE176" s="3058"/>
      <c r="JQF176" s="3058"/>
      <c r="JQG176" s="3058"/>
      <c r="JQH176" s="3058"/>
      <c r="JQI176" s="3058"/>
      <c r="JQJ176" s="3058"/>
      <c r="JQK176" s="3058"/>
      <c r="JQL176" s="3058"/>
      <c r="JQM176" s="3058"/>
      <c r="JQN176" s="3058"/>
      <c r="JQO176" s="3058"/>
      <c r="JQP176" s="3058"/>
      <c r="JQQ176" s="3058"/>
      <c r="JQR176" s="3058"/>
      <c r="JQS176" s="3058"/>
      <c r="JQT176" s="3058"/>
      <c r="JQU176" s="3058"/>
      <c r="JQV176" s="3058"/>
      <c r="JQW176" s="3058"/>
      <c r="JQX176" s="3058"/>
      <c r="JQY176" s="3058"/>
      <c r="JQZ176" s="3058"/>
      <c r="JRA176" s="3058"/>
      <c r="JRB176" s="3058"/>
      <c r="JRC176" s="3058"/>
      <c r="JRD176" s="3058"/>
      <c r="JRE176" s="3058"/>
      <c r="JRF176" s="3058"/>
      <c r="JRG176" s="3058"/>
      <c r="JRH176" s="3058"/>
      <c r="JRI176" s="3058"/>
      <c r="JRJ176" s="3058"/>
      <c r="JRK176" s="3058"/>
      <c r="JRL176" s="3058"/>
      <c r="JRM176" s="3058"/>
      <c r="JRN176" s="3058"/>
      <c r="JRO176" s="3058"/>
      <c r="JRP176" s="3058"/>
      <c r="JRQ176" s="3058"/>
      <c r="JRR176" s="3058"/>
      <c r="JRS176" s="3058"/>
      <c r="JRT176" s="3058"/>
      <c r="JRU176" s="3058"/>
      <c r="JRV176" s="3058"/>
      <c r="JRW176" s="3058"/>
      <c r="JRX176" s="3058"/>
      <c r="JRY176" s="3058"/>
      <c r="JRZ176" s="3058"/>
      <c r="JSA176" s="3058"/>
      <c r="JSB176" s="3058"/>
      <c r="JSC176" s="3058"/>
      <c r="JSD176" s="3058"/>
      <c r="JSE176" s="3058"/>
      <c r="JSF176" s="3058"/>
      <c r="JSG176" s="3058"/>
      <c r="JSH176" s="3058"/>
      <c r="JSI176" s="3058"/>
      <c r="JSJ176" s="3058"/>
      <c r="JSK176" s="3058"/>
      <c r="JSL176" s="3058"/>
      <c r="JSM176" s="3058"/>
      <c r="JSN176" s="3058"/>
      <c r="JSO176" s="3058"/>
      <c r="JSP176" s="3058"/>
      <c r="JSQ176" s="3058"/>
      <c r="JSR176" s="3058"/>
      <c r="JSS176" s="3058"/>
      <c r="JST176" s="3058"/>
      <c r="JSU176" s="3058"/>
      <c r="JSV176" s="3058"/>
      <c r="JSW176" s="3058"/>
      <c r="JSX176" s="3058"/>
      <c r="JSY176" s="3058"/>
      <c r="JSZ176" s="3058"/>
      <c r="JTA176" s="3058"/>
      <c r="JTB176" s="3058"/>
      <c r="JTC176" s="3058"/>
      <c r="JTD176" s="3058"/>
      <c r="JTE176" s="3058"/>
      <c r="JTF176" s="3058"/>
      <c r="JTG176" s="3058"/>
      <c r="JTH176" s="3058"/>
      <c r="JTI176" s="3058"/>
      <c r="JTJ176" s="3058"/>
      <c r="JTK176" s="3058"/>
      <c r="JTL176" s="3058"/>
      <c r="JTM176" s="3058"/>
      <c r="JTN176" s="3058"/>
      <c r="JTO176" s="3058"/>
      <c r="JTP176" s="3058"/>
      <c r="JTQ176" s="3058"/>
      <c r="JTR176" s="3058"/>
      <c r="JTS176" s="3058"/>
      <c r="JTT176" s="3058"/>
      <c r="JTU176" s="3058"/>
      <c r="JTV176" s="3058"/>
      <c r="JTW176" s="3058"/>
      <c r="JTX176" s="3058"/>
      <c r="JTY176" s="3058"/>
      <c r="JTZ176" s="3058"/>
      <c r="JUA176" s="3058"/>
      <c r="JUB176" s="3058"/>
      <c r="JUC176" s="3058"/>
      <c r="JUD176" s="3058"/>
      <c r="JUE176" s="3058"/>
      <c r="JUF176" s="3058"/>
      <c r="JUG176" s="3058"/>
      <c r="JUH176" s="3058"/>
      <c r="JUI176" s="3058"/>
      <c r="JUJ176" s="3058"/>
      <c r="JUK176" s="3058"/>
      <c r="JUL176" s="3058"/>
      <c r="JUM176" s="3058"/>
      <c r="JUN176" s="3058"/>
      <c r="JUO176" s="3058"/>
      <c r="JUP176" s="3058"/>
      <c r="JUQ176" s="3058"/>
      <c r="JUR176" s="3058"/>
      <c r="JUS176" s="3058"/>
      <c r="JUT176" s="3058"/>
      <c r="JUU176" s="3058"/>
      <c r="JUV176" s="3058"/>
      <c r="JUW176" s="3058"/>
      <c r="JUX176" s="3058"/>
      <c r="JUY176" s="3058"/>
      <c r="JUZ176" s="3058"/>
      <c r="JVA176" s="3058"/>
      <c r="JVB176" s="3058"/>
      <c r="JVC176" s="3058"/>
      <c r="JVD176" s="3058"/>
      <c r="JVE176" s="3058"/>
      <c r="JVF176" s="3058"/>
      <c r="JVG176" s="3058"/>
      <c r="JVH176" s="3058"/>
      <c r="JVI176" s="3058"/>
      <c r="JVJ176" s="3058"/>
      <c r="JVK176" s="3058"/>
      <c r="JVL176" s="3058"/>
      <c r="JVM176" s="3058"/>
      <c r="JVN176" s="3058"/>
      <c r="JVO176" s="3058"/>
      <c r="JVP176" s="3058"/>
      <c r="JVQ176" s="3058"/>
      <c r="JVR176" s="3058"/>
      <c r="JVS176" s="3058"/>
      <c r="JVT176" s="3058"/>
      <c r="JVU176" s="3058"/>
      <c r="JVV176" s="3058"/>
      <c r="JVW176" s="3058"/>
      <c r="JVX176" s="3058"/>
      <c r="JVY176" s="3058"/>
      <c r="JVZ176" s="3058"/>
      <c r="JWA176" s="3058"/>
      <c r="JWB176" s="3058"/>
      <c r="JWC176" s="3058"/>
      <c r="JWD176" s="3058"/>
      <c r="JWE176" s="3058"/>
      <c r="JWF176" s="3058"/>
      <c r="JWG176" s="3058"/>
      <c r="JWH176" s="3058"/>
      <c r="JWI176" s="3058"/>
      <c r="JWJ176" s="3058"/>
      <c r="JWK176" s="3058"/>
      <c r="JWL176" s="3058"/>
      <c r="JWM176" s="3058"/>
      <c r="JWN176" s="3058"/>
      <c r="JWO176" s="3058"/>
      <c r="JWP176" s="3058"/>
      <c r="JWQ176" s="3058"/>
      <c r="JWR176" s="3058"/>
      <c r="JWS176" s="3058"/>
      <c r="JWT176" s="3058"/>
      <c r="JWU176" s="3058"/>
      <c r="JWV176" s="3058"/>
      <c r="JWW176" s="3058"/>
      <c r="JWX176" s="3058"/>
      <c r="JWY176" s="3058"/>
      <c r="JWZ176" s="3058"/>
      <c r="JXA176" s="3058"/>
      <c r="JXB176" s="3058"/>
      <c r="JXC176" s="3058"/>
      <c r="JXD176" s="3058"/>
      <c r="JXE176" s="3058"/>
      <c r="JXF176" s="3058"/>
      <c r="JXG176" s="3058"/>
      <c r="JXH176" s="3058"/>
      <c r="JXI176" s="3058"/>
      <c r="JXJ176" s="3058"/>
      <c r="JXK176" s="3058"/>
      <c r="JXL176" s="3058"/>
      <c r="JXM176" s="3058"/>
      <c r="JXN176" s="3058"/>
      <c r="JXO176" s="3058"/>
      <c r="JXP176" s="3058"/>
      <c r="JXQ176" s="3058"/>
      <c r="JXR176" s="3058"/>
      <c r="JXS176" s="3058"/>
      <c r="JXT176" s="3058"/>
      <c r="JXU176" s="3058"/>
      <c r="JXV176" s="3058"/>
      <c r="JXW176" s="3058"/>
      <c r="JXX176" s="3058"/>
      <c r="JXY176" s="3058"/>
      <c r="JXZ176" s="3058"/>
      <c r="JYA176" s="3058"/>
      <c r="JYB176" s="3058"/>
      <c r="JYC176" s="3058"/>
      <c r="JYD176" s="3058"/>
      <c r="JYE176" s="3058"/>
      <c r="JYF176" s="3058"/>
      <c r="JYG176" s="3058"/>
      <c r="JYH176" s="3058"/>
      <c r="JYI176" s="3058"/>
      <c r="JYJ176" s="3058"/>
      <c r="JYK176" s="3058"/>
      <c r="JYL176" s="3058"/>
      <c r="JYM176" s="3058"/>
      <c r="JYN176" s="3058"/>
      <c r="JYO176" s="3058"/>
      <c r="JYP176" s="3058"/>
      <c r="JYQ176" s="3058"/>
      <c r="JYR176" s="3058"/>
      <c r="JYS176" s="3058"/>
      <c r="JYT176" s="3058"/>
      <c r="JYU176" s="3058"/>
      <c r="JYV176" s="3058"/>
      <c r="JYW176" s="3058"/>
      <c r="JYX176" s="3058"/>
      <c r="JYY176" s="3058"/>
      <c r="JYZ176" s="3058"/>
      <c r="JZA176" s="3058"/>
      <c r="JZB176" s="3058"/>
      <c r="JZC176" s="3058"/>
      <c r="JZD176" s="3058"/>
      <c r="JZE176" s="3058"/>
      <c r="JZF176" s="3058"/>
      <c r="JZG176" s="3058"/>
      <c r="JZH176" s="3058"/>
      <c r="JZI176" s="3058"/>
      <c r="JZJ176" s="3058"/>
      <c r="JZK176" s="3058"/>
      <c r="JZL176" s="3058"/>
      <c r="JZM176" s="3058"/>
      <c r="JZN176" s="3058"/>
      <c r="JZO176" s="3058"/>
      <c r="JZP176" s="3058"/>
      <c r="JZQ176" s="3058"/>
      <c r="JZR176" s="3058"/>
      <c r="JZS176" s="3058"/>
      <c r="JZT176" s="3058"/>
      <c r="JZU176" s="3058"/>
      <c r="JZV176" s="3058"/>
      <c r="JZW176" s="3058"/>
      <c r="JZX176" s="3058"/>
      <c r="JZY176" s="3058"/>
      <c r="JZZ176" s="3058"/>
      <c r="KAA176" s="3058"/>
      <c r="KAB176" s="3058"/>
      <c r="KAC176" s="3058"/>
      <c r="KAD176" s="3058"/>
      <c r="KAE176" s="3058"/>
      <c r="KAF176" s="3058"/>
      <c r="KAG176" s="3058"/>
      <c r="KAH176" s="3058"/>
      <c r="KAI176" s="3058"/>
      <c r="KAJ176" s="3058"/>
      <c r="KAK176" s="3058"/>
      <c r="KAL176" s="3058"/>
      <c r="KAM176" s="3058"/>
      <c r="KAN176" s="3058"/>
      <c r="KAO176" s="3058"/>
      <c r="KAP176" s="3058"/>
      <c r="KAQ176" s="3058"/>
      <c r="KAR176" s="3058"/>
      <c r="KAS176" s="3058"/>
      <c r="KAT176" s="3058"/>
      <c r="KAU176" s="3058"/>
      <c r="KAV176" s="3058"/>
      <c r="KAW176" s="3058"/>
      <c r="KAX176" s="3058"/>
      <c r="KAY176" s="3058"/>
      <c r="KAZ176" s="3058"/>
      <c r="KBA176" s="3058"/>
      <c r="KBB176" s="3058"/>
      <c r="KBC176" s="3058"/>
      <c r="KBD176" s="3058"/>
      <c r="KBE176" s="3058"/>
      <c r="KBF176" s="3058"/>
      <c r="KBG176" s="3058"/>
      <c r="KBH176" s="3058"/>
      <c r="KBI176" s="3058"/>
      <c r="KBJ176" s="3058"/>
      <c r="KBK176" s="3058"/>
      <c r="KBL176" s="3058"/>
      <c r="KBM176" s="3058"/>
      <c r="KBN176" s="3058"/>
      <c r="KBO176" s="3058"/>
      <c r="KBP176" s="3058"/>
      <c r="KBQ176" s="3058"/>
      <c r="KBR176" s="3058"/>
      <c r="KBS176" s="3058"/>
      <c r="KBT176" s="3058"/>
      <c r="KBU176" s="3058"/>
      <c r="KBV176" s="3058"/>
      <c r="KBW176" s="3058"/>
      <c r="KBX176" s="3058"/>
      <c r="KBY176" s="3058"/>
      <c r="KBZ176" s="3058"/>
      <c r="KCA176" s="3058"/>
      <c r="KCB176" s="3058"/>
      <c r="KCC176" s="3058"/>
      <c r="KCD176" s="3058"/>
      <c r="KCE176" s="3058"/>
      <c r="KCF176" s="3058"/>
      <c r="KCG176" s="3058"/>
      <c r="KCH176" s="3058"/>
      <c r="KCI176" s="3058"/>
      <c r="KCJ176" s="3058"/>
      <c r="KCK176" s="3058"/>
      <c r="KCL176" s="3058"/>
      <c r="KCM176" s="3058"/>
      <c r="KCN176" s="3058"/>
      <c r="KCO176" s="3058"/>
      <c r="KCP176" s="3058"/>
      <c r="KCQ176" s="3058"/>
      <c r="KCR176" s="3058"/>
      <c r="KCS176" s="3058"/>
      <c r="KCT176" s="3058"/>
      <c r="KCU176" s="3058"/>
      <c r="KCV176" s="3058"/>
      <c r="KCW176" s="3058"/>
      <c r="KCX176" s="3058"/>
      <c r="KCY176" s="3058"/>
      <c r="KCZ176" s="3058"/>
      <c r="KDA176" s="3058"/>
      <c r="KDB176" s="3058"/>
      <c r="KDC176" s="3058"/>
      <c r="KDD176" s="3058"/>
      <c r="KDE176" s="3058"/>
      <c r="KDF176" s="3058"/>
      <c r="KDG176" s="3058"/>
      <c r="KDH176" s="3058"/>
      <c r="KDI176" s="3058"/>
      <c r="KDJ176" s="3058"/>
      <c r="KDK176" s="3058"/>
      <c r="KDL176" s="3058"/>
      <c r="KDM176" s="3058"/>
      <c r="KDN176" s="3058"/>
      <c r="KDO176" s="3058"/>
      <c r="KDP176" s="3058"/>
      <c r="KDQ176" s="3058"/>
      <c r="KDR176" s="3058"/>
      <c r="KDS176" s="3058"/>
      <c r="KDT176" s="3058"/>
      <c r="KDU176" s="3058"/>
      <c r="KDV176" s="3058"/>
      <c r="KDW176" s="3058"/>
      <c r="KDX176" s="3058"/>
      <c r="KDY176" s="3058"/>
      <c r="KDZ176" s="3058"/>
      <c r="KEA176" s="3058"/>
      <c r="KEB176" s="3058"/>
      <c r="KEC176" s="3058"/>
      <c r="KED176" s="3058"/>
      <c r="KEE176" s="3058"/>
      <c r="KEF176" s="3058"/>
      <c r="KEG176" s="3058"/>
      <c r="KEH176" s="3058"/>
      <c r="KEI176" s="3058"/>
      <c r="KEJ176" s="3058"/>
      <c r="KEK176" s="3058"/>
      <c r="KEL176" s="3058"/>
      <c r="KEM176" s="3058"/>
      <c r="KEN176" s="3058"/>
      <c r="KEO176" s="3058"/>
      <c r="KEP176" s="3058"/>
      <c r="KEQ176" s="3058"/>
      <c r="KER176" s="3058"/>
      <c r="KES176" s="3058"/>
      <c r="KET176" s="3058"/>
      <c r="KEU176" s="3058"/>
      <c r="KEV176" s="3058"/>
      <c r="KEW176" s="3058"/>
      <c r="KEX176" s="3058"/>
      <c r="KEY176" s="3058"/>
      <c r="KEZ176" s="3058"/>
      <c r="KFA176" s="3058"/>
      <c r="KFB176" s="3058"/>
      <c r="KFC176" s="3058"/>
      <c r="KFD176" s="3058"/>
      <c r="KFE176" s="3058"/>
      <c r="KFF176" s="3058"/>
      <c r="KFG176" s="3058"/>
      <c r="KFH176" s="3058"/>
      <c r="KFI176" s="3058"/>
      <c r="KFJ176" s="3058"/>
      <c r="KFK176" s="3058"/>
      <c r="KFL176" s="3058"/>
      <c r="KFM176" s="3058"/>
      <c r="KFN176" s="3058"/>
      <c r="KFO176" s="3058"/>
      <c r="KFP176" s="3058"/>
      <c r="KFQ176" s="3058"/>
      <c r="KFR176" s="3058"/>
      <c r="KFS176" s="3058"/>
      <c r="KFT176" s="3058"/>
      <c r="KFU176" s="3058"/>
      <c r="KFV176" s="3058"/>
      <c r="KFW176" s="3058"/>
      <c r="KFX176" s="3058"/>
      <c r="KFY176" s="3058"/>
      <c r="KFZ176" s="3058"/>
      <c r="KGA176" s="3058"/>
      <c r="KGB176" s="3058"/>
      <c r="KGC176" s="3058"/>
      <c r="KGD176" s="3058"/>
      <c r="KGE176" s="3058"/>
      <c r="KGF176" s="3058"/>
      <c r="KGG176" s="3058"/>
      <c r="KGH176" s="3058"/>
      <c r="KGI176" s="3058"/>
      <c r="KGJ176" s="3058"/>
      <c r="KGK176" s="3058"/>
      <c r="KGL176" s="3058"/>
      <c r="KGM176" s="3058"/>
      <c r="KGN176" s="3058"/>
      <c r="KGO176" s="3058"/>
      <c r="KGP176" s="3058"/>
      <c r="KGQ176" s="3058"/>
      <c r="KGR176" s="3058"/>
      <c r="KGS176" s="3058"/>
      <c r="KGT176" s="3058"/>
      <c r="KGU176" s="3058"/>
      <c r="KGV176" s="3058"/>
      <c r="KGW176" s="3058"/>
      <c r="KGX176" s="3058"/>
      <c r="KGY176" s="3058"/>
      <c r="KGZ176" s="3058"/>
      <c r="KHA176" s="3058"/>
      <c r="KHB176" s="3058"/>
      <c r="KHC176" s="3058"/>
      <c r="KHD176" s="3058"/>
      <c r="KHE176" s="3058"/>
      <c r="KHF176" s="3058"/>
      <c r="KHG176" s="3058"/>
      <c r="KHH176" s="3058"/>
      <c r="KHI176" s="3058"/>
      <c r="KHJ176" s="3058"/>
      <c r="KHK176" s="3058"/>
      <c r="KHL176" s="3058"/>
      <c r="KHM176" s="3058"/>
      <c r="KHN176" s="3058"/>
      <c r="KHO176" s="3058"/>
      <c r="KHP176" s="3058"/>
      <c r="KHQ176" s="3058"/>
      <c r="KHR176" s="3058"/>
      <c r="KHS176" s="3058"/>
      <c r="KHT176" s="3058"/>
      <c r="KHU176" s="3058"/>
      <c r="KHV176" s="3058"/>
      <c r="KHW176" s="3058"/>
      <c r="KHX176" s="3058"/>
      <c r="KHY176" s="3058"/>
      <c r="KHZ176" s="3058"/>
      <c r="KIA176" s="3058"/>
      <c r="KIB176" s="3058"/>
      <c r="KIC176" s="3058"/>
      <c r="KID176" s="3058"/>
      <c r="KIE176" s="3058"/>
      <c r="KIF176" s="3058"/>
      <c r="KIG176" s="3058"/>
      <c r="KIH176" s="3058"/>
      <c r="KII176" s="3058"/>
      <c r="KIJ176" s="3058"/>
      <c r="KIK176" s="3058"/>
      <c r="KIL176" s="3058"/>
      <c r="KIM176" s="3058"/>
      <c r="KIN176" s="3058"/>
      <c r="KIO176" s="3058"/>
      <c r="KIP176" s="3058"/>
      <c r="KIQ176" s="3058"/>
      <c r="KIR176" s="3058"/>
      <c r="KIS176" s="3058"/>
      <c r="KIT176" s="3058"/>
      <c r="KIU176" s="3058"/>
      <c r="KIV176" s="3058"/>
      <c r="KIW176" s="3058"/>
      <c r="KIX176" s="3058"/>
      <c r="KIY176" s="3058"/>
      <c r="KIZ176" s="3058"/>
      <c r="KJA176" s="3058"/>
      <c r="KJB176" s="3058"/>
      <c r="KJC176" s="3058"/>
      <c r="KJD176" s="3058"/>
      <c r="KJE176" s="3058"/>
      <c r="KJF176" s="3058"/>
      <c r="KJG176" s="3058"/>
      <c r="KJH176" s="3058"/>
      <c r="KJI176" s="3058"/>
      <c r="KJJ176" s="3058"/>
      <c r="KJK176" s="3058"/>
      <c r="KJL176" s="3058"/>
      <c r="KJM176" s="3058"/>
      <c r="KJN176" s="3058"/>
      <c r="KJO176" s="3058"/>
      <c r="KJP176" s="3058"/>
      <c r="KJQ176" s="3058"/>
      <c r="KJR176" s="3058"/>
      <c r="KJS176" s="3058"/>
      <c r="KJT176" s="3058"/>
      <c r="KJU176" s="3058"/>
      <c r="KJV176" s="3058"/>
      <c r="KJW176" s="3058"/>
      <c r="KJX176" s="3058"/>
      <c r="KJY176" s="3058"/>
      <c r="KJZ176" s="3058"/>
      <c r="KKA176" s="3058"/>
      <c r="KKB176" s="3058"/>
      <c r="KKC176" s="3058"/>
      <c r="KKD176" s="3058"/>
      <c r="KKE176" s="3058"/>
      <c r="KKF176" s="3058"/>
      <c r="KKG176" s="3058"/>
      <c r="KKH176" s="3058"/>
      <c r="KKI176" s="3058"/>
      <c r="KKJ176" s="3058"/>
      <c r="KKK176" s="3058"/>
      <c r="KKL176" s="3058"/>
      <c r="KKM176" s="3058"/>
      <c r="KKN176" s="3058"/>
      <c r="KKO176" s="3058"/>
      <c r="KKP176" s="3058"/>
      <c r="KKQ176" s="3058"/>
      <c r="KKR176" s="3058"/>
      <c r="KKS176" s="3058"/>
      <c r="KKT176" s="3058"/>
      <c r="KKU176" s="3058"/>
      <c r="KKV176" s="3058"/>
      <c r="KKW176" s="3058"/>
      <c r="KKX176" s="3058"/>
      <c r="KKY176" s="3058"/>
      <c r="KKZ176" s="3058"/>
      <c r="KLA176" s="3058"/>
      <c r="KLB176" s="3058"/>
      <c r="KLC176" s="3058"/>
      <c r="KLD176" s="3058"/>
      <c r="KLE176" s="3058"/>
      <c r="KLF176" s="3058"/>
      <c r="KLG176" s="3058"/>
      <c r="KLH176" s="3058"/>
      <c r="KLI176" s="3058"/>
      <c r="KLJ176" s="3058"/>
      <c r="KLK176" s="3058"/>
      <c r="KLL176" s="3058"/>
      <c r="KLM176" s="3058"/>
      <c r="KLN176" s="3058"/>
      <c r="KLO176" s="3058"/>
      <c r="KLP176" s="3058"/>
      <c r="KLQ176" s="3058"/>
      <c r="KLR176" s="3058"/>
      <c r="KLS176" s="3058"/>
      <c r="KLT176" s="3058"/>
      <c r="KLU176" s="3058"/>
      <c r="KLV176" s="3058"/>
      <c r="KLW176" s="3058"/>
      <c r="KLX176" s="3058"/>
      <c r="KLY176" s="3058"/>
      <c r="KLZ176" s="3058"/>
      <c r="KMA176" s="3058"/>
      <c r="KMB176" s="3058"/>
      <c r="KMC176" s="3058"/>
      <c r="KMD176" s="3058"/>
      <c r="KME176" s="3058"/>
      <c r="KMF176" s="3058"/>
      <c r="KMG176" s="3058"/>
      <c r="KMH176" s="3058"/>
      <c r="KMI176" s="3058"/>
      <c r="KMJ176" s="3058"/>
      <c r="KMK176" s="3058"/>
      <c r="KML176" s="3058"/>
      <c r="KMM176" s="3058"/>
      <c r="KMN176" s="3058"/>
      <c r="KMO176" s="3058"/>
      <c r="KMP176" s="3058"/>
      <c r="KMQ176" s="3058"/>
      <c r="KMR176" s="3058"/>
      <c r="KMS176" s="3058"/>
      <c r="KMT176" s="3058"/>
      <c r="KMU176" s="3058"/>
      <c r="KMV176" s="3058"/>
      <c r="KMW176" s="3058"/>
      <c r="KMX176" s="3058"/>
      <c r="KMY176" s="3058"/>
      <c r="KMZ176" s="3058"/>
      <c r="KNA176" s="3058"/>
      <c r="KNB176" s="3058"/>
      <c r="KNC176" s="3058"/>
      <c r="KND176" s="3058"/>
      <c r="KNE176" s="3058"/>
      <c r="KNF176" s="3058"/>
      <c r="KNG176" s="3058"/>
      <c r="KNH176" s="3058"/>
      <c r="KNI176" s="3058"/>
      <c r="KNJ176" s="3058"/>
      <c r="KNK176" s="3058"/>
      <c r="KNL176" s="3058"/>
      <c r="KNM176" s="3058"/>
      <c r="KNN176" s="3058"/>
      <c r="KNO176" s="3058"/>
      <c r="KNP176" s="3058"/>
      <c r="KNQ176" s="3058"/>
      <c r="KNR176" s="3058"/>
      <c r="KNS176" s="3058"/>
      <c r="KNT176" s="3058"/>
      <c r="KNU176" s="3058"/>
      <c r="KNV176" s="3058"/>
      <c r="KNW176" s="3058"/>
      <c r="KNX176" s="3058"/>
      <c r="KNY176" s="3058"/>
      <c r="KNZ176" s="3058"/>
      <c r="KOA176" s="3058"/>
      <c r="KOB176" s="3058"/>
      <c r="KOC176" s="3058"/>
      <c r="KOD176" s="3058"/>
      <c r="KOE176" s="3058"/>
      <c r="KOF176" s="3058"/>
      <c r="KOG176" s="3058"/>
      <c r="KOH176" s="3058"/>
      <c r="KOI176" s="3058"/>
      <c r="KOJ176" s="3058"/>
      <c r="KOK176" s="3058"/>
      <c r="KOL176" s="3058"/>
      <c r="KOM176" s="3058"/>
      <c r="KON176" s="3058"/>
      <c r="KOO176" s="3058"/>
      <c r="KOP176" s="3058"/>
      <c r="KOQ176" s="3058"/>
      <c r="KOR176" s="3058"/>
      <c r="KOS176" s="3058"/>
      <c r="KOT176" s="3058"/>
      <c r="KOU176" s="3058"/>
      <c r="KOV176" s="3058"/>
      <c r="KOW176" s="3058"/>
      <c r="KOX176" s="3058"/>
      <c r="KOY176" s="3058"/>
      <c r="KOZ176" s="3058"/>
      <c r="KPA176" s="3058"/>
      <c r="KPB176" s="3058"/>
      <c r="KPC176" s="3058"/>
      <c r="KPD176" s="3058"/>
      <c r="KPE176" s="3058"/>
      <c r="KPF176" s="3058"/>
      <c r="KPG176" s="3058"/>
      <c r="KPH176" s="3058"/>
      <c r="KPI176" s="3058"/>
      <c r="KPJ176" s="3058"/>
      <c r="KPK176" s="3058"/>
      <c r="KPL176" s="3058"/>
      <c r="KPM176" s="3058"/>
      <c r="KPN176" s="3058"/>
      <c r="KPO176" s="3058"/>
      <c r="KPP176" s="3058"/>
      <c r="KPQ176" s="3058"/>
      <c r="KPR176" s="3058"/>
      <c r="KPS176" s="3058"/>
      <c r="KPT176" s="3058"/>
      <c r="KPU176" s="3058"/>
      <c r="KPV176" s="3058"/>
      <c r="KPW176" s="3058"/>
      <c r="KPX176" s="3058"/>
      <c r="KPY176" s="3058"/>
      <c r="KPZ176" s="3058"/>
      <c r="KQA176" s="3058"/>
      <c r="KQB176" s="3058"/>
      <c r="KQC176" s="3058"/>
      <c r="KQD176" s="3058"/>
      <c r="KQE176" s="3058"/>
      <c r="KQF176" s="3058"/>
      <c r="KQG176" s="3058"/>
      <c r="KQH176" s="3058"/>
      <c r="KQI176" s="3058"/>
      <c r="KQJ176" s="3058"/>
      <c r="KQK176" s="3058"/>
      <c r="KQL176" s="3058"/>
      <c r="KQM176" s="3058"/>
      <c r="KQN176" s="3058"/>
      <c r="KQO176" s="3058"/>
      <c r="KQP176" s="3058"/>
      <c r="KQQ176" s="3058"/>
      <c r="KQR176" s="3058"/>
      <c r="KQS176" s="3058"/>
      <c r="KQT176" s="3058"/>
      <c r="KQU176" s="3058"/>
      <c r="KQV176" s="3058"/>
      <c r="KQW176" s="3058"/>
      <c r="KQX176" s="3058"/>
      <c r="KQY176" s="3058"/>
      <c r="KQZ176" s="3058"/>
      <c r="KRA176" s="3058"/>
      <c r="KRB176" s="3058"/>
      <c r="KRC176" s="3058"/>
      <c r="KRD176" s="3058"/>
      <c r="KRE176" s="3058"/>
      <c r="KRF176" s="3058"/>
      <c r="KRG176" s="3058"/>
      <c r="KRH176" s="3058"/>
      <c r="KRI176" s="3058"/>
      <c r="KRJ176" s="3058"/>
      <c r="KRK176" s="3058"/>
      <c r="KRL176" s="3058"/>
      <c r="KRM176" s="3058"/>
      <c r="KRN176" s="3058"/>
      <c r="KRO176" s="3058"/>
      <c r="KRP176" s="3058"/>
      <c r="KRQ176" s="3058"/>
      <c r="KRR176" s="3058"/>
      <c r="KRS176" s="3058"/>
      <c r="KRT176" s="3058"/>
      <c r="KRU176" s="3058"/>
      <c r="KRV176" s="3058"/>
      <c r="KRW176" s="3058"/>
      <c r="KRX176" s="3058"/>
      <c r="KRY176" s="3058"/>
      <c r="KRZ176" s="3058"/>
      <c r="KSA176" s="3058"/>
      <c r="KSB176" s="3058"/>
      <c r="KSC176" s="3058"/>
      <c r="KSD176" s="3058"/>
      <c r="KSE176" s="3058"/>
      <c r="KSF176" s="3058"/>
      <c r="KSG176" s="3058"/>
      <c r="KSH176" s="3058"/>
      <c r="KSI176" s="3058"/>
      <c r="KSJ176" s="3058"/>
      <c r="KSK176" s="3058"/>
      <c r="KSL176" s="3058"/>
      <c r="KSM176" s="3058"/>
      <c r="KSN176" s="3058"/>
      <c r="KSO176" s="3058"/>
      <c r="KSP176" s="3058"/>
      <c r="KSQ176" s="3058"/>
      <c r="KSR176" s="3058"/>
      <c r="KSS176" s="3058"/>
      <c r="KST176" s="3058"/>
      <c r="KSU176" s="3058"/>
      <c r="KSV176" s="3058"/>
      <c r="KSW176" s="3058"/>
      <c r="KSX176" s="3058"/>
      <c r="KSY176" s="3058"/>
      <c r="KSZ176" s="3058"/>
      <c r="KTA176" s="3058"/>
      <c r="KTB176" s="3058"/>
      <c r="KTC176" s="3058"/>
      <c r="KTD176" s="3058"/>
      <c r="KTE176" s="3058"/>
      <c r="KTF176" s="3058"/>
      <c r="KTG176" s="3058"/>
      <c r="KTH176" s="3058"/>
      <c r="KTI176" s="3058"/>
      <c r="KTJ176" s="3058"/>
      <c r="KTK176" s="3058"/>
      <c r="KTL176" s="3058"/>
      <c r="KTM176" s="3058"/>
      <c r="KTN176" s="3058"/>
      <c r="KTO176" s="3058"/>
      <c r="KTP176" s="3058"/>
      <c r="KTQ176" s="3058"/>
      <c r="KTR176" s="3058"/>
      <c r="KTS176" s="3058"/>
      <c r="KTT176" s="3058"/>
      <c r="KTU176" s="3058"/>
      <c r="KTV176" s="3058"/>
      <c r="KTW176" s="3058"/>
      <c r="KTX176" s="3058"/>
      <c r="KTY176" s="3058"/>
      <c r="KTZ176" s="3058"/>
      <c r="KUA176" s="3058"/>
      <c r="KUB176" s="3058"/>
      <c r="KUC176" s="3058"/>
      <c r="KUD176" s="3058"/>
      <c r="KUE176" s="3058"/>
      <c r="KUF176" s="3058"/>
      <c r="KUG176" s="3058"/>
      <c r="KUH176" s="3058"/>
      <c r="KUI176" s="3058"/>
      <c r="KUJ176" s="3058"/>
      <c r="KUK176" s="3058"/>
      <c r="KUL176" s="3058"/>
      <c r="KUM176" s="3058"/>
      <c r="KUN176" s="3058"/>
      <c r="KUO176" s="3058"/>
      <c r="KUP176" s="3058"/>
      <c r="KUQ176" s="3058"/>
      <c r="KUR176" s="3058"/>
      <c r="KUS176" s="3058"/>
      <c r="KUT176" s="3058"/>
      <c r="KUU176" s="3058"/>
      <c r="KUV176" s="3058"/>
      <c r="KUW176" s="3058"/>
      <c r="KUX176" s="3058"/>
      <c r="KUY176" s="3058"/>
      <c r="KUZ176" s="3058"/>
      <c r="KVA176" s="3058"/>
      <c r="KVB176" s="3058"/>
      <c r="KVC176" s="3058"/>
      <c r="KVD176" s="3058"/>
      <c r="KVE176" s="3058"/>
      <c r="KVF176" s="3058"/>
      <c r="KVG176" s="3058"/>
      <c r="KVH176" s="3058"/>
      <c r="KVI176" s="3058"/>
      <c r="KVJ176" s="3058"/>
      <c r="KVK176" s="3058"/>
      <c r="KVL176" s="3058"/>
      <c r="KVM176" s="3058"/>
      <c r="KVN176" s="3058"/>
      <c r="KVO176" s="3058"/>
      <c r="KVP176" s="3058"/>
      <c r="KVQ176" s="3058"/>
      <c r="KVR176" s="3058"/>
      <c r="KVS176" s="3058"/>
      <c r="KVT176" s="3058"/>
      <c r="KVU176" s="3058"/>
      <c r="KVV176" s="3058"/>
      <c r="KVW176" s="3058"/>
      <c r="KVX176" s="3058"/>
      <c r="KVY176" s="3058"/>
      <c r="KVZ176" s="3058"/>
      <c r="KWA176" s="3058"/>
      <c r="KWB176" s="3058"/>
      <c r="KWC176" s="3058"/>
      <c r="KWD176" s="3058"/>
      <c r="KWE176" s="3058"/>
      <c r="KWF176" s="3058"/>
      <c r="KWG176" s="3058"/>
      <c r="KWH176" s="3058"/>
      <c r="KWI176" s="3058"/>
      <c r="KWJ176" s="3058"/>
      <c r="KWK176" s="3058"/>
      <c r="KWL176" s="3058"/>
      <c r="KWM176" s="3058"/>
      <c r="KWN176" s="3058"/>
      <c r="KWO176" s="3058"/>
      <c r="KWP176" s="3058"/>
      <c r="KWQ176" s="3058"/>
      <c r="KWR176" s="3058"/>
      <c r="KWS176" s="3058"/>
      <c r="KWT176" s="3058"/>
      <c r="KWU176" s="3058"/>
      <c r="KWV176" s="3058"/>
      <c r="KWW176" s="3058"/>
      <c r="KWX176" s="3058"/>
      <c r="KWY176" s="3058"/>
      <c r="KWZ176" s="3058"/>
      <c r="KXA176" s="3058"/>
      <c r="KXB176" s="3058"/>
      <c r="KXC176" s="3058"/>
      <c r="KXD176" s="3058"/>
      <c r="KXE176" s="3058"/>
      <c r="KXF176" s="3058"/>
      <c r="KXG176" s="3058"/>
      <c r="KXH176" s="3058"/>
      <c r="KXI176" s="3058"/>
      <c r="KXJ176" s="3058"/>
      <c r="KXK176" s="3058"/>
      <c r="KXL176" s="3058"/>
      <c r="KXM176" s="3058"/>
      <c r="KXN176" s="3058"/>
      <c r="KXO176" s="3058"/>
      <c r="KXP176" s="3058"/>
      <c r="KXQ176" s="3058"/>
      <c r="KXR176" s="3058"/>
      <c r="KXS176" s="3058"/>
      <c r="KXT176" s="3058"/>
      <c r="KXU176" s="3058"/>
      <c r="KXV176" s="3058"/>
      <c r="KXW176" s="3058"/>
      <c r="KXX176" s="3058"/>
      <c r="KXY176" s="3058"/>
      <c r="KXZ176" s="3058"/>
      <c r="KYA176" s="3058"/>
      <c r="KYB176" s="3058"/>
      <c r="KYC176" s="3058"/>
      <c r="KYD176" s="3058"/>
      <c r="KYE176" s="3058"/>
      <c r="KYF176" s="3058"/>
      <c r="KYG176" s="3058"/>
      <c r="KYH176" s="3058"/>
      <c r="KYI176" s="3058"/>
      <c r="KYJ176" s="3058"/>
      <c r="KYK176" s="3058"/>
      <c r="KYL176" s="3058"/>
      <c r="KYM176" s="3058"/>
      <c r="KYN176" s="3058"/>
      <c r="KYO176" s="3058"/>
      <c r="KYP176" s="3058"/>
      <c r="KYQ176" s="3058"/>
      <c r="KYR176" s="3058"/>
      <c r="KYS176" s="3058"/>
      <c r="KYT176" s="3058"/>
      <c r="KYU176" s="3058"/>
      <c r="KYV176" s="3058"/>
      <c r="KYW176" s="3058"/>
      <c r="KYX176" s="3058"/>
      <c r="KYY176" s="3058"/>
      <c r="KYZ176" s="3058"/>
      <c r="KZA176" s="3058"/>
      <c r="KZB176" s="3058"/>
      <c r="KZC176" s="3058"/>
      <c r="KZD176" s="3058"/>
      <c r="KZE176" s="3058"/>
      <c r="KZF176" s="3058"/>
      <c r="KZG176" s="3058"/>
      <c r="KZH176" s="3058"/>
      <c r="KZI176" s="3058"/>
      <c r="KZJ176" s="3058"/>
      <c r="KZK176" s="3058"/>
      <c r="KZL176" s="3058"/>
      <c r="KZM176" s="3058"/>
      <c r="KZN176" s="3058"/>
      <c r="KZO176" s="3058"/>
      <c r="KZP176" s="3058"/>
      <c r="KZQ176" s="3058"/>
      <c r="KZR176" s="3058"/>
      <c r="KZS176" s="3058"/>
      <c r="KZT176" s="3058"/>
      <c r="KZU176" s="3058"/>
      <c r="KZV176" s="3058"/>
      <c r="KZW176" s="3058"/>
      <c r="KZX176" s="3058"/>
      <c r="KZY176" s="3058"/>
      <c r="KZZ176" s="3058"/>
      <c r="LAA176" s="3058"/>
      <c r="LAB176" s="3058"/>
      <c r="LAC176" s="3058"/>
      <c r="LAD176" s="3058"/>
      <c r="LAE176" s="3058"/>
      <c r="LAF176" s="3058"/>
      <c r="LAG176" s="3058"/>
      <c r="LAH176" s="3058"/>
      <c r="LAI176" s="3058"/>
      <c r="LAJ176" s="3058"/>
      <c r="LAK176" s="3058"/>
      <c r="LAL176" s="3058"/>
      <c r="LAM176" s="3058"/>
      <c r="LAN176" s="3058"/>
      <c r="LAO176" s="3058"/>
      <c r="LAP176" s="3058"/>
      <c r="LAQ176" s="3058"/>
      <c r="LAR176" s="3058"/>
      <c r="LAS176" s="3058"/>
      <c r="LAT176" s="3058"/>
      <c r="LAU176" s="3058"/>
      <c r="LAV176" s="3058"/>
      <c r="LAW176" s="3058"/>
      <c r="LAX176" s="3058"/>
      <c r="LAY176" s="3058"/>
      <c r="LAZ176" s="3058"/>
      <c r="LBA176" s="3058"/>
      <c r="LBB176" s="3058"/>
      <c r="LBC176" s="3058"/>
      <c r="LBD176" s="3058"/>
      <c r="LBE176" s="3058"/>
      <c r="LBF176" s="3058"/>
      <c r="LBG176" s="3058"/>
      <c r="LBH176" s="3058"/>
      <c r="LBI176" s="3058"/>
      <c r="LBJ176" s="3058"/>
      <c r="LBK176" s="3058"/>
      <c r="LBL176" s="3058"/>
      <c r="LBM176" s="3058"/>
      <c r="LBN176" s="3058"/>
      <c r="LBO176" s="3058"/>
      <c r="LBP176" s="3058"/>
      <c r="LBQ176" s="3058"/>
      <c r="LBR176" s="3058"/>
      <c r="LBS176" s="3058"/>
      <c r="LBT176" s="3058"/>
      <c r="LBU176" s="3058"/>
      <c r="LBV176" s="3058"/>
      <c r="LBW176" s="3058"/>
      <c r="LBX176" s="3058"/>
      <c r="LBY176" s="3058"/>
      <c r="LBZ176" s="3058"/>
      <c r="LCA176" s="3058"/>
      <c r="LCB176" s="3058"/>
      <c r="LCC176" s="3058"/>
      <c r="LCD176" s="3058"/>
      <c r="LCE176" s="3058"/>
      <c r="LCF176" s="3058"/>
      <c r="LCG176" s="3058"/>
      <c r="LCH176" s="3058"/>
      <c r="LCI176" s="3058"/>
      <c r="LCJ176" s="3058"/>
      <c r="LCK176" s="3058"/>
      <c r="LCL176" s="3058"/>
      <c r="LCM176" s="3058"/>
      <c r="LCN176" s="3058"/>
      <c r="LCO176" s="3058"/>
      <c r="LCP176" s="3058"/>
      <c r="LCQ176" s="3058"/>
      <c r="LCR176" s="3058"/>
      <c r="LCS176" s="3058"/>
      <c r="LCT176" s="3058"/>
      <c r="LCU176" s="3058"/>
      <c r="LCV176" s="3058"/>
      <c r="LCW176" s="3058"/>
      <c r="LCX176" s="3058"/>
      <c r="LCY176" s="3058"/>
      <c r="LCZ176" s="3058"/>
      <c r="LDA176" s="3058"/>
      <c r="LDB176" s="3058"/>
      <c r="LDC176" s="3058"/>
      <c r="LDD176" s="3058"/>
      <c r="LDE176" s="3058"/>
      <c r="LDF176" s="3058"/>
      <c r="LDG176" s="3058"/>
      <c r="LDH176" s="3058"/>
      <c r="LDI176" s="3058"/>
      <c r="LDJ176" s="3058"/>
      <c r="LDK176" s="3058"/>
      <c r="LDL176" s="3058"/>
      <c r="LDM176" s="3058"/>
      <c r="LDN176" s="3058"/>
      <c r="LDO176" s="3058"/>
      <c r="LDP176" s="3058"/>
      <c r="LDQ176" s="3058"/>
      <c r="LDR176" s="3058"/>
      <c r="LDS176" s="3058"/>
      <c r="LDT176" s="3058"/>
      <c r="LDU176" s="3058"/>
      <c r="LDV176" s="3058"/>
      <c r="LDW176" s="3058"/>
      <c r="LDX176" s="3058"/>
      <c r="LDY176" s="3058"/>
      <c r="LDZ176" s="3058"/>
      <c r="LEA176" s="3058"/>
      <c r="LEB176" s="3058"/>
      <c r="LEC176" s="3058"/>
      <c r="LED176" s="3058"/>
      <c r="LEE176" s="3058"/>
      <c r="LEF176" s="3058"/>
      <c r="LEG176" s="3058"/>
      <c r="LEH176" s="3058"/>
      <c r="LEI176" s="3058"/>
      <c r="LEJ176" s="3058"/>
      <c r="LEK176" s="3058"/>
      <c r="LEL176" s="3058"/>
      <c r="LEM176" s="3058"/>
      <c r="LEN176" s="3058"/>
      <c r="LEO176" s="3058"/>
      <c r="LEP176" s="3058"/>
      <c r="LEQ176" s="3058"/>
      <c r="LER176" s="3058"/>
      <c r="LES176" s="3058"/>
      <c r="LET176" s="3058"/>
      <c r="LEU176" s="3058"/>
      <c r="LEV176" s="3058"/>
      <c r="LEW176" s="3058"/>
      <c r="LEX176" s="3058"/>
      <c r="LEY176" s="3058"/>
      <c r="LEZ176" s="3058"/>
      <c r="LFA176" s="3058"/>
      <c r="LFB176" s="3058"/>
      <c r="LFC176" s="3058"/>
      <c r="LFD176" s="3058"/>
      <c r="LFE176" s="3058"/>
      <c r="LFF176" s="3058"/>
      <c r="LFG176" s="3058"/>
      <c r="LFH176" s="3058"/>
      <c r="LFI176" s="3058"/>
      <c r="LFJ176" s="3058"/>
      <c r="LFK176" s="3058"/>
      <c r="LFL176" s="3058"/>
      <c r="LFM176" s="3058"/>
      <c r="LFN176" s="3058"/>
      <c r="LFO176" s="3058"/>
      <c r="LFP176" s="3058"/>
      <c r="LFQ176" s="3058"/>
      <c r="LFR176" s="3058"/>
      <c r="LFS176" s="3058"/>
      <c r="LFT176" s="3058"/>
      <c r="LFU176" s="3058"/>
      <c r="LFV176" s="3058"/>
      <c r="LFW176" s="3058"/>
      <c r="LFX176" s="3058"/>
      <c r="LFY176" s="3058"/>
      <c r="LFZ176" s="3058"/>
      <c r="LGA176" s="3058"/>
      <c r="LGB176" s="3058"/>
      <c r="LGC176" s="3058"/>
      <c r="LGD176" s="3058"/>
      <c r="LGE176" s="3058"/>
      <c r="LGF176" s="3058"/>
      <c r="LGG176" s="3058"/>
      <c r="LGH176" s="3058"/>
      <c r="LGI176" s="3058"/>
      <c r="LGJ176" s="3058"/>
      <c r="LGK176" s="3058"/>
      <c r="LGL176" s="3058"/>
      <c r="LGM176" s="3058"/>
      <c r="LGN176" s="3058"/>
      <c r="LGO176" s="3058"/>
      <c r="LGP176" s="3058"/>
      <c r="LGQ176" s="3058"/>
      <c r="LGR176" s="3058"/>
      <c r="LGS176" s="3058"/>
      <c r="LGT176" s="3058"/>
      <c r="LGU176" s="3058"/>
      <c r="LGV176" s="3058"/>
      <c r="LGW176" s="3058"/>
      <c r="LGX176" s="3058"/>
      <c r="LGY176" s="3058"/>
      <c r="LGZ176" s="3058"/>
      <c r="LHA176" s="3058"/>
      <c r="LHB176" s="3058"/>
      <c r="LHC176" s="3058"/>
      <c r="LHD176" s="3058"/>
      <c r="LHE176" s="3058"/>
      <c r="LHF176" s="3058"/>
      <c r="LHG176" s="3058"/>
      <c r="LHH176" s="3058"/>
      <c r="LHI176" s="3058"/>
      <c r="LHJ176" s="3058"/>
      <c r="LHK176" s="3058"/>
      <c r="LHL176" s="3058"/>
      <c r="LHM176" s="3058"/>
      <c r="LHN176" s="3058"/>
      <c r="LHO176" s="3058"/>
      <c r="LHP176" s="3058"/>
      <c r="LHQ176" s="3058"/>
      <c r="LHR176" s="3058"/>
      <c r="LHS176" s="3058"/>
      <c r="LHT176" s="3058"/>
      <c r="LHU176" s="3058"/>
      <c r="LHV176" s="3058"/>
      <c r="LHW176" s="3058"/>
      <c r="LHX176" s="3058"/>
      <c r="LHY176" s="3058"/>
      <c r="LHZ176" s="3058"/>
      <c r="LIA176" s="3058"/>
      <c r="LIB176" s="3058"/>
      <c r="LIC176" s="3058"/>
      <c r="LID176" s="3058"/>
      <c r="LIE176" s="3058"/>
      <c r="LIF176" s="3058"/>
      <c r="LIG176" s="3058"/>
      <c r="LIH176" s="3058"/>
      <c r="LII176" s="3058"/>
      <c r="LIJ176" s="3058"/>
      <c r="LIK176" s="3058"/>
      <c r="LIL176" s="3058"/>
      <c r="LIM176" s="3058"/>
      <c r="LIN176" s="3058"/>
      <c r="LIO176" s="3058"/>
      <c r="LIP176" s="3058"/>
      <c r="LIQ176" s="3058"/>
      <c r="LIR176" s="3058"/>
      <c r="LIS176" s="3058"/>
      <c r="LIT176" s="3058"/>
      <c r="LIU176" s="3058"/>
      <c r="LIV176" s="3058"/>
      <c r="LIW176" s="3058"/>
      <c r="LIX176" s="3058"/>
      <c r="LIY176" s="3058"/>
      <c r="LIZ176" s="3058"/>
      <c r="LJA176" s="3058"/>
      <c r="LJB176" s="3058"/>
      <c r="LJC176" s="3058"/>
      <c r="LJD176" s="3058"/>
      <c r="LJE176" s="3058"/>
      <c r="LJF176" s="3058"/>
      <c r="LJG176" s="3058"/>
      <c r="LJH176" s="3058"/>
      <c r="LJI176" s="3058"/>
      <c r="LJJ176" s="3058"/>
      <c r="LJK176" s="3058"/>
      <c r="LJL176" s="3058"/>
      <c r="LJM176" s="3058"/>
      <c r="LJN176" s="3058"/>
      <c r="LJO176" s="3058"/>
      <c r="LJP176" s="3058"/>
      <c r="LJQ176" s="3058"/>
      <c r="LJR176" s="3058"/>
      <c r="LJS176" s="3058"/>
      <c r="LJT176" s="3058"/>
      <c r="LJU176" s="3058"/>
      <c r="LJV176" s="3058"/>
      <c r="LJW176" s="3058"/>
      <c r="LJX176" s="3058"/>
      <c r="LJY176" s="3058"/>
      <c r="LJZ176" s="3058"/>
      <c r="LKA176" s="3058"/>
      <c r="LKB176" s="3058"/>
      <c r="LKC176" s="3058"/>
      <c r="LKD176" s="3058"/>
      <c r="LKE176" s="3058"/>
      <c r="LKF176" s="3058"/>
      <c r="LKG176" s="3058"/>
      <c r="LKH176" s="3058"/>
      <c r="LKI176" s="3058"/>
      <c r="LKJ176" s="3058"/>
      <c r="LKK176" s="3058"/>
      <c r="LKL176" s="3058"/>
      <c r="LKM176" s="3058"/>
      <c r="LKN176" s="3058"/>
      <c r="LKO176" s="3058"/>
      <c r="LKP176" s="3058"/>
      <c r="LKQ176" s="3058"/>
      <c r="LKR176" s="3058"/>
      <c r="LKS176" s="3058"/>
      <c r="LKT176" s="3058"/>
      <c r="LKU176" s="3058"/>
      <c r="LKV176" s="3058"/>
      <c r="LKW176" s="3058"/>
      <c r="LKX176" s="3058"/>
      <c r="LKY176" s="3058"/>
      <c r="LKZ176" s="3058"/>
      <c r="LLA176" s="3058"/>
      <c r="LLB176" s="3058"/>
      <c r="LLC176" s="3058"/>
      <c r="LLD176" s="3058"/>
      <c r="LLE176" s="3058"/>
      <c r="LLF176" s="3058"/>
      <c r="LLG176" s="3058"/>
      <c r="LLH176" s="3058"/>
      <c r="LLI176" s="3058"/>
      <c r="LLJ176" s="3058"/>
      <c r="LLK176" s="3058"/>
      <c r="LLL176" s="3058"/>
      <c r="LLM176" s="3058"/>
      <c r="LLN176" s="3058"/>
      <c r="LLO176" s="3058"/>
      <c r="LLP176" s="3058"/>
      <c r="LLQ176" s="3058"/>
      <c r="LLR176" s="3058"/>
      <c r="LLS176" s="3058"/>
      <c r="LLT176" s="3058"/>
      <c r="LLU176" s="3058"/>
      <c r="LLV176" s="3058"/>
      <c r="LLW176" s="3058"/>
      <c r="LLX176" s="3058"/>
      <c r="LLY176" s="3058"/>
      <c r="LLZ176" s="3058"/>
      <c r="LMA176" s="3058"/>
      <c r="LMB176" s="3058"/>
      <c r="LMC176" s="3058"/>
      <c r="LMD176" s="3058"/>
      <c r="LME176" s="3058"/>
      <c r="LMF176" s="3058"/>
      <c r="LMG176" s="3058"/>
      <c r="LMH176" s="3058"/>
      <c r="LMI176" s="3058"/>
      <c r="LMJ176" s="3058"/>
      <c r="LMK176" s="3058"/>
      <c r="LML176" s="3058"/>
      <c r="LMM176" s="3058"/>
      <c r="LMN176" s="3058"/>
      <c r="LMO176" s="3058"/>
      <c r="LMP176" s="3058"/>
      <c r="LMQ176" s="3058"/>
      <c r="LMR176" s="3058"/>
      <c r="LMS176" s="3058"/>
      <c r="LMT176" s="3058"/>
      <c r="LMU176" s="3058"/>
      <c r="LMV176" s="3058"/>
      <c r="LMW176" s="3058"/>
      <c r="LMX176" s="3058"/>
      <c r="LMY176" s="3058"/>
      <c r="LMZ176" s="3058"/>
      <c r="LNA176" s="3058"/>
      <c r="LNB176" s="3058"/>
      <c r="LNC176" s="3058"/>
      <c r="LND176" s="3058"/>
      <c r="LNE176" s="3058"/>
      <c r="LNF176" s="3058"/>
      <c r="LNG176" s="3058"/>
      <c r="LNH176" s="3058"/>
      <c r="LNI176" s="3058"/>
      <c r="LNJ176" s="3058"/>
      <c r="LNK176" s="3058"/>
      <c r="LNL176" s="3058"/>
      <c r="LNM176" s="3058"/>
      <c r="LNN176" s="3058"/>
      <c r="LNO176" s="3058"/>
      <c r="LNP176" s="3058"/>
      <c r="LNQ176" s="3058"/>
      <c r="LNR176" s="3058"/>
      <c r="LNS176" s="3058"/>
      <c r="LNT176" s="3058"/>
      <c r="LNU176" s="3058"/>
      <c r="LNV176" s="3058"/>
      <c r="LNW176" s="3058"/>
      <c r="LNX176" s="3058"/>
      <c r="LNY176" s="3058"/>
      <c r="LNZ176" s="3058"/>
      <c r="LOA176" s="3058"/>
      <c r="LOB176" s="3058"/>
      <c r="LOC176" s="3058"/>
      <c r="LOD176" s="3058"/>
      <c r="LOE176" s="3058"/>
      <c r="LOF176" s="3058"/>
      <c r="LOG176" s="3058"/>
      <c r="LOH176" s="3058"/>
      <c r="LOI176" s="3058"/>
      <c r="LOJ176" s="3058"/>
      <c r="LOK176" s="3058"/>
      <c r="LOL176" s="3058"/>
      <c r="LOM176" s="3058"/>
      <c r="LON176" s="3058"/>
      <c r="LOO176" s="3058"/>
      <c r="LOP176" s="3058"/>
      <c r="LOQ176" s="3058"/>
      <c r="LOR176" s="3058"/>
      <c r="LOS176" s="3058"/>
      <c r="LOT176" s="3058"/>
      <c r="LOU176" s="3058"/>
      <c r="LOV176" s="3058"/>
      <c r="LOW176" s="3058"/>
      <c r="LOX176" s="3058"/>
      <c r="LOY176" s="3058"/>
      <c r="LOZ176" s="3058"/>
      <c r="LPA176" s="3058"/>
      <c r="LPB176" s="3058"/>
      <c r="LPC176" s="3058"/>
      <c r="LPD176" s="3058"/>
      <c r="LPE176" s="3058"/>
      <c r="LPF176" s="3058"/>
      <c r="LPG176" s="3058"/>
      <c r="LPH176" s="3058"/>
      <c r="LPI176" s="3058"/>
      <c r="LPJ176" s="3058"/>
      <c r="LPK176" s="3058"/>
      <c r="LPL176" s="3058"/>
      <c r="LPM176" s="3058"/>
      <c r="LPN176" s="3058"/>
      <c r="LPO176" s="3058"/>
      <c r="LPP176" s="3058"/>
      <c r="LPQ176" s="3058"/>
      <c r="LPR176" s="3058"/>
      <c r="LPS176" s="3058"/>
      <c r="LPT176" s="3058"/>
      <c r="LPU176" s="3058"/>
      <c r="LPV176" s="3058"/>
      <c r="LPW176" s="3058"/>
      <c r="LPX176" s="3058"/>
      <c r="LPY176" s="3058"/>
      <c r="LPZ176" s="3058"/>
      <c r="LQA176" s="3058"/>
      <c r="LQB176" s="3058"/>
      <c r="LQC176" s="3058"/>
      <c r="LQD176" s="3058"/>
      <c r="LQE176" s="3058"/>
      <c r="LQF176" s="3058"/>
      <c r="LQG176" s="3058"/>
      <c r="LQH176" s="3058"/>
      <c r="LQI176" s="3058"/>
      <c r="LQJ176" s="3058"/>
      <c r="LQK176" s="3058"/>
      <c r="LQL176" s="3058"/>
      <c r="LQM176" s="3058"/>
      <c r="LQN176" s="3058"/>
      <c r="LQO176" s="3058"/>
      <c r="LQP176" s="3058"/>
      <c r="LQQ176" s="3058"/>
      <c r="LQR176" s="3058"/>
      <c r="LQS176" s="3058"/>
      <c r="LQT176" s="3058"/>
      <c r="LQU176" s="3058"/>
      <c r="LQV176" s="3058"/>
      <c r="LQW176" s="3058"/>
      <c r="LQX176" s="3058"/>
      <c r="LQY176" s="3058"/>
      <c r="LQZ176" s="3058"/>
      <c r="LRA176" s="3058"/>
      <c r="LRB176" s="3058"/>
      <c r="LRC176" s="3058"/>
      <c r="LRD176" s="3058"/>
      <c r="LRE176" s="3058"/>
      <c r="LRF176" s="3058"/>
      <c r="LRG176" s="3058"/>
      <c r="LRH176" s="3058"/>
      <c r="LRI176" s="3058"/>
      <c r="LRJ176" s="3058"/>
      <c r="LRK176" s="3058"/>
      <c r="LRL176" s="3058"/>
      <c r="LRM176" s="3058"/>
      <c r="LRN176" s="3058"/>
      <c r="LRO176" s="3058"/>
      <c r="LRP176" s="3058"/>
      <c r="LRQ176" s="3058"/>
      <c r="LRR176" s="3058"/>
      <c r="LRS176" s="3058"/>
      <c r="LRT176" s="3058"/>
      <c r="LRU176" s="3058"/>
      <c r="LRV176" s="3058"/>
      <c r="LRW176" s="3058"/>
      <c r="LRX176" s="3058"/>
      <c r="LRY176" s="3058"/>
      <c r="LRZ176" s="3058"/>
      <c r="LSA176" s="3058"/>
      <c r="LSB176" s="3058"/>
      <c r="LSC176" s="3058"/>
      <c r="LSD176" s="3058"/>
      <c r="LSE176" s="3058"/>
      <c r="LSF176" s="3058"/>
      <c r="LSG176" s="3058"/>
      <c r="LSH176" s="3058"/>
      <c r="LSI176" s="3058"/>
      <c r="LSJ176" s="3058"/>
      <c r="LSK176" s="3058"/>
      <c r="LSL176" s="3058"/>
      <c r="LSM176" s="3058"/>
      <c r="LSN176" s="3058"/>
      <c r="LSO176" s="3058"/>
      <c r="LSP176" s="3058"/>
      <c r="LSQ176" s="3058"/>
      <c r="LSR176" s="3058"/>
      <c r="LSS176" s="3058"/>
      <c r="LST176" s="3058"/>
      <c r="LSU176" s="3058"/>
      <c r="LSV176" s="3058"/>
      <c r="LSW176" s="3058"/>
      <c r="LSX176" s="3058"/>
      <c r="LSY176" s="3058"/>
      <c r="LSZ176" s="3058"/>
      <c r="LTA176" s="3058"/>
      <c r="LTB176" s="3058"/>
      <c r="LTC176" s="3058"/>
      <c r="LTD176" s="3058"/>
      <c r="LTE176" s="3058"/>
      <c r="LTF176" s="3058"/>
      <c r="LTG176" s="3058"/>
      <c r="LTH176" s="3058"/>
      <c r="LTI176" s="3058"/>
      <c r="LTJ176" s="3058"/>
      <c r="LTK176" s="3058"/>
      <c r="LTL176" s="3058"/>
      <c r="LTM176" s="3058"/>
      <c r="LTN176" s="3058"/>
      <c r="LTO176" s="3058"/>
      <c r="LTP176" s="3058"/>
      <c r="LTQ176" s="3058"/>
      <c r="LTR176" s="3058"/>
      <c r="LTS176" s="3058"/>
      <c r="LTT176" s="3058"/>
      <c r="LTU176" s="3058"/>
      <c r="LTV176" s="3058"/>
      <c r="LTW176" s="3058"/>
      <c r="LTX176" s="3058"/>
      <c r="LTY176" s="3058"/>
      <c r="LTZ176" s="3058"/>
      <c r="LUA176" s="3058"/>
      <c r="LUB176" s="3058"/>
      <c r="LUC176" s="3058"/>
      <c r="LUD176" s="3058"/>
      <c r="LUE176" s="3058"/>
      <c r="LUF176" s="3058"/>
      <c r="LUG176" s="3058"/>
      <c r="LUH176" s="3058"/>
      <c r="LUI176" s="3058"/>
      <c r="LUJ176" s="3058"/>
      <c r="LUK176" s="3058"/>
      <c r="LUL176" s="3058"/>
      <c r="LUM176" s="3058"/>
      <c r="LUN176" s="3058"/>
      <c r="LUO176" s="3058"/>
      <c r="LUP176" s="3058"/>
      <c r="LUQ176" s="3058"/>
      <c r="LUR176" s="3058"/>
      <c r="LUS176" s="3058"/>
      <c r="LUT176" s="3058"/>
      <c r="LUU176" s="3058"/>
      <c r="LUV176" s="3058"/>
      <c r="LUW176" s="3058"/>
      <c r="LUX176" s="3058"/>
      <c r="LUY176" s="3058"/>
      <c r="LUZ176" s="3058"/>
      <c r="LVA176" s="3058"/>
      <c r="LVB176" s="3058"/>
      <c r="LVC176" s="3058"/>
      <c r="LVD176" s="3058"/>
      <c r="LVE176" s="3058"/>
      <c r="LVF176" s="3058"/>
      <c r="LVG176" s="3058"/>
      <c r="LVH176" s="3058"/>
      <c r="LVI176" s="3058"/>
      <c r="LVJ176" s="3058"/>
      <c r="LVK176" s="3058"/>
      <c r="LVL176" s="3058"/>
      <c r="LVM176" s="3058"/>
      <c r="LVN176" s="3058"/>
      <c r="LVO176" s="3058"/>
      <c r="LVP176" s="3058"/>
      <c r="LVQ176" s="3058"/>
      <c r="LVR176" s="3058"/>
      <c r="LVS176" s="3058"/>
      <c r="LVT176" s="3058"/>
      <c r="LVU176" s="3058"/>
      <c r="LVV176" s="3058"/>
      <c r="LVW176" s="3058"/>
      <c r="LVX176" s="3058"/>
      <c r="LVY176" s="3058"/>
      <c r="LVZ176" s="3058"/>
      <c r="LWA176" s="3058"/>
      <c r="LWB176" s="3058"/>
      <c r="LWC176" s="3058"/>
      <c r="LWD176" s="3058"/>
      <c r="LWE176" s="3058"/>
      <c r="LWF176" s="3058"/>
      <c r="LWG176" s="3058"/>
      <c r="LWH176" s="3058"/>
      <c r="LWI176" s="3058"/>
      <c r="LWJ176" s="3058"/>
      <c r="LWK176" s="3058"/>
      <c r="LWL176" s="3058"/>
      <c r="LWM176" s="3058"/>
      <c r="LWN176" s="3058"/>
      <c r="LWO176" s="3058"/>
      <c r="LWP176" s="3058"/>
      <c r="LWQ176" s="3058"/>
      <c r="LWR176" s="3058"/>
      <c r="LWS176" s="3058"/>
      <c r="LWT176" s="3058"/>
      <c r="LWU176" s="3058"/>
      <c r="LWV176" s="3058"/>
      <c r="LWW176" s="3058"/>
      <c r="LWX176" s="3058"/>
      <c r="LWY176" s="3058"/>
      <c r="LWZ176" s="3058"/>
      <c r="LXA176" s="3058"/>
      <c r="LXB176" s="3058"/>
      <c r="LXC176" s="3058"/>
      <c r="LXD176" s="3058"/>
      <c r="LXE176" s="3058"/>
      <c r="LXF176" s="3058"/>
      <c r="LXG176" s="3058"/>
      <c r="LXH176" s="3058"/>
      <c r="LXI176" s="3058"/>
      <c r="LXJ176" s="3058"/>
      <c r="LXK176" s="3058"/>
      <c r="LXL176" s="3058"/>
      <c r="LXM176" s="3058"/>
      <c r="LXN176" s="3058"/>
      <c r="LXO176" s="3058"/>
      <c r="LXP176" s="3058"/>
      <c r="LXQ176" s="3058"/>
      <c r="LXR176" s="3058"/>
      <c r="LXS176" s="3058"/>
      <c r="LXT176" s="3058"/>
      <c r="LXU176" s="3058"/>
      <c r="LXV176" s="3058"/>
      <c r="LXW176" s="3058"/>
      <c r="LXX176" s="3058"/>
      <c r="LXY176" s="3058"/>
      <c r="LXZ176" s="3058"/>
      <c r="LYA176" s="3058"/>
      <c r="LYB176" s="3058"/>
      <c r="LYC176" s="3058"/>
      <c r="LYD176" s="3058"/>
      <c r="LYE176" s="3058"/>
      <c r="LYF176" s="3058"/>
      <c r="LYG176" s="3058"/>
      <c r="LYH176" s="3058"/>
      <c r="LYI176" s="3058"/>
      <c r="LYJ176" s="3058"/>
      <c r="LYK176" s="3058"/>
      <c r="LYL176" s="3058"/>
      <c r="LYM176" s="3058"/>
      <c r="LYN176" s="3058"/>
      <c r="LYO176" s="3058"/>
      <c r="LYP176" s="3058"/>
      <c r="LYQ176" s="3058"/>
      <c r="LYR176" s="3058"/>
      <c r="LYS176" s="3058"/>
      <c r="LYT176" s="3058"/>
      <c r="LYU176" s="3058"/>
      <c r="LYV176" s="3058"/>
      <c r="LYW176" s="3058"/>
      <c r="LYX176" s="3058"/>
      <c r="LYY176" s="3058"/>
      <c r="LYZ176" s="3058"/>
      <c r="LZA176" s="3058"/>
      <c r="LZB176" s="3058"/>
      <c r="LZC176" s="3058"/>
      <c r="LZD176" s="3058"/>
      <c r="LZE176" s="3058"/>
      <c r="LZF176" s="3058"/>
      <c r="LZG176" s="3058"/>
      <c r="LZH176" s="3058"/>
      <c r="LZI176" s="3058"/>
      <c r="LZJ176" s="3058"/>
      <c r="LZK176" s="3058"/>
      <c r="LZL176" s="3058"/>
      <c r="LZM176" s="3058"/>
      <c r="LZN176" s="3058"/>
      <c r="LZO176" s="3058"/>
      <c r="LZP176" s="3058"/>
      <c r="LZQ176" s="3058"/>
      <c r="LZR176" s="3058"/>
      <c r="LZS176" s="3058"/>
      <c r="LZT176" s="3058"/>
      <c r="LZU176" s="3058"/>
      <c r="LZV176" s="3058"/>
      <c r="LZW176" s="3058"/>
      <c r="LZX176" s="3058"/>
      <c r="LZY176" s="3058"/>
      <c r="LZZ176" s="3058"/>
      <c r="MAA176" s="3058"/>
      <c r="MAB176" s="3058"/>
      <c r="MAC176" s="3058"/>
      <c r="MAD176" s="3058"/>
      <c r="MAE176" s="3058"/>
      <c r="MAF176" s="3058"/>
      <c r="MAG176" s="3058"/>
      <c r="MAH176" s="3058"/>
      <c r="MAI176" s="3058"/>
      <c r="MAJ176" s="3058"/>
      <c r="MAK176" s="3058"/>
      <c r="MAL176" s="3058"/>
      <c r="MAM176" s="3058"/>
      <c r="MAN176" s="3058"/>
      <c r="MAO176" s="3058"/>
      <c r="MAP176" s="3058"/>
      <c r="MAQ176" s="3058"/>
      <c r="MAR176" s="3058"/>
      <c r="MAS176" s="3058"/>
      <c r="MAT176" s="3058"/>
      <c r="MAU176" s="3058"/>
      <c r="MAV176" s="3058"/>
      <c r="MAW176" s="3058"/>
      <c r="MAX176" s="3058"/>
      <c r="MAY176" s="3058"/>
      <c r="MAZ176" s="3058"/>
      <c r="MBA176" s="3058"/>
      <c r="MBB176" s="3058"/>
      <c r="MBC176" s="3058"/>
      <c r="MBD176" s="3058"/>
      <c r="MBE176" s="3058"/>
      <c r="MBF176" s="3058"/>
      <c r="MBG176" s="3058"/>
      <c r="MBH176" s="3058"/>
      <c r="MBI176" s="3058"/>
      <c r="MBJ176" s="3058"/>
      <c r="MBK176" s="3058"/>
      <c r="MBL176" s="3058"/>
      <c r="MBM176" s="3058"/>
      <c r="MBN176" s="3058"/>
      <c r="MBO176" s="3058"/>
      <c r="MBP176" s="3058"/>
      <c r="MBQ176" s="3058"/>
      <c r="MBR176" s="3058"/>
      <c r="MBS176" s="3058"/>
      <c r="MBT176" s="3058"/>
      <c r="MBU176" s="3058"/>
      <c r="MBV176" s="3058"/>
      <c r="MBW176" s="3058"/>
      <c r="MBX176" s="3058"/>
      <c r="MBY176" s="3058"/>
      <c r="MBZ176" s="3058"/>
      <c r="MCA176" s="3058"/>
      <c r="MCB176" s="3058"/>
      <c r="MCC176" s="3058"/>
      <c r="MCD176" s="3058"/>
      <c r="MCE176" s="3058"/>
      <c r="MCF176" s="3058"/>
      <c r="MCG176" s="3058"/>
      <c r="MCH176" s="3058"/>
      <c r="MCI176" s="3058"/>
      <c r="MCJ176" s="3058"/>
      <c r="MCK176" s="3058"/>
      <c r="MCL176" s="3058"/>
      <c r="MCM176" s="3058"/>
      <c r="MCN176" s="3058"/>
      <c r="MCO176" s="3058"/>
      <c r="MCP176" s="3058"/>
      <c r="MCQ176" s="3058"/>
      <c r="MCR176" s="3058"/>
      <c r="MCS176" s="3058"/>
      <c r="MCT176" s="3058"/>
      <c r="MCU176" s="3058"/>
      <c r="MCV176" s="3058"/>
      <c r="MCW176" s="3058"/>
      <c r="MCX176" s="3058"/>
      <c r="MCY176" s="3058"/>
      <c r="MCZ176" s="3058"/>
      <c r="MDA176" s="3058"/>
      <c r="MDB176" s="3058"/>
      <c r="MDC176" s="3058"/>
      <c r="MDD176" s="3058"/>
      <c r="MDE176" s="3058"/>
      <c r="MDF176" s="3058"/>
      <c r="MDG176" s="3058"/>
      <c r="MDH176" s="3058"/>
      <c r="MDI176" s="3058"/>
      <c r="MDJ176" s="3058"/>
      <c r="MDK176" s="3058"/>
      <c r="MDL176" s="3058"/>
      <c r="MDM176" s="3058"/>
      <c r="MDN176" s="3058"/>
      <c r="MDO176" s="3058"/>
      <c r="MDP176" s="3058"/>
      <c r="MDQ176" s="3058"/>
      <c r="MDR176" s="3058"/>
      <c r="MDS176" s="3058"/>
      <c r="MDT176" s="3058"/>
      <c r="MDU176" s="3058"/>
      <c r="MDV176" s="3058"/>
      <c r="MDW176" s="3058"/>
      <c r="MDX176" s="3058"/>
      <c r="MDY176" s="3058"/>
      <c r="MDZ176" s="3058"/>
      <c r="MEA176" s="3058"/>
      <c r="MEB176" s="3058"/>
      <c r="MEC176" s="3058"/>
      <c r="MED176" s="3058"/>
      <c r="MEE176" s="3058"/>
      <c r="MEF176" s="3058"/>
      <c r="MEG176" s="3058"/>
      <c r="MEH176" s="3058"/>
      <c r="MEI176" s="3058"/>
      <c r="MEJ176" s="3058"/>
      <c r="MEK176" s="3058"/>
      <c r="MEL176" s="3058"/>
      <c r="MEM176" s="3058"/>
      <c r="MEN176" s="3058"/>
      <c r="MEO176" s="3058"/>
      <c r="MEP176" s="3058"/>
      <c r="MEQ176" s="3058"/>
      <c r="MER176" s="3058"/>
      <c r="MES176" s="3058"/>
      <c r="MET176" s="3058"/>
      <c r="MEU176" s="3058"/>
      <c r="MEV176" s="3058"/>
      <c r="MEW176" s="3058"/>
      <c r="MEX176" s="3058"/>
      <c r="MEY176" s="3058"/>
      <c r="MEZ176" s="3058"/>
      <c r="MFA176" s="3058"/>
      <c r="MFB176" s="3058"/>
      <c r="MFC176" s="3058"/>
      <c r="MFD176" s="3058"/>
      <c r="MFE176" s="3058"/>
      <c r="MFF176" s="3058"/>
      <c r="MFG176" s="3058"/>
      <c r="MFH176" s="3058"/>
      <c r="MFI176" s="3058"/>
      <c r="MFJ176" s="3058"/>
      <c r="MFK176" s="3058"/>
      <c r="MFL176" s="3058"/>
      <c r="MFM176" s="3058"/>
      <c r="MFN176" s="3058"/>
      <c r="MFO176" s="3058"/>
      <c r="MFP176" s="3058"/>
      <c r="MFQ176" s="3058"/>
      <c r="MFR176" s="3058"/>
      <c r="MFS176" s="3058"/>
      <c r="MFT176" s="3058"/>
      <c r="MFU176" s="3058"/>
      <c r="MFV176" s="3058"/>
      <c r="MFW176" s="3058"/>
      <c r="MFX176" s="3058"/>
      <c r="MFY176" s="3058"/>
      <c r="MFZ176" s="3058"/>
      <c r="MGA176" s="3058"/>
      <c r="MGB176" s="3058"/>
      <c r="MGC176" s="3058"/>
      <c r="MGD176" s="3058"/>
      <c r="MGE176" s="3058"/>
      <c r="MGF176" s="3058"/>
      <c r="MGG176" s="3058"/>
      <c r="MGH176" s="3058"/>
      <c r="MGI176" s="3058"/>
      <c r="MGJ176" s="3058"/>
      <c r="MGK176" s="3058"/>
      <c r="MGL176" s="3058"/>
      <c r="MGM176" s="3058"/>
      <c r="MGN176" s="3058"/>
      <c r="MGO176" s="3058"/>
      <c r="MGP176" s="3058"/>
      <c r="MGQ176" s="3058"/>
      <c r="MGR176" s="3058"/>
      <c r="MGS176" s="3058"/>
      <c r="MGT176" s="3058"/>
      <c r="MGU176" s="3058"/>
      <c r="MGV176" s="3058"/>
      <c r="MGW176" s="3058"/>
      <c r="MGX176" s="3058"/>
      <c r="MGY176" s="3058"/>
      <c r="MGZ176" s="3058"/>
      <c r="MHA176" s="3058"/>
      <c r="MHB176" s="3058"/>
      <c r="MHC176" s="3058"/>
      <c r="MHD176" s="3058"/>
      <c r="MHE176" s="3058"/>
      <c r="MHF176" s="3058"/>
      <c r="MHG176" s="3058"/>
      <c r="MHH176" s="3058"/>
      <c r="MHI176" s="3058"/>
      <c r="MHJ176" s="3058"/>
      <c r="MHK176" s="3058"/>
      <c r="MHL176" s="3058"/>
      <c r="MHM176" s="3058"/>
      <c r="MHN176" s="3058"/>
      <c r="MHO176" s="3058"/>
      <c r="MHP176" s="3058"/>
      <c r="MHQ176" s="3058"/>
      <c r="MHR176" s="3058"/>
      <c r="MHS176" s="3058"/>
      <c r="MHT176" s="3058"/>
      <c r="MHU176" s="3058"/>
      <c r="MHV176" s="3058"/>
      <c r="MHW176" s="3058"/>
      <c r="MHX176" s="3058"/>
      <c r="MHY176" s="3058"/>
      <c r="MHZ176" s="3058"/>
      <c r="MIA176" s="3058"/>
      <c r="MIB176" s="3058"/>
      <c r="MIC176" s="3058"/>
      <c r="MID176" s="3058"/>
      <c r="MIE176" s="3058"/>
      <c r="MIF176" s="3058"/>
      <c r="MIG176" s="3058"/>
      <c r="MIH176" s="3058"/>
      <c r="MII176" s="3058"/>
      <c r="MIJ176" s="3058"/>
      <c r="MIK176" s="3058"/>
      <c r="MIL176" s="3058"/>
      <c r="MIM176" s="3058"/>
      <c r="MIN176" s="3058"/>
      <c r="MIO176" s="3058"/>
      <c r="MIP176" s="3058"/>
      <c r="MIQ176" s="3058"/>
      <c r="MIR176" s="3058"/>
      <c r="MIS176" s="3058"/>
      <c r="MIT176" s="3058"/>
      <c r="MIU176" s="3058"/>
      <c r="MIV176" s="3058"/>
      <c r="MIW176" s="3058"/>
      <c r="MIX176" s="3058"/>
      <c r="MIY176" s="3058"/>
      <c r="MIZ176" s="3058"/>
      <c r="MJA176" s="3058"/>
      <c r="MJB176" s="3058"/>
      <c r="MJC176" s="3058"/>
      <c r="MJD176" s="3058"/>
      <c r="MJE176" s="3058"/>
      <c r="MJF176" s="3058"/>
      <c r="MJG176" s="3058"/>
      <c r="MJH176" s="3058"/>
      <c r="MJI176" s="3058"/>
      <c r="MJJ176" s="3058"/>
      <c r="MJK176" s="3058"/>
      <c r="MJL176" s="3058"/>
      <c r="MJM176" s="3058"/>
      <c r="MJN176" s="3058"/>
      <c r="MJO176" s="3058"/>
      <c r="MJP176" s="3058"/>
      <c r="MJQ176" s="3058"/>
      <c r="MJR176" s="3058"/>
      <c r="MJS176" s="3058"/>
      <c r="MJT176" s="3058"/>
      <c r="MJU176" s="3058"/>
      <c r="MJV176" s="3058"/>
      <c r="MJW176" s="3058"/>
      <c r="MJX176" s="3058"/>
      <c r="MJY176" s="3058"/>
      <c r="MJZ176" s="3058"/>
      <c r="MKA176" s="3058"/>
      <c r="MKB176" s="3058"/>
      <c r="MKC176" s="3058"/>
      <c r="MKD176" s="3058"/>
      <c r="MKE176" s="3058"/>
      <c r="MKF176" s="3058"/>
      <c r="MKG176" s="3058"/>
      <c r="MKH176" s="3058"/>
      <c r="MKI176" s="3058"/>
      <c r="MKJ176" s="3058"/>
      <c r="MKK176" s="3058"/>
      <c r="MKL176" s="3058"/>
      <c r="MKM176" s="3058"/>
      <c r="MKN176" s="3058"/>
      <c r="MKO176" s="3058"/>
      <c r="MKP176" s="3058"/>
      <c r="MKQ176" s="3058"/>
      <c r="MKR176" s="3058"/>
      <c r="MKS176" s="3058"/>
      <c r="MKT176" s="3058"/>
      <c r="MKU176" s="3058"/>
      <c r="MKV176" s="3058"/>
      <c r="MKW176" s="3058"/>
      <c r="MKX176" s="3058"/>
      <c r="MKY176" s="3058"/>
      <c r="MKZ176" s="3058"/>
      <c r="MLA176" s="3058"/>
      <c r="MLB176" s="3058"/>
      <c r="MLC176" s="3058"/>
      <c r="MLD176" s="3058"/>
      <c r="MLE176" s="3058"/>
      <c r="MLF176" s="3058"/>
      <c r="MLG176" s="3058"/>
      <c r="MLH176" s="3058"/>
      <c r="MLI176" s="3058"/>
      <c r="MLJ176" s="3058"/>
      <c r="MLK176" s="3058"/>
      <c r="MLL176" s="3058"/>
      <c r="MLM176" s="3058"/>
      <c r="MLN176" s="3058"/>
      <c r="MLO176" s="3058"/>
      <c r="MLP176" s="3058"/>
      <c r="MLQ176" s="3058"/>
      <c r="MLR176" s="3058"/>
      <c r="MLS176" s="3058"/>
      <c r="MLT176" s="3058"/>
      <c r="MLU176" s="3058"/>
      <c r="MLV176" s="3058"/>
      <c r="MLW176" s="3058"/>
      <c r="MLX176" s="3058"/>
      <c r="MLY176" s="3058"/>
      <c r="MLZ176" s="3058"/>
      <c r="MMA176" s="3058"/>
      <c r="MMB176" s="3058"/>
      <c r="MMC176" s="3058"/>
      <c r="MMD176" s="3058"/>
      <c r="MME176" s="3058"/>
      <c r="MMF176" s="3058"/>
      <c r="MMG176" s="3058"/>
      <c r="MMH176" s="3058"/>
      <c r="MMI176" s="3058"/>
      <c r="MMJ176" s="3058"/>
      <c r="MMK176" s="3058"/>
      <c r="MML176" s="3058"/>
      <c r="MMM176" s="3058"/>
      <c r="MMN176" s="3058"/>
      <c r="MMO176" s="3058"/>
      <c r="MMP176" s="3058"/>
      <c r="MMQ176" s="3058"/>
      <c r="MMR176" s="3058"/>
      <c r="MMS176" s="3058"/>
      <c r="MMT176" s="3058"/>
      <c r="MMU176" s="3058"/>
      <c r="MMV176" s="3058"/>
      <c r="MMW176" s="3058"/>
      <c r="MMX176" s="3058"/>
      <c r="MMY176" s="3058"/>
      <c r="MMZ176" s="3058"/>
      <c r="MNA176" s="3058"/>
      <c r="MNB176" s="3058"/>
      <c r="MNC176" s="3058"/>
      <c r="MND176" s="3058"/>
      <c r="MNE176" s="3058"/>
      <c r="MNF176" s="3058"/>
      <c r="MNG176" s="3058"/>
      <c r="MNH176" s="3058"/>
      <c r="MNI176" s="3058"/>
      <c r="MNJ176" s="3058"/>
      <c r="MNK176" s="3058"/>
      <c r="MNL176" s="3058"/>
      <c r="MNM176" s="3058"/>
      <c r="MNN176" s="3058"/>
      <c r="MNO176" s="3058"/>
      <c r="MNP176" s="3058"/>
      <c r="MNQ176" s="3058"/>
      <c r="MNR176" s="3058"/>
      <c r="MNS176" s="3058"/>
      <c r="MNT176" s="3058"/>
      <c r="MNU176" s="3058"/>
      <c r="MNV176" s="3058"/>
      <c r="MNW176" s="3058"/>
      <c r="MNX176" s="3058"/>
      <c r="MNY176" s="3058"/>
      <c r="MNZ176" s="3058"/>
      <c r="MOA176" s="3058"/>
      <c r="MOB176" s="3058"/>
      <c r="MOC176" s="3058"/>
      <c r="MOD176" s="3058"/>
      <c r="MOE176" s="3058"/>
      <c r="MOF176" s="3058"/>
      <c r="MOG176" s="3058"/>
      <c r="MOH176" s="3058"/>
      <c r="MOI176" s="3058"/>
      <c r="MOJ176" s="3058"/>
      <c r="MOK176" s="3058"/>
      <c r="MOL176" s="3058"/>
      <c r="MOM176" s="3058"/>
      <c r="MON176" s="3058"/>
      <c r="MOO176" s="3058"/>
      <c r="MOP176" s="3058"/>
      <c r="MOQ176" s="3058"/>
      <c r="MOR176" s="3058"/>
      <c r="MOS176" s="3058"/>
      <c r="MOT176" s="3058"/>
      <c r="MOU176" s="3058"/>
      <c r="MOV176" s="3058"/>
      <c r="MOW176" s="3058"/>
      <c r="MOX176" s="3058"/>
      <c r="MOY176" s="3058"/>
      <c r="MOZ176" s="3058"/>
      <c r="MPA176" s="3058"/>
      <c r="MPB176" s="3058"/>
      <c r="MPC176" s="3058"/>
      <c r="MPD176" s="3058"/>
      <c r="MPE176" s="3058"/>
      <c r="MPF176" s="3058"/>
      <c r="MPG176" s="3058"/>
      <c r="MPH176" s="3058"/>
      <c r="MPI176" s="3058"/>
      <c r="MPJ176" s="3058"/>
      <c r="MPK176" s="3058"/>
      <c r="MPL176" s="3058"/>
      <c r="MPM176" s="3058"/>
      <c r="MPN176" s="3058"/>
      <c r="MPO176" s="3058"/>
      <c r="MPP176" s="3058"/>
      <c r="MPQ176" s="3058"/>
      <c r="MPR176" s="3058"/>
      <c r="MPS176" s="3058"/>
      <c r="MPT176" s="3058"/>
      <c r="MPU176" s="3058"/>
      <c r="MPV176" s="3058"/>
      <c r="MPW176" s="3058"/>
      <c r="MPX176" s="3058"/>
      <c r="MPY176" s="3058"/>
      <c r="MPZ176" s="3058"/>
      <c r="MQA176" s="3058"/>
      <c r="MQB176" s="3058"/>
      <c r="MQC176" s="3058"/>
      <c r="MQD176" s="3058"/>
      <c r="MQE176" s="3058"/>
      <c r="MQF176" s="3058"/>
      <c r="MQG176" s="3058"/>
      <c r="MQH176" s="3058"/>
      <c r="MQI176" s="3058"/>
      <c r="MQJ176" s="3058"/>
      <c r="MQK176" s="3058"/>
      <c r="MQL176" s="3058"/>
      <c r="MQM176" s="3058"/>
      <c r="MQN176" s="3058"/>
      <c r="MQO176" s="3058"/>
      <c r="MQP176" s="3058"/>
      <c r="MQQ176" s="3058"/>
      <c r="MQR176" s="3058"/>
      <c r="MQS176" s="3058"/>
      <c r="MQT176" s="3058"/>
      <c r="MQU176" s="3058"/>
      <c r="MQV176" s="3058"/>
      <c r="MQW176" s="3058"/>
      <c r="MQX176" s="3058"/>
      <c r="MQY176" s="3058"/>
      <c r="MQZ176" s="3058"/>
      <c r="MRA176" s="3058"/>
      <c r="MRB176" s="3058"/>
      <c r="MRC176" s="3058"/>
      <c r="MRD176" s="3058"/>
      <c r="MRE176" s="3058"/>
      <c r="MRF176" s="3058"/>
      <c r="MRG176" s="3058"/>
      <c r="MRH176" s="3058"/>
      <c r="MRI176" s="3058"/>
      <c r="MRJ176" s="3058"/>
      <c r="MRK176" s="3058"/>
      <c r="MRL176" s="3058"/>
      <c r="MRM176" s="3058"/>
      <c r="MRN176" s="3058"/>
      <c r="MRO176" s="3058"/>
      <c r="MRP176" s="3058"/>
      <c r="MRQ176" s="3058"/>
      <c r="MRR176" s="3058"/>
      <c r="MRS176" s="3058"/>
      <c r="MRT176" s="3058"/>
      <c r="MRU176" s="3058"/>
      <c r="MRV176" s="3058"/>
      <c r="MRW176" s="3058"/>
      <c r="MRX176" s="3058"/>
      <c r="MRY176" s="3058"/>
      <c r="MRZ176" s="3058"/>
      <c r="MSA176" s="3058"/>
      <c r="MSB176" s="3058"/>
      <c r="MSC176" s="3058"/>
      <c r="MSD176" s="3058"/>
      <c r="MSE176" s="3058"/>
      <c r="MSF176" s="3058"/>
      <c r="MSG176" s="3058"/>
      <c r="MSH176" s="3058"/>
      <c r="MSI176" s="3058"/>
      <c r="MSJ176" s="3058"/>
      <c r="MSK176" s="3058"/>
      <c r="MSL176" s="3058"/>
      <c r="MSM176" s="3058"/>
      <c r="MSN176" s="3058"/>
      <c r="MSO176" s="3058"/>
      <c r="MSP176" s="3058"/>
      <c r="MSQ176" s="3058"/>
      <c r="MSR176" s="3058"/>
      <c r="MSS176" s="3058"/>
      <c r="MST176" s="3058"/>
      <c r="MSU176" s="3058"/>
      <c r="MSV176" s="3058"/>
      <c r="MSW176" s="3058"/>
      <c r="MSX176" s="3058"/>
      <c r="MSY176" s="3058"/>
      <c r="MSZ176" s="3058"/>
      <c r="MTA176" s="3058"/>
      <c r="MTB176" s="3058"/>
      <c r="MTC176" s="3058"/>
      <c r="MTD176" s="3058"/>
      <c r="MTE176" s="3058"/>
      <c r="MTF176" s="3058"/>
      <c r="MTG176" s="3058"/>
      <c r="MTH176" s="3058"/>
      <c r="MTI176" s="3058"/>
      <c r="MTJ176" s="3058"/>
      <c r="MTK176" s="3058"/>
      <c r="MTL176" s="3058"/>
      <c r="MTM176" s="3058"/>
      <c r="MTN176" s="3058"/>
      <c r="MTO176" s="3058"/>
      <c r="MTP176" s="3058"/>
      <c r="MTQ176" s="3058"/>
      <c r="MTR176" s="3058"/>
      <c r="MTS176" s="3058"/>
      <c r="MTT176" s="3058"/>
      <c r="MTU176" s="3058"/>
      <c r="MTV176" s="3058"/>
      <c r="MTW176" s="3058"/>
      <c r="MTX176" s="3058"/>
      <c r="MTY176" s="3058"/>
      <c r="MTZ176" s="3058"/>
      <c r="MUA176" s="3058"/>
      <c r="MUB176" s="3058"/>
      <c r="MUC176" s="3058"/>
      <c r="MUD176" s="3058"/>
      <c r="MUE176" s="3058"/>
      <c r="MUF176" s="3058"/>
      <c r="MUG176" s="3058"/>
      <c r="MUH176" s="3058"/>
      <c r="MUI176" s="3058"/>
      <c r="MUJ176" s="3058"/>
      <c r="MUK176" s="3058"/>
      <c r="MUL176" s="3058"/>
      <c r="MUM176" s="3058"/>
      <c r="MUN176" s="3058"/>
      <c r="MUO176" s="3058"/>
      <c r="MUP176" s="3058"/>
      <c r="MUQ176" s="3058"/>
      <c r="MUR176" s="3058"/>
      <c r="MUS176" s="3058"/>
      <c r="MUT176" s="3058"/>
      <c r="MUU176" s="3058"/>
      <c r="MUV176" s="3058"/>
      <c r="MUW176" s="3058"/>
      <c r="MUX176" s="3058"/>
      <c r="MUY176" s="3058"/>
      <c r="MUZ176" s="3058"/>
      <c r="MVA176" s="3058"/>
      <c r="MVB176" s="3058"/>
      <c r="MVC176" s="3058"/>
      <c r="MVD176" s="3058"/>
      <c r="MVE176" s="3058"/>
      <c r="MVF176" s="3058"/>
      <c r="MVG176" s="3058"/>
      <c r="MVH176" s="3058"/>
      <c r="MVI176" s="3058"/>
      <c r="MVJ176" s="3058"/>
      <c r="MVK176" s="3058"/>
      <c r="MVL176" s="3058"/>
      <c r="MVM176" s="3058"/>
      <c r="MVN176" s="3058"/>
      <c r="MVO176" s="3058"/>
      <c r="MVP176" s="3058"/>
      <c r="MVQ176" s="3058"/>
      <c r="MVR176" s="3058"/>
      <c r="MVS176" s="3058"/>
      <c r="MVT176" s="3058"/>
      <c r="MVU176" s="3058"/>
      <c r="MVV176" s="3058"/>
      <c r="MVW176" s="3058"/>
      <c r="MVX176" s="3058"/>
      <c r="MVY176" s="3058"/>
      <c r="MVZ176" s="3058"/>
      <c r="MWA176" s="3058"/>
      <c r="MWB176" s="3058"/>
      <c r="MWC176" s="3058"/>
      <c r="MWD176" s="3058"/>
      <c r="MWE176" s="3058"/>
      <c r="MWF176" s="3058"/>
      <c r="MWG176" s="3058"/>
      <c r="MWH176" s="3058"/>
      <c r="MWI176" s="3058"/>
      <c r="MWJ176" s="3058"/>
      <c r="MWK176" s="3058"/>
      <c r="MWL176" s="3058"/>
      <c r="MWM176" s="3058"/>
      <c r="MWN176" s="3058"/>
      <c r="MWO176" s="3058"/>
      <c r="MWP176" s="3058"/>
      <c r="MWQ176" s="3058"/>
      <c r="MWR176" s="3058"/>
      <c r="MWS176" s="3058"/>
      <c r="MWT176" s="3058"/>
      <c r="MWU176" s="3058"/>
      <c r="MWV176" s="3058"/>
      <c r="MWW176" s="3058"/>
      <c r="MWX176" s="3058"/>
      <c r="MWY176" s="3058"/>
      <c r="MWZ176" s="3058"/>
      <c r="MXA176" s="3058"/>
      <c r="MXB176" s="3058"/>
      <c r="MXC176" s="3058"/>
      <c r="MXD176" s="3058"/>
      <c r="MXE176" s="3058"/>
      <c r="MXF176" s="3058"/>
      <c r="MXG176" s="3058"/>
      <c r="MXH176" s="3058"/>
      <c r="MXI176" s="3058"/>
      <c r="MXJ176" s="3058"/>
      <c r="MXK176" s="3058"/>
      <c r="MXL176" s="3058"/>
      <c r="MXM176" s="3058"/>
      <c r="MXN176" s="3058"/>
      <c r="MXO176" s="3058"/>
      <c r="MXP176" s="3058"/>
      <c r="MXQ176" s="3058"/>
      <c r="MXR176" s="3058"/>
      <c r="MXS176" s="3058"/>
      <c r="MXT176" s="3058"/>
      <c r="MXU176" s="3058"/>
      <c r="MXV176" s="3058"/>
      <c r="MXW176" s="3058"/>
      <c r="MXX176" s="3058"/>
      <c r="MXY176" s="3058"/>
      <c r="MXZ176" s="3058"/>
      <c r="MYA176" s="3058"/>
      <c r="MYB176" s="3058"/>
      <c r="MYC176" s="3058"/>
      <c r="MYD176" s="3058"/>
      <c r="MYE176" s="3058"/>
      <c r="MYF176" s="3058"/>
      <c r="MYG176" s="3058"/>
      <c r="MYH176" s="3058"/>
      <c r="MYI176" s="3058"/>
      <c r="MYJ176" s="3058"/>
      <c r="MYK176" s="3058"/>
      <c r="MYL176" s="3058"/>
      <c r="MYM176" s="3058"/>
      <c r="MYN176" s="3058"/>
      <c r="MYO176" s="3058"/>
      <c r="MYP176" s="3058"/>
      <c r="MYQ176" s="3058"/>
      <c r="MYR176" s="3058"/>
      <c r="MYS176" s="3058"/>
      <c r="MYT176" s="3058"/>
      <c r="MYU176" s="3058"/>
      <c r="MYV176" s="3058"/>
      <c r="MYW176" s="3058"/>
      <c r="MYX176" s="3058"/>
      <c r="MYY176" s="3058"/>
      <c r="MYZ176" s="3058"/>
      <c r="MZA176" s="3058"/>
      <c r="MZB176" s="3058"/>
      <c r="MZC176" s="3058"/>
      <c r="MZD176" s="3058"/>
      <c r="MZE176" s="3058"/>
      <c r="MZF176" s="3058"/>
      <c r="MZG176" s="3058"/>
      <c r="MZH176" s="3058"/>
      <c r="MZI176" s="3058"/>
      <c r="MZJ176" s="3058"/>
      <c r="MZK176" s="3058"/>
      <c r="MZL176" s="3058"/>
      <c r="MZM176" s="3058"/>
      <c r="MZN176" s="3058"/>
      <c r="MZO176" s="3058"/>
      <c r="MZP176" s="3058"/>
      <c r="MZQ176" s="3058"/>
      <c r="MZR176" s="3058"/>
      <c r="MZS176" s="3058"/>
      <c r="MZT176" s="3058"/>
      <c r="MZU176" s="3058"/>
      <c r="MZV176" s="3058"/>
      <c r="MZW176" s="3058"/>
      <c r="MZX176" s="3058"/>
      <c r="MZY176" s="3058"/>
      <c r="MZZ176" s="3058"/>
      <c r="NAA176" s="3058"/>
      <c r="NAB176" s="3058"/>
      <c r="NAC176" s="3058"/>
      <c r="NAD176" s="3058"/>
      <c r="NAE176" s="3058"/>
      <c r="NAF176" s="3058"/>
      <c r="NAG176" s="3058"/>
      <c r="NAH176" s="3058"/>
      <c r="NAI176" s="3058"/>
      <c r="NAJ176" s="3058"/>
      <c r="NAK176" s="3058"/>
      <c r="NAL176" s="3058"/>
      <c r="NAM176" s="3058"/>
      <c r="NAN176" s="3058"/>
      <c r="NAO176" s="3058"/>
      <c r="NAP176" s="3058"/>
      <c r="NAQ176" s="3058"/>
      <c r="NAR176" s="3058"/>
      <c r="NAS176" s="3058"/>
      <c r="NAT176" s="3058"/>
      <c r="NAU176" s="3058"/>
      <c r="NAV176" s="3058"/>
      <c r="NAW176" s="3058"/>
      <c r="NAX176" s="3058"/>
      <c r="NAY176" s="3058"/>
      <c r="NAZ176" s="3058"/>
      <c r="NBA176" s="3058"/>
      <c r="NBB176" s="3058"/>
      <c r="NBC176" s="3058"/>
      <c r="NBD176" s="3058"/>
      <c r="NBE176" s="3058"/>
      <c r="NBF176" s="3058"/>
      <c r="NBG176" s="3058"/>
      <c r="NBH176" s="3058"/>
      <c r="NBI176" s="3058"/>
      <c r="NBJ176" s="3058"/>
      <c r="NBK176" s="3058"/>
      <c r="NBL176" s="3058"/>
      <c r="NBM176" s="3058"/>
      <c r="NBN176" s="3058"/>
      <c r="NBO176" s="3058"/>
      <c r="NBP176" s="3058"/>
      <c r="NBQ176" s="3058"/>
      <c r="NBR176" s="3058"/>
      <c r="NBS176" s="3058"/>
      <c r="NBT176" s="3058"/>
      <c r="NBU176" s="3058"/>
      <c r="NBV176" s="3058"/>
      <c r="NBW176" s="3058"/>
      <c r="NBX176" s="3058"/>
      <c r="NBY176" s="3058"/>
      <c r="NBZ176" s="3058"/>
      <c r="NCA176" s="3058"/>
      <c r="NCB176" s="3058"/>
      <c r="NCC176" s="3058"/>
      <c r="NCD176" s="3058"/>
      <c r="NCE176" s="3058"/>
      <c r="NCF176" s="3058"/>
      <c r="NCG176" s="3058"/>
      <c r="NCH176" s="3058"/>
      <c r="NCI176" s="3058"/>
      <c r="NCJ176" s="3058"/>
      <c r="NCK176" s="3058"/>
      <c r="NCL176" s="3058"/>
      <c r="NCM176" s="3058"/>
      <c r="NCN176" s="3058"/>
      <c r="NCO176" s="3058"/>
      <c r="NCP176" s="3058"/>
      <c r="NCQ176" s="3058"/>
      <c r="NCR176" s="3058"/>
      <c r="NCS176" s="3058"/>
      <c r="NCT176" s="3058"/>
      <c r="NCU176" s="3058"/>
      <c r="NCV176" s="3058"/>
      <c r="NCW176" s="3058"/>
      <c r="NCX176" s="3058"/>
      <c r="NCY176" s="3058"/>
      <c r="NCZ176" s="3058"/>
      <c r="NDA176" s="3058"/>
      <c r="NDB176" s="3058"/>
      <c r="NDC176" s="3058"/>
      <c r="NDD176" s="3058"/>
      <c r="NDE176" s="3058"/>
      <c r="NDF176" s="3058"/>
      <c r="NDG176" s="3058"/>
      <c r="NDH176" s="3058"/>
      <c r="NDI176" s="3058"/>
      <c r="NDJ176" s="3058"/>
      <c r="NDK176" s="3058"/>
      <c r="NDL176" s="3058"/>
      <c r="NDM176" s="3058"/>
      <c r="NDN176" s="3058"/>
      <c r="NDO176" s="3058"/>
      <c r="NDP176" s="3058"/>
      <c r="NDQ176" s="3058"/>
      <c r="NDR176" s="3058"/>
      <c r="NDS176" s="3058"/>
      <c r="NDT176" s="3058"/>
      <c r="NDU176" s="3058"/>
      <c r="NDV176" s="3058"/>
      <c r="NDW176" s="3058"/>
      <c r="NDX176" s="3058"/>
      <c r="NDY176" s="3058"/>
      <c r="NDZ176" s="3058"/>
      <c r="NEA176" s="3058"/>
      <c r="NEB176" s="3058"/>
      <c r="NEC176" s="3058"/>
      <c r="NED176" s="3058"/>
      <c r="NEE176" s="3058"/>
      <c r="NEF176" s="3058"/>
      <c r="NEG176" s="3058"/>
      <c r="NEH176" s="3058"/>
      <c r="NEI176" s="3058"/>
      <c r="NEJ176" s="3058"/>
      <c r="NEK176" s="3058"/>
      <c r="NEL176" s="3058"/>
      <c r="NEM176" s="3058"/>
      <c r="NEN176" s="3058"/>
      <c r="NEO176" s="3058"/>
      <c r="NEP176" s="3058"/>
      <c r="NEQ176" s="3058"/>
      <c r="NER176" s="3058"/>
      <c r="NES176" s="3058"/>
      <c r="NET176" s="3058"/>
      <c r="NEU176" s="3058"/>
      <c r="NEV176" s="3058"/>
      <c r="NEW176" s="3058"/>
      <c r="NEX176" s="3058"/>
      <c r="NEY176" s="3058"/>
      <c r="NEZ176" s="3058"/>
      <c r="NFA176" s="3058"/>
      <c r="NFB176" s="3058"/>
      <c r="NFC176" s="3058"/>
      <c r="NFD176" s="3058"/>
      <c r="NFE176" s="3058"/>
      <c r="NFF176" s="3058"/>
      <c r="NFG176" s="3058"/>
      <c r="NFH176" s="3058"/>
      <c r="NFI176" s="3058"/>
      <c r="NFJ176" s="3058"/>
      <c r="NFK176" s="3058"/>
      <c r="NFL176" s="3058"/>
      <c r="NFM176" s="3058"/>
      <c r="NFN176" s="3058"/>
      <c r="NFO176" s="3058"/>
      <c r="NFP176" s="3058"/>
      <c r="NFQ176" s="3058"/>
      <c r="NFR176" s="3058"/>
      <c r="NFS176" s="3058"/>
      <c r="NFT176" s="3058"/>
      <c r="NFU176" s="3058"/>
      <c r="NFV176" s="3058"/>
      <c r="NFW176" s="3058"/>
      <c r="NFX176" s="3058"/>
      <c r="NFY176" s="3058"/>
      <c r="NFZ176" s="3058"/>
      <c r="NGA176" s="3058"/>
      <c r="NGB176" s="3058"/>
      <c r="NGC176" s="3058"/>
      <c r="NGD176" s="3058"/>
      <c r="NGE176" s="3058"/>
      <c r="NGF176" s="3058"/>
      <c r="NGG176" s="3058"/>
      <c r="NGH176" s="3058"/>
      <c r="NGI176" s="3058"/>
      <c r="NGJ176" s="3058"/>
      <c r="NGK176" s="3058"/>
      <c r="NGL176" s="3058"/>
      <c r="NGM176" s="3058"/>
      <c r="NGN176" s="3058"/>
      <c r="NGO176" s="3058"/>
      <c r="NGP176" s="3058"/>
      <c r="NGQ176" s="3058"/>
      <c r="NGR176" s="3058"/>
      <c r="NGS176" s="3058"/>
      <c r="NGT176" s="3058"/>
      <c r="NGU176" s="3058"/>
      <c r="NGV176" s="3058"/>
      <c r="NGW176" s="3058"/>
      <c r="NGX176" s="3058"/>
      <c r="NGY176" s="3058"/>
      <c r="NGZ176" s="3058"/>
      <c r="NHA176" s="3058"/>
      <c r="NHB176" s="3058"/>
      <c r="NHC176" s="3058"/>
      <c r="NHD176" s="3058"/>
      <c r="NHE176" s="3058"/>
      <c r="NHF176" s="3058"/>
      <c r="NHG176" s="3058"/>
      <c r="NHH176" s="3058"/>
      <c r="NHI176" s="3058"/>
      <c r="NHJ176" s="3058"/>
      <c r="NHK176" s="3058"/>
      <c r="NHL176" s="3058"/>
      <c r="NHM176" s="3058"/>
      <c r="NHN176" s="3058"/>
      <c r="NHO176" s="3058"/>
      <c r="NHP176" s="3058"/>
      <c r="NHQ176" s="3058"/>
      <c r="NHR176" s="3058"/>
      <c r="NHS176" s="3058"/>
      <c r="NHT176" s="3058"/>
      <c r="NHU176" s="3058"/>
      <c r="NHV176" s="3058"/>
      <c r="NHW176" s="3058"/>
      <c r="NHX176" s="3058"/>
      <c r="NHY176" s="3058"/>
      <c r="NHZ176" s="3058"/>
      <c r="NIA176" s="3058"/>
      <c r="NIB176" s="3058"/>
      <c r="NIC176" s="3058"/>
      <c r="NID176" s="3058"/>
      <c r="NIE176" s="3058"/>
      <c r="NIF176" s="3058"/>
      <c r="NIG176" s="3058"/>
      <c r="NIH176" s="3058"/>
      <c r="NII176" s="3058"/>
      <c r="NIJ176" s="3058"/>
      <c r="NIK176" s="3058"/>
      <c r="NIL176" s="3058"/>
      <c r="NIM176" s="3058"/>
      <c r="NIN176" s="3058"/>
      <c r="NIO176" s="3058"/>
      <c r="NIP176" s="3058"/>
      <c r="NIQ176" s="3058"/>
      <c r="NIR176" s="3058"/>
      <c r="NIS176" s="3058"/>
      <c r="NIT176" s="3058"/>
      <c r="NIU176" s="3058"/>
      <c r="NIV176" s="3058"/>
      <c r="NIW176" s="3058"/>
      <c r="NIX176" s="3058"/>
      <c r="NIY176" s="3058"/>
      <c r="NIZ176" s="3058"/>
      <c r="NJA176" s="3058"/>
      <c r="NJB176" s="3058"/>
      <c r="NJC176" s="3058"/>
      <c r="NJD176" s="3058"/>
      <c r="NJE176" s="3058"/>
      <c r="NJF176" s="3058"/>
      <c r="NJG176" s="3058"/>
      <c r="NJH176" s="3058"/>
      <c r="NJI176" s="3058"/>
      <c r="NJJ176" s="3058"/>
      <c r="NJK176" s="3058"/>
      <c r="NJL176" s="3058"/>
      <c r="NJM176" s="3058"/>
      <c r="NJN176" s="3058"/>
      <c r="NJO176" s="3058"/>
      <c r="NJP176" s="3058"/>
      <c r="NJQ176" s="3058"/>
      <c r="NJR176" s="3058"/>
      <c r="NJS176" s="3058"/>
      <c r="NJT176" s="3058"/>
      <c r="NJU176" s="3058"/>
      <c r="NJV176" s="3058"/>
      <c r="NJW176" s="3058"/>
      <c r="NJX176" s="3058"/>
      <c r="NJY176" s="3058"/>
      <c r="NJZ176" s="3058"/>
      <c r="NKA176" s="3058"/>
      <c r="NKB176" s="3058"/>
      <c r="NKC176" s="3058"/>
      <c r="NKD176" s="3058"/>
      <c r="NKE176" s="3058"/>
      <c r="NKF176" s="3058"/>
      <c r="NKG176" s="3058"/>
      <c r="NKH176" s="3058"/>
      <c r="NKI176" s="3058"/>
      <c r="NKJ176" s="3058"/>
      <c r="NKK176" s="3058"/>
      <c r="NKL176" s="3058"/>
      <c r="NKM176" s="3058"/>
      <c r="NKN176" s="3058"/>
      <c r="NKO176" s="3058"/>
      <c r="NKP176" s="3058"/>
      <c r="NKQ176" s="3058"/>
      <c r="NKR176" s="3058"/>
      <c r="NKS176" s="3058"/>
      <c r="NKT176" s="3058"/>
      <c r="NKU176" s="3058"/>
      <c r="NKV176" s="3058"/>
      <c r="NKW176" s="3058"/>
      <c r="NKX176" s="3058"/>
      <c r="NKY176" s="3058"/>
      <c r="NKZ176" s="3058"/>
      <c r="NLA176" s="3058"/>
      <c r="NLB176" s="3058"/>
      <c r="NLC176" s="3058"/>
      <c r="NLD176" s="3058"/>
      <c r="NLE176" s="3058"/>
      <c r="NLF176" s="3058"/>
      <c r="NLG176" s="3058"/>
      <c r="NLH176" s="3058"/>
      <c r="NLI176" s="3058"/>
      <c r="NLJ176" s="3058"/>
      <c r="NLK176" s="3058"/>
      <c r="NLL176" s="3058"/>
      <c r="NLM176" s="3058"/>
      <c r="NLN176" s="3058"/>
      <c r="NLO176" s="3058"/>
      <c r="NLP176" s="3058"/>
      <c r="NLQ176" s="3058"/>
      <c r="NLR176" s="3058"/>
      <c r="NLS176" s="3058"/>
      <c r="NLT176" s="3058"/>
      <c r="NLU176" s="3058"/>
      <c r="NLV176" s="3058"/>
      <c r="NLW176" s="3058"/>
      <c r="NLX176" s="3058"/>
      <c r="NLY176" s="3058"/>
      <c r="NLZ176" s="3058"/>
      <c r="NMA176" s="3058"/>
      <c r="NMB176" s="3058"/>
      <c r="NMC176" s="3058"/>
      <c r="NMD176" s="3058"/>
      <c r="NME176" s="3058"/>
      <c r="NMF176" s="3058"/>
      <c r="NMG176" s="3058"/>
      <c r="NMH176" s="3058"/>
      <c r="NMI176" s="3058"/>
      <c r="NMJ176" s="3058"/>
      <c r="NMK176" s="3058"/>
      <c r="NML176" s="3058"/>
      <c r="NMM176" s="3058"/>
      <c r="NMN176" s="3058"/>
      <c r="NMO176" s="3058"/>
      <c r="NMP176" s="3058"/>
      <c r="NMQ176" s="3058"/>
      <c r="NMR176" s="3058"/>
      <c r="NMS176" s="3058"/>
      <c r="NMT176" s="3058"/>
      <c r="NMU176" s="3058"/>
      <c r="NMV176" s="3058"/>
      <c r="NMW176" s="3058"/>
      <c r="NMX176" s="3058"/>
      <c r="NMY176" s="3058"/>
      <c r="NMZ176" s="3058"/>
      <c r="NNA176" s="3058"/>
      <c r="NNB176" s="3058"/>
      <c r="NNC176" s="3058"/>
      <c r="NND176" s="3058"/>
      <c r="NNE176" s="3058"/>
      <c r="NNF176" s="3058"/>
      <c r="NNG176" s="3058"/>
      <c r="NNH176" s="3058"/>
      <c r="NNI176" s="3058"/>
      <c r="NNJ176" s="3058"/>
      <c r="NNK176" s="3058"/>
      <c r="NNL176" s="3058"/>
      <c r="NNM176" s="3058"/>
      <c r="NNN176" s="3058"/>
      <c r="NNO176" s="3058"/>
      <c r="NNP176" s="3058"/>
      <c r="NNQ176" s="3058"/>
      <c r="NNR176" s="3058"/>
      <c r="NNS176" s="3058"/>
      <c r="NNT176" s="3058"/>
      <c r="NNU176" s="3058"/>
      <c r="NNV176" s="3058"/>
      <c r="NNW176" s="3058"/>
      <c r="NNX176" s="3058"/>
      <c r="NNY176" s="3058"/>
      <c r="NNZ176" s="3058"/>
      <c r="NOA176" s="3058"/>
      <c r="NOB176" s="3058"/>
      <c r="NOC176" s="3058"/>
      <c r="NOD176" s="3058"/>
      <c r="NOE176" s="3058"/>
      <c r="NOF176" s="3058"/>
      <c r="NOG176" s="3058"/>
      <c r="NOH176" s="3058"/>
      <c r="NOI176" s="3058"/>
      <c r="NOJ176" s="3058"/>
      <c r="NOK176" s="3058"/>
      <c r="NOL176" s="3058"/>
      <c r="NOM176" s="3058"/>
      <c r="NON176" s="3058"/>
      <c r="NOO176" s="3058"/>
      <c r="NOP176" s="3058"/>
      <c r="NOQ176" s="3058"/>
      <c r="NOR176" s="3058"/>
      <c r="NOS176" s="3058"/>
      <c r="NOT176" s="3058"/>
      <c r="NOU176" s="3058"/>
      <c r="NOV176" s="3058"/>
      <c r="NOW176" s="3058"/>
      <c r="NOX176" s="3058"/>
      <c r="NOY176" s="3058"/>
      <c r="NOZ176" s="3058"/>
      <c r="NPA176" s="3058"/>
      <c r="NPB176" s="3058"/>
      <c r="NPC176" s="3058"/>
      <c r="NPD176" s="3058"/>
      <c r="NPE176" s="3058"/>
      <c r="NPF176" s="3058"/>
      <c r="NPG176" s="3058"/>
      <c r="NPH176" s="3058"/>
      <c r="NPI176" s="3058"/>
      <c r="NPJ176" s="3058"/>
      <c r="NPK176" s="3058"/>
      <c r="NPL176" s="3058"/>
      <c r="NPM176" s="3058"/>
      <c r="NPN176" s="3058"/>
      <c r="NPO176" s="3058"/>
      <c r="NPP176" s="3058"/>
      <c r="NPQ176" s="3058"/>
      <c r="NPR176" s="3058"/>
      <c r="NPS176" s="3058"/>
      <c r="NPT176" s="3058"/>
      <c r="NPU176" s="3058"/>
      <c r="NPV176" s="3058"/>
      <c r="NPW176" s="3058"/>
      <c r="NPX176" s="3058"/>
      <c r="NPY176" s="3058"/>
      <c r="NPZ176" s="3058"/>
      <c r="NQA176" s="3058"/>
      <c r="NQB176" s="3058"/>
      <c r="NQC176" s="3058"/>
      <c r="NQD176" s="3058"/>
      <c r="NQE176" s="3058"/>
      <c r="NQF176" s="3058"/>
      <c r="NQG176" s="3058"/>
      <c r="NQH176" s="3058"/>
      <c r="NQI176" s="3058"/>
      <c r="NQJ176" s="3058"/>
      <c r="NQK176" s="3058"/>
      <c r="NQL176" s="3058"/>
      <c r="NQM176" s="3058"/>
      <c r="NQN176" s="3058"/>
      <c r="NQO176" s="3058"/>
      <c r="NQP176" s="3058"/>
      <c r="NQQ176" s="3058"/>
      <c r="NQR176" s="3058"/>
      <c r="NQS176" s="3058"/>
      <c r="NQT176" s="3058"/>
      <c r="NQU176" s="3058"/>
      <c r="NQV176" s="3058"/>
      <c r="NQW176" s="3058"/>
      <c r="NQX176" s="3058"/>
      <c r="NQY176" s="3058"/>
      <c r="NQZ176" s="3058"/>
      <c r="NRA176" s="3058"/>
      <c r="NRB176" s="3058"/>
      <c r="NRC176" s="3058"/>
      <c r="NRD176" s="3058"/>
      <c r="NRE176" s="3058"/>
      <c r="NRF176" s="3058"/>
      <c r="NRG176" s="3058"/>
      <c r="NRH176" s="3058"/>
      <c r="NRI176" s="3058"/>
      <c r="NRJ176" s="3058"/>
      <c r="NRK176" s="3058"/>
      <c r="NRL176" s="3058"/>
      <c r="NRM176" s="3058"/>
      <c r="NRN176" s="3058"/>
      <c r="NRO176" s="3058"/>
      <c r="NRP176" s="3058"/>
      <c r="NRQ176" s="3058"/>
      <c r="NRR176" s="3058"/>
      <c r="NRS176" s="3058"/>
      <c r="NRT176" s="3058"/>
      <c r="NRU176" s="3058"/>
      <c r="NRV176" s="3058"/>
      <c r="NRW176" s="3058"/>
      <c r="NRX176" s="3058"/>
      <c r="NRY176" s="3058"/>
      <c r="NRZ176" s="3058"/>
      <c r="NSA176" s="3058"/>
      <c r="NSB176" s="3058"/>
      <c r="NSC176" s="3058"/>
      <c r="NSD176" s="3058"/>
      <c r="NSE176" s="3058"/>
      <c r="NSF176" s="3058"/>
      <c r="NSG176" s="3058"/>
      <c r="NSH176" s="3058"/>
      <c r="NSI176" s="3058"/>
      <c r="NSJ176" s="3058"/>
      <c r="NSK176" s="3058"/>
      <c r="NSL176" s="3058"/>
      <c r="NSM176" s="3058"/>
      <c r="NSN176" s="3058"/>
      <c r="NSO176" s="3058"/>
      <c r="NSP176" s="3058"/>
      <c r="NSQ176" s="3058"/>
      <c r="NSR176" s="3058"/>
      <c r="NSS176" s="3058"/>
      <c r="NST176" s="3058"/>
      <c r="NSU176" s="3058"/>
      <c r="NSV176" s="3058"/>
      <c r="NSW176" s="3058"/>
      <c r="NSX176" s="3058"/>
      <c r="NSY176" s="3058"/>
      <c r="NSZ176" s="3058"/>
      <c r="NTA176" s="3058"/>
      <c r="NTB176" s="3058"/>
      <c r="NTC176" s="3058"/>
      <c r="NTD176" s="3058"/>
      <c r="NTE176" s="3058"/>
      <c r="NTF176" s="3058"/>
      <c r="NTG176" s="3058"/>
      <c r="NTH176" s="3058"/>
      <c r="NTI176" s="3058"/>
      <c r="NTJ176" s="3058"/>
      <c r="NTK176" s="3058"/>
      <c r="NTL176" s="3058"/>
      <c r="NTM176" s="3058"/>
      <c r="NTN176" s="3058"/>
      <c r="NTO176" s="3058"/>
      <c r="NTP176" s="3058"/>
      <c r="NTQ176" s="3058"/>
      <c r="NTR176" s="3058"/>
      <c r="NTS176" s="3058"/>
      <c r="NTT176" s="3058"/>
      <c r="NTU176" s="3058"/>
      <c r="NTV176" s="3058"/>
      <c r="NTW176" s="3058"/>
      <c r="NTX176" s="3058"/>
      <c r="NTY176" s="3058"/>
      <c r="NTZ176" s="3058"/>
      <c r="NUA176" s="3058"/>
      <c r="NUB176" s="3058"/>
      <c r="NUC176" s="3058"/>
      <c r="NUD176" s="3058"/>
      <c r="NUE176" s="3058"/>
      <c r="NUF176" s="3058"/>
      <c r="NUG176" s="3058"/>
      <c r="NUH176" s="3058"/>
      <c r="NUI176" s="3058"/>
      <c r="NUJ176" s="3058"/>
      <c r="NUK176" s="3058"/>
      <c r="NUL176" s="3058"/>
      <c r="NUM176" s="3058"/>
      <c r="NUN176" s="3058"/>
      <c r="NUO176" s="3058"/>
      <c r="NUP176" s="3058"/>
      <c r="NUQ176" s="3058"/>
      <c r="NUR176" s="3058"/>
      <c r="NUS176" s="3058"/>
      <c r="NUT176" s="3058"/>
      <c r="NUU176" s="3058"/>
      <c r="NUV176" s="3058"/>
      <c r="NUW176" s="3058"/>
      <c r="NUX176" s="3058"/>
      <c r="NUY176" s="3058"/>
      <c r="NUZ176" s="3058"/>
      <c r="NVA176" s="3058"/>
      <c r="NVB176" s="3058"/>
      <c r="NVC176" s="3058"/>
      <c r="NVD176" s="3058"/>
      <c r="NVE176" s="3058"/>
      <c r="NVF176" s="3058"/>
      <c r="NVG176" s="3058"/>
      <c r="NVH176" s="3058"/>
      <c r="NVI176" s="3058"/>
      <c r="NVJ176" s="3058"/>
      <c r="NVK176" s="3058"/>
      <c r="NVL176" s="3058"/>
      <c r="NVM176" s="3058"/>
      <c r="NVN176" s="3058"/>
      <c r="NVO176" s="3058"/>
      <c r="NVP176" s="3058"/>
      <c r="NVQ176" s="3058"/>
      <c r="NVR176" s="3058"/>
      <c r="NVS176" s="3058"/>
      <c r="NVT176" s="3058"/>
      <c r="NVU176" s="3058"/>
      <c r="NVV176" s="3058"/>
      <c r="NVW176" s="3058"/>
      <c r="NVX176" s="3058"/>
      <c r="NVY176" s="3058"/>
      <c r="NVZ176" s="3058"/>
      <c r="NWA176" s="3058"/>
      <c r="NWB176" s="3058"/>
      <c r="NWC176" s="3058"/>
      <c r="NWD176" s="3058"/>
      <c r="NWE176" s="3058"/>
      <c r="NWF176" s="3058"/>
      <c r="NWG176" s="3058"/>
      <c r="NWH176" s="3058"/>
      <c r="NWI176" s="3058"/>
      <c r="NWJ176" s="3058"/>
      <c r="NWK176" s="3058"/>
      <c r="NWL176" s="3058"/>
      <c r="NWM176" s="3058"/>
      <c r="NWN176" s="3058"/>
      <c r="NWO176" s="3058"/>
      <c r="NWP176" s="3058"/>
      <c r="NWQ176" s="3058"/>
      <c r="NWR176" s="3058"/>
      <c r="NWS176" s="3058"/>
      <c r="NWT176" s="3058"/>
      <c r="NWU176" s="3058"/>
      <c r="NWV176" s="3058"/>
      <c r="NWW176" s="3058"/>
      <c r="NWX176" s="3058"/>
      <c r="NWY176" s="3058"/>
      <c r="NWZ176" s="3058"/>
      <c r="NXA176" s="3058"/>
      <c r="NXB176" s="3058"/>
      <c r="NXC176" s="3058"/>
      <c r="NXD176" s="3058"/>
      <c r="NXE176" s="3058"/>
      <c r="NXF176" s="3058"/>
      <c r="NXG176" s="3058"/>
      <c r="NXH176" s="3058"/>
      <c r="NXI176" s="3058"/>
      <c r="NXJ176" s="3058"/>
      <c r="NXK176" s="3058"/>
      <c r="NXL176" s="3058"/>
      <c r="NXM176" s="3058"/>
      <c r="NXN176" s="3058"/>
      <c r="NXO176" s="3058"/>
      <c r="NXP176" s="3058"/>
      <c r="NXQ176" s="3058"/>
      <c r="NXR176" s="3058"/>
      <c r="NXS176" s="3058"/>
      <c r="NXT176" s="3058"/>
      <c r="NXU176" s="3058"/>
      <c r="NXV176" s="3058"/>
      <c r="NXW176" s="3058"/>
      <c r="NXX176" s="3058"/>
      <c r="NXY176" s="3058"/>
      <c r="NXZ176" s="3058"/>
      <c r="NYA176" s="3058"/>
      <c r="NYB176" s="3058"/>
      <c r="NYC176" s="3058"/>
      <c r="NYD176" s="3058"/>
      <c r="NYE176" s="3058"/>
      <c r="NYF176" s="3058"/>
      <c r="NYG176" s="3058"/>
      <c r="NYH176" s="3058"/>
      <c r="NYI176" s="3058"/>
      <c r="NYJ176" s="3058"/>
      <c r="NYK176" s="3058"/>
      <c r="NYL176" s="3058"/>
      <c r="NYM176" s="3058"/>
      <c r="NYN176" s="3058"/>
      <c r="NYO176" s="3058"/>
      <c r="NYP176" s="3058"/>
      <c r="NYQ176" s="3058"/>
      <c r="NYR176" s="3058"/>
      <c r="NYS176" s="3058"/>
      <c r="NYT176" s="3058"/>
      <c r="NYU176" s="3058"/>
      <c r="NYV176" s="3058"/>
      <c r="NYW176" s="3058"/>
      <c r="NYX176" s="3058"/>
      <c r="NYY176" s="3058"/>
      <c r="NYZ176" s="3058"/>
      <c r="NZA176" s="3058"/>
      <c r="NZB176" s="3058"/>
      <c r="NZC176" s="3058"/>
      <c r="NZD176" s="3058"/>
      <c r="NZE176" s="3058"/>
      <c r="NZF176" s="3058"/>
      <c r="NZG176" s="3058"/>
      <c r="NZH176" s="3058"/>
      <c r="NZI176" s="3058"/>
      <c r="NZJ176" s="3058"/>
      <c r="NZK176" s="3058"/>
      <c r="NZL176" s="3058"/>
      <c r="NZM176" s="3058"/>
      <c r="NZN176" s="3058"/>
      <c r="NZO176" s="3058"/>
      <c r="NZP176" s="3058"/>
      <c r="NZQ176" s="3058"/>
      <c r="NZR176" s="3058"/>
      <c r="NZS176" s="3058"/>
      <c r="NZT176" s="3058"/>
      <c r="NZU176" s="3058"/>
      <c r="NZV176" s="3058"/>
      <c r="NZW176" s="3058"/>
      <c r="NZX176" s="3058"/>
      <c r="NZY176" s="3058"/>
      <c r="NZZ176" s="3058"/>
      <c r="OAA176" s="3058"/>
      <c r="OAB176" s="3058"/>
      <c r="OAC176" s="3058"/>
      <c r="OAD176" s="3058"/>
      <c r="OAE176" s="3058"/>
      <c r="OAF176" s="3058"/>
      <c r="OAG176" s="3058"/>
      <c r="OAH176" s="3058"/>
      <c r="OAI176" s="3058"/>
      <c r="OAJ176" s="3058"/>
      <c r="OAK176" s="3058"/>
      <c r="OAL176" s="3058"/>
      <c r="OAM176" s="3058"/>
      <c r="OAN176" s="3058"/>
      <c r="OAO176" s="3058"/>
      <c r="OAP176" s="3058"/>
      <c r="OAQ176" s="3058"/>
      <c r="OAR176" s="3058"/>
      <c r="OAS176" s="3058"/>
      <c r="OAT176" s="3058"/>
      <c r="OAU176" s="3058"/>
      <c r="OAV176" s="3058"/>
      <c r="OAW176" s="3058"/>
      <c r="OAX176" s="3058"/>
      <c r="OAY176" s="3058"/>
      <c r="OAZ176" s="3058"/>
      <c r="OBA176" s="3058"/>
      <c r="OBB176" s="3058"/>
      <c r="OBC176" s="3058"/>
      <c r="OBD176" s="3058"/>
      <c r="OBE176" s="3058"/>
      <c r="OBF176" s="3058"/>
      <c r="OBG176" s="3058"/>
      <c r="OBH176" s="3058"/>
      <c r="OBI176" s="3058"/>
      <c r="OBJ176" s="3058"/>
      <c r="OBK176" s="3058"/>
      <c r="OBL176" s="3058"/>
      <c r="OBM176" s="3058"/>
      <c r="OBN176" s="3058"/>
      <c r="OBO176" s="3058"/>
      <c r="OBP176" s="3058"/>
      <c r="OBQ176" s="3058"/>
      <c r="OBR176" s="3058"/>
      <c r="OBS176" s="3058"/>
      <c r="OBT176" s="3058"/>
      <c r="OBU176" s="3058"/>
      <c r="OBV176" s="3058"/>
      <c r="OBW176" s="3058"/>
      <c r="OBX176" s="3058"/>
      <c r="OBY176" s="3058"/>
      <c r="OBZ176" s="3058"/>
      <c r="OCA176" s="3058"/>
      <c r="OCB176" s="3058"/>
      <c r="OCC176" s="3058"/>
      <c r="OCD176" s="3058"/>
      <c r="OCE176" s="3058"/>
      <c r="OCF176" s="3058"/>
      <c r="OCG176" s="3058"/>
      <c r="OCH176" s="3058"/>
      <c r="OCI176" s="3058"/>
      <c r="OCJ176" s="3058"/>
      <c r="OCK176" s="3058"/>
      <c r="OCL176" s="3058"/>
      <c r="OCM176" s="3058"/>
      <c r="OCN176" s="3058"/>
      <c r="OCO176" s="3058"/>
      <c r="OCP176" s="3058"/>
      <c r="OCQ176" s="3058"/>
      <c r="OCR176" s="3058"/>
      <c r="OCS176" s="3058"/>
      <c r="OCT176" s="3058"/>
      <c r="OCU176" s="3058"/>
      <c r="OCV176" s="3058"/>
      <c r="OCW176" s="3058"/>
      <c r="OCX176" s="3058"/>
      <c r="OCY176" s="3058"/>
      <c r="OCZ176" s="3058"/>
      <c r="ODA176" s="3058"/>
      <c r="ODB176" s="3058"/>
      <c r="ODC176" s="3058"/>
      <c r="ODD176" s="3058"/>
      <c r="ODE176" s="3058"/>
      <c r="ODF176" s="3058"/>
      <c r="ODG176" s="3058"/>
      <c r="ODH176" s="3058"/>
      <c r="ODI176" s="3058"/>
      <c r="ODJ176" s="3058"/>
      <c r="ODK176" s="3058"/>
      <c r="ODL176" s="3058"/>
      <c r="ODM176" s="3058"/>
      <c r="ODN176" s="3058"/>
      <c r="ODO176" s="3058"/>
      <c r="ODP176" s="3058"/>
      <c r="ODQ176" s="3058"/>
      <c r="ODR176" s="3058"/>
      <c r="ODS176" s="3058"/>
      <c r="ODT176" s="3058"/>
      <c r="ODU176" s="3058"/>
      <c r="ODV176" s="3058"/>
      <c r="ODW176" s="3058"/>
      <c r="ODX176" s="3058"/>
      <c r="ODY176" s="3058"/>
      <c r="ODZ176" s="3058"/>
      <c r="OEA176" s="3058"/>
      <c r="OEB176" s="3058"/>
      <c r="OEC176" s="3058"/>
      <c r="OED176" s="3058"/>
      <c r="OEE176" s="3058"/>
      <c r="OEF176" s="3058"/>
      <c r="OEG176" s="3058"/>
      <c r="OEH176" s="3058"/>
      <c r="OEI176" s="3058"/>
      <c r="OEJ176" s="3058"/>
      <c r="OEK176" s="3058"/>
      <c r="OEL176" s="3058"/>
      <c r="OEM176" s="3058"/>
      <c r="OEN176" s="3058"/>
      <c r="OEO176" s="3058"/>
      <c r="OEP176" s="3058"/>
      <c r="OEQ176" s="3058"/>
      <c r="OER176" s="3058"/>
      <c r="OES176" s="3058"/>
      <c r="OET176" s="3058"/>
      <c r="OEU176" s="3058"/>
      <c r="OEV176" s="3058"/>
      <c r="OEW176" s="3058"/>
      <c r="OEX176" s="3058"/>
      <c r="OEY176" s="3058"/>
      <c r="OEZ176" s="3058"/>
      <c r="OFA176" s="3058"/>
      <c r="OFB176" s="3058"/>
      <c r="OFC176" s="3058"/>
      <c r="OFD176" s="3058"/>
      <c r="OFE176" s="3058"/>
      <c r="OFF176" s="3058"/>
      <c r="OFG176" s="3058"/>
      <c r="OFH176" s="3058"/>
      <c r="OFI176" s="3058"/>
      <c r="OFJ176" s="3058"/>
      <c r="OFK176" s="3058"/>
      <c r="OFL176" s="3058"/>
      <c r="OFM176" s="3058"/>
      <c r="OFN176" s="3058"/>
      <c r="OFO176" s="3058"/>
      <c r="OFP176" s="3058"/>
      <c r="OFQ176" s="3058"/>
      <c r="OFR176" s="3058"/>
      <c r="OFS176" s="3058"/>
      <c r="OFT176" s="3058"/>
      <c r="OFU176" s="3058"/>
      <c r="OFV176" s="3058"/>
      <c r="OFW176" s="3058"/>
      <c r="OFX176" s="3058"/>
      <c r="OFY176" s="3058"/>
      <c r="OFZ176" s="3058"/>
      <c r="OGA176" s="3058"/>
      <c r="OGB176" s="3058"/>
      <c r="OGC176" s="3058"/>
      <c r="OGD176" s="3058"/>
      <c r="OGE176" s="3058"/>
      <c r="OGF176" s="3058"/>
      <c r="OGG176" s="3058"/>
      <c r="OGH176" s="3058"/>
      <c r="OGI176" s="3058"/>
      <c r="OGJ176" s="3058"/>
      <c r="OGK176" s="3058"/>
      <c r="OGL176" s="3058"/>
      <c r="OGM176" s="3058"/>
      <c r="OGN176" s="3058"/>
      <c r="OGO176" s="3058"/>
      <c r="OGP176" s="3058"/>
      <c r="OGQ176" s="3058"/>
      <c r="OGR176" s="3058"/>
      <c r="OGS176" s="3058"/>
      <c r="OGT176" s="3058"/>
      <c r="OGU176" s="3058"/>
      <c r="OGV176" s="3058"/>
      <c r="OGW176" s="3058"/>
      <c r="OGX176" s="3058"/>
      <c r="OGY176" s="3058"/>
      <c r="OGZ176" s="3058"/>
      <c r="OHA176" s="3058"/>
      <c r="OHB176" s="3058"/>
      <c r="OHC176" s="3058"/>
      <c r="OHD176" s="3058"/>
      <c r="OHE176" s="3058"/>
      <c r="OHF176" s="3058"/>
      <c r="OHG176" s="3058"/>
      <c r="OHH176" s="3058"/>
      <c r="OHI176" s="3058"/>
      <c r="OHJ176" s="3058"/>
      <c r="OHK176" s="3058"/>
      <c r="OHL176" s="3058"/>
      <c r="OHM176" s="3058"/>
      <c r="OHN176" s="3058"/>
      <c r="OHO176" s="3058"/>
      <c r="OHP176" s="3058"/>
      <c r="OHQ176" s="3058"/>
      <c r="OHR176" s="3058"/>
      <c r="OHS176" s="3058"/>
      <c r="OHT176" s="3058"/>
      <c r="OHU176" s="3058"/>
      <c r="OHV176" s="3058"/>
      <c r="OHW176" s="3058"/>
      <c r="OHX176" s="3058"/>
      <c r="OHY176" s="3058"/>
      <c r="OHZ176" s="3058"/>
      <c r="OIA176" s="3058"/>
      <c r="OIB176" s="3058"/>
      <c r="OIC176" s="3058"/>
      <c r="OID176" s="3058"/>
      <c r="OIE176" s="3058"/>
      <c r="OIF176" s="3058"/>
      <c r="OIG176" s="3058"/>
      <c r="OIH176" s="3058"/>
      <c r="OII176" s="3058"/>
      <c r="OIJ176" s="3058"/>
      <c r="OIK176" s="3058"/>
      <c r="OIL176" s="3058"/>
      <c r="OIM176" s="3058"/>
      <c r="OIN176" s="3058"/>
      <c r="OIO176" s="3058"/>
      <c r="OIP176" s="3058"/>
      <c r="OIQ176" s="3058"/>
      <c r="OIR176" s="3058"/>
      <c r="OIS176" s="3058"/>
      <c r="OIT176" s="3058"/>
      <c r="OIU176" s="3058"/>
      <c r="OIV176" s="3058"/>
      <c r="OIW176" s="3058"/>
      <c r="OIX176" s="3058"/>
      <c r="OIY176" s="3058"/>
      <c r="OIZ176" s="3058"/>
      <c r="OJA176" s="3058"/>
      <c r="OJB176" s="3058"/>
      <c r="OJC176" s="3058"/>
      <c r="OJD176" s="3058"/>
      <c r="OJE176" s="3058"/>
      <c r="OJF176" s="3058"/>
      <c r="OJG176" s="3058"/>
      <c r="OJH176" s="3058"/>
      <c r="OJI176" s="3058"/>
      <c r="OJJ176" s="3058"/>
      <c r="OJK176" s="3058"/>
      <c r="OJL176" s="3058"/>
      <c r="OJM176" s="3058"/>
      <c r="OJN176" s="3058"/>
      <c r="OJO176" s="3058"/>
      <c r="OJP176" s="3058"/>
      <c r="OJQ176" s="3058"/>
      <c r="OJR176" s="3058"/>
      <c r="OJS176" s="3058"/>
      <c r="OJT176" s="3058"/>
      <c r="OJU176" s="3058"/>
      <c r="OJV176" s="3058"/>
      <c r="OJW176" s="3058"/>
      <c r="OJX176" s="3058"/>
      <c r="OJY176" s="3058"/>
      <c r="OJZ176" s="3058"/>
      <c r="OKA176" s="3058"/>
      <c r="OKB176" s="3058"/>
      <c r="OKC176" s="3058"/>
      <c r="OKD176" s="3058"/>
      <c r="OKE176" s="3058"/>
      <c r="OKF176" s="3058"/>
      <c r="OKG176" s="3058"/>
      <c r="OKH176" s="3058"/>
      <c r="OKI176" s="3058"/>
      <c r="OKJ176" s="3058"/>
      <c r="OKK176" s="3058"/>
      <c r="OKL176" s="3058"/>
      <c r="OKM176" s="3058"/>
      <c r="OKN176" s="3058"/>
      <c r="OKO176" s="3058"/>
      <c r="OKP176" s="3058"/>
      <c r="OKQ176" s="3058"/>
      <c r="OKR176" s="3058"/>
      <c r="OKS176" s="3058"/>
      <c r="OKT176" s="3058"/>
      <c r="OKU176" s="3058"/>
      <c r="OKV176" s="3058"/>
      <c r="OKW176" s="3058"/>
      <c r="OKX176" s="3058"/>
      <c r="OKY176" s="3058"/>
      <c r="OKZ176" s="3058"/>
      <c r="OLA176" s="3058"/>
      <c r="OLB176" s="3058"/>
      <c r="OLC176" s="3058"/>
      <c r="OLD176" s="3058"/>
      <c r="OLE176" s="3058"/>
      <c r="OLF176" s="3058"/>
      <c r="OLG176" s="3058"/>
      <c r="OLH176" s="3058"/>
      <c r="OLI176" s="3058"/>
      <c r="OLJ176" s="3058"/>
      <c r="OLK176" s="3058"/>
      <c r="OLL176" s="3058"/>
      <c r="OLM176" s="3058"/>
      <c r="OLN176" s="3058"/>
      <c r="OLO176" s="3058"/>
      <c r="OLP176" s="3058"/>
      <c r="OLQ176" s="3058"/>
      <c r="OLR176" s="3058"/>
      <c r="OLS176" s="3058"/>
      <c r="OLT176" s="3058"/>
      <c r="OLU176" s="3058"/>
      <c r="OLV176" s="3058"/>
      <c r="OLW176" s="3058"/>
      <c r="OLX176" s="3058"/>
      <c r="OLY176" s="3058"/>
      <c r="OLZ176" s="3058"/>
      <c r="OMA176" s="3058"/>
      <c r="OMB176" s="3058"/>
      <c r="OMC176" s="3058"/>
      <c r="OMD176" s="3058"/>
      <c r="OME176" s="3058"/>
      <c r="OMF176" s="3058"/>
      <c r="OMG176" s="3058"/>
      <c r="OMH176" s="3058"/>
      <c r="OMI176" s="3058"/>
      <c r="OMJ176" s="3058"/>
      <c r="OMK176" s="3058"/>
      <c r="OML176" s="3058"/>
      <c r="OMM176" s="3058"/>
      <c r="OMN176" s="3058"/>
      <c r="OMO176" s="3058"/>
      <c r="OMP176" s="3058"/>
      <c r="OMQ176" s="3058"/>
      <c r="OMR176" s="3058"/>
      <c r="OMS176" s="3058"/>
      <c r="OMT176" s="3058"/>
      <c r="OMU176" s="3058"/>
      <c r="OMV176" s="3058"/>
      <c r="OMW176" s="3058"/>
      <c r="OMX176" s="3058"/>
      <c r="OMY176" s="3058"/>
      <c r="OMZ176" s="3058"/>
      <c r="ONA176" s="3058"/>
      <c r="ONB176" s="3058"/>
      <c r="ONC176" s="3058"/>
      <c r="OND176" s="3058"/>
      <c r="ONE176" s="3058"/>
      <c r="ONF176" s="3058"/>
      <c r="ONG176" s="3058"/>
      <c r="ONH176" s="3058"/>
      <c r="ONI176" s="3058"/>
      <c r="ONJ176" s="3058"/>
      <c r="ONK176" s="3058"/>
      <c r="ONL176" s="3058"/>
      <c r="ONM176" s="3058"/>
      <c r="ONN176" s="3058"/>
      <c r="ONO176" s="3058"/>
      <c r="ONP176" s="3058"/>
      <c r="ONQ176" s="3058"/>
      <c r="ONR176" s="3058"/>
      <c r="ONS176" s="3058"/>
      <c r="ONT176" s="3058"/>
      <c r="ONU176" s="3058"/>
      <c r="ONV176" s="3058"/>
      <c r="ONW176" s="3058"/>
      <c r="ONX176" s="3058"/>
      <c r="ONY176" s="3058"/>
      <c r="ONZ176" s="3058"/>
      <c r="OOA176" s="3058"/>
      <c r="OOB176" s="3058"/>
      <c r="OOC176" s="3058"/>
      <c r="OOD176" s="3058"/>
      <c r="OOE176" s="3058"/>
      <c r="OOF176" s="3058"/>
      <c r="OOG176" s="3058"/>
      <c r="OOH176" s="3058"/>
      <c r="OOI176" s="3058"/>
      <c r="OOJ176" s="3058"/>
      <c r="OOK176" s="3058"/>
      <c r="OOL176" s="3058"/>
      <c r="OOM176" s="3058"/>
      <c r="OON176" s="3058"/>
      <c r="OOO176" s="3058"/>
      <c r="OOP176" s="3058"/>
      <c r="OOQ176" s="3058"/>
      <c r="OOR176" s="3058"/>
      <c r="OOS176" s="3058"/>
      <c r="OOT176" s="3058"/>
      <c r="OOU176" s="3058"/>
      <c r="OOV176" s="3058"/>
      <c r="OOW176" s="3058"/>
      <c r="OOX176" s="3058"/>
      <c r="OOY176" s="3058"/>
      <c r="OOZ176" s="3058"/>
      <c r="OPA176" s="3058"/>
      <c r="OPB176" s="3058"/>
      <c r="OPC176" s="3058"/>
      <c r="OPD176" s="3058"/>
      <c r="OPE176" s="3058"/>
      <c r="OPF176" s="3058"/>
      <c r="OPG176" s="3058"/>
      <c r="OPH176" s="3058"/>
      <c r="OPI176" s="3058"/>
      <c r="OPJ176" s="3058"/>
      <c r="OPK176" s="3058"/>
      <c r="OPL176" s="3058"/>
      <c r="OPM176" s="3058"/>
      <c r="OPN176" s="3058"/>
      <c r="OPO176" s="3058"/>
      <c r="OPP176" s="3058"/>
      <c r="OPQ176" s="3058"/>
      <c r="OPR176" s="3058"/>
      <c r="OPS176" s="3058"/>
      <c r="OPT176" s="3058"/>
      <c r="OPU176" s="3058"/>
      <c r="OPV176" s="3058"/>
      <c r="OPW176" s="3058"/>
      <c r="OPX176" s="3058"/>
      <c r="OPY176" s="3058"/>
      <c r="OPZ176" s="3058"/>
      <c r="OQA176" s="3058"/>
      <c r="OQB176" s="3058"/>
      <c r="OQC176" s="3058"/>
      <c r="OQD176" s="3058"/>
      <c r="OQE176" s="3058"/>
      <c r="OQF176" s="3058"/>
      <c r="OQG176" s="3058"/>
      <c r="OQH176" s="3058"/>
      <c r="OQI176" s="3058"/>
      <c r="OQJ176" s="3058"/>
      <c r="OQK176" s="3058"/>
      <c r="OQL176" s="3058"/>
      <c r="OQM176" s="3058"/>
      <c r="OQN176" s="3058"/>
      <c r="OQO176" s="3058"/>
      <c r="OQP176" s="3058"/>
      <c r="OQQ176" s="3058"/>
      <c r="OQR176" s="3058"/>
      <c r="OQS176" s="3058"/>
      <c r="OQT176" s="3058"/>
      <c r="OQU176" s="3058"/>
      <c r="OQV176" s="3058"/>
      <c r="OQW176" s="3058"/>
      <c r="OQX176" s="3058"/>
      <c r="OQY176" s="3058"/>
      <c r="OQZ176" s="3058"/>
      <c r="ORA176" s="3058"/>
      <c r="ORB176" s="3058"/>
      <c r="ORC176" s="3058"/>
      <c r="ORD176" s="3058"/>
      <c r="ORE176" s="3058"/>
      <c r="ORF176" s="3058"/>
      <c r="ORG176" s="3058"/>
      <c r="ORH176" s="3058"/>
      <c r="ORI176" s="3058"/>
      <c r="ORJ176" s="3058"/>
      <c r="ORK176" s="3058"/>
      <c r="ORL176" s="3058"/>
      <c r="ORM176" s="3058"/>
      <c r="ORN176" s="3058"/>
      <c r="ORO176" s="3058"/>
      <c r="ORP176" s="3058"/>
      <c r="ORQ176" s="3058"/>
      <c r="ORR176" s="3058"/>
      <c r="ORS176" s="3058"/>
      <c r="ORT176" s="3058"/>
      <c r="ORU176" s="3058"/>
      <c r="ORV176" s="3058"/>
      <c r="ORW176" s="3058"/>
      <c r="ORX176" s="3058"/>
      <c r="ORY176" s="3058"/>
      <c r="ORZ176" s="3058"/>
      <c r="OSA176" s="3058"/>
      <c r="OSB176" s="3058"/>
      <c r="OSC176" s="3058"/>
      <c r="OSD176" s="3058"/>
      <c r="OSE176" s="3058"/>
      <c r="OSF176" s="3058"/>
      <c r="OSG176" s="3058"/>
      <c r="OSH176" s="3058"/>
      <c r="OSI176" s="3058"/>
      <c r="OSJ176" s="3058"/>
      <c r="OSK176" s="3058"/>
      <c r="OSL176" s="3058"/>
      <c r="OSM176" s="3058"/>
      <c r="OSN176" s="3058"/>
      <c r="OSO176" s="3058"/>
      <c r="OSP176" s="3058"/>
      <c r="OSQ176" s="3058"/>
      <c r="OSR176" s="3058"/>
      <c r="OSS176" s="3058"/>
      <c r="OST176" s="3058"/>
      <c r="OSU176" s="3058"/>
      <c r="OSV176" s="3058"/>
      <c r="OSW176" s="3058"/>
      <c r="OSX176" s="3058"/>
      <c r="OSY176" s="3058"/>
      <c r="OSZ176" s="3058"/>
      <c r="OTA176" s="3058"/>
      <c r="OTB176" s="3058"/>
      <c r="OTC176" s="3058"/>
      <c r="OTD176" s="3058"/>
      <c r="OTE176" s="3058"/>
      <c r="OTF176" s="3058"/>
      <c r="OTG176" s="3058"/>
      <c r="OTH176" s="3058"/>
      <c r="OTI176" s="3058"/>
      <c r="OTJ176" s="3058"/>
      <c r="OTK176" s="3058"/>
      <c r="OTL176" s="3058"/>
      <c r="OTM176" s="3058"/>
      <c r="OTN176" s="3058"/>
      <c r="OTO176" s="3058"/>
      <c r="OTP176" s="3058"/>
      <c r="OTQ176" s="3058"/>
      <c r="OTR176" s="3058"/>
      <c r="OTS176" s="3058"/>
      <c r="OTT176" s="3058"/>
      <c r="OTU176" s="3058"/>
      <c r="OTV176" s="3058"/>
      <c r="OTW176" s="3058"/>
      <c r="OTX176" s="3058"/>
      <c r="OTY176" s="3058"/>
      <c r="OTZ176" s="3058"/>
      <c r="OUA176" s="3058"/>
      <c r="OUB176" s="3058"/>
      <c r="OUC176" s="3058"/>
      <c r="OUD176" s="3058"/>
      <c r="OUE176" s="3058"/>
      <c r="OUF176" s="3058"/>
      <c r="OUG176" s="3058"/>
      <c r="OUH176" s="3058"/>
      <c r="OUI176" s="3058"/>
      <c r="OUJ176" s="3058"/>
      <c r="OUK176" s="3058"/>
      <c r="OUL176" s="3058"/>
      <c r="OUM176" s="3058"/>
      <c r="OUN176" s="3058"/>
      <c r="OUO176" s="3058"/>
      <c r="OUP176" s="3058"/>
      <c r="OUQ176" s="3058"/>
      <c r="OUR176" s="3058"/>
      <c r="OUS176" s="3058"/>
      <c r="OUT176" s="3058"/>
      <c r="OUU176" s="3058"/>
      <c r="OUV176" s="3058"/>
      <c r="OUW176" s="3058"/>
      <c r="OUX176" s="3058"/>
      <c r="OUY176" s="3058"/>
      <c r="OUZ176" s="3058"/>
      <c r="OVA176" s="3058"/>
      <c r="OVB176" s="3058"/>
      <c r="OVC176" s="3058"/>
      <c r="OVD176" s="3058"/>
      <c r="OVE176" s="3058"/>
      <c r="OVF176" s="3058"/>
      <c r="OVG176" s="3058"/>
      <c r="OVH176" s="3058"/>
      <c r="OVI176" s="3058"/>
      <c r="OVJ176" s="3058"/>
      <c r="OVK176" s="3058"/>
      <c r="OVL176" s="3058"/>
      <c r="OVM176" s="3058"/>
      <c r="OVN176" s="3058"/>
      <c r="OVO176" s="3058"/>
      <c r="OVP176" s="3058"/>
      <c r="OVQ176" s="3058"/>
      <c r="OVR176" s="3058"/>
      <c r="OVS176" s="3058"/>
      <c r="OVT176" s="3058"/>
      <c r="OVU176" s="3058"/>
      <c r="OVV176" s="3058"/>
      <c r="OVW176" s="3058"/>
      <c r="OVX176" s="3058"/>
      <c r="OVY176" s="3058"/>
      <c r="OVZ176" s="3058"/>
      <c r="OWA176" s="3058"/>
      <c r="OWB176" s="3058"/>
      <c r="OWC176" s="3058"/>
      <c r="OWD176" s="3058"/>
      <c r="OWE176" s="3058"/>
      <c r="OWF176" s="3058"/>
      <c r="OWG176" s="3058"/>
      <c r="OWH176" s="3058"/>
      <c r="OWI176" s="3058"/>
      <c r="OWJ176" s="3058"/>
      <c r="OWK176" s="3058"/>
      <c r="OWL176" s="3058"/>
      <c r="OWM176" s="3058"/>
      <c r="OWN176" s="3058"/>
      <c r="OWO176" s="3058"/>
      <c r="OWP176" s="3058"/>
      <c r="OWQ176" s="3058"/>
      <c r="OWR176" s="3058"/>
      <c r="OWS176" s="3058"/>
      <c r="OWT176" s="3058"/>
      <c r="OWU176" s="3058"/>
      <c r="OWV176" s="3058"/>
      <c r="OWW176" s="3058"/>
      <c r="OWX176" s="3058"/>
      <c r="OWY176" s="3058"/>
      <c r="OWZ176" s="3058"/>
      <c r="OXA176" s="3058"/>
      <c r="OXB176" s="3058"/>
      <c r="OXC176" s="3058"/>
      <c r="OXD176" s="3058"/>
      <c r="OXE176" s="3058"/>
      <c r="OXF176" s="3058"/>
      <c r="OXG176" s="3058"/>
      <c r="OXH176" s="3058"/>
      <c r="OXI176" s="3058"/>
      <c r="OXJ176" s="3058"/>
      <c r="OXK176" s="3058"/>
      <c r="OXL176" s="3058"/>
      <c r="OXM176" s="3058"/>
      <c r="OXN176" s="3058"/>
      <c r="OXO176" s="3058"/>
      <c r="OXP176" s="3058"/>
      <c r="OXQ176" s="3058"/>
      <c r="OXR176" s="3058"/>
      <c r="OXS176" s="3058"/>
      <c r="OXT176" s="3058"/>
      <c r="OXU176" s="3058"/>
      <c r="OXV176" s="3058"/>
      <c r="OXW176" s="3058"/>
      <c r="OXX176" s="3058"/>
      <c r="OXY176" s="3058"/>
      <c r="OXZ176" s="3058"/>
      <c r="OYA176" s="3058"/>
      <c r="OYB176" s="3058"/>
      <c r="OYC176" s="3058"/>
      <c r="OYD176" s="3058"/>
      <c r="OYE176" s="3058"/>
      <c r="OYF176" s="3058"/>
      <c r="OYG176" s="3058"/>
      <c r="OYH176" s="3058"/>
      <c r="OYI176" s="3058"/>
      <c r="OYJ176" s="3058"/>
      <c r="OYK176" s="3058"/>
      <c r="OYL176" s="3058"/>
      <c r="OYM176" s="3058"/>
      <c r="OYN176" s="3058"/>
      <c r="OYO176" s="3058"/>
      <c r="OYP176" s="3058"/>
      <c r="OYQ176" s="3058"/>
      <c r="OYR176" s="3058"/>
      <c r="OYS176" s="3058"/>
      <c r="OYT176" s="3058"/>
      <c r="OYU176" s="3058"/>
      <c r="OYV176" s="3058"/>
      <c r="OYW176" s="3058"/>
      <c r="OYX176" s="3058"/>
      <c r="OYY176" s="3058"/>
      <c r="OYZ176" s="3058"/>
      <c r="OZA176" s="3058"/>
      <c r="OZB176" s="3058"/>
      <c r="OZC176" s="3058"/>
      <c r="OZD176" s="3058"/>
      <c r="OZE176" s="3058"/>
      <c r="OZF176" s="3058"/>
      <c r="OZG176" s="3058"/>
      <c r="OZH176" s="3058"/>
      <c r="OZI176" s="3058"/>
      <c r="OZJ176" s="3058"/>
      <c r="OZK176" s="3058"/>
      <c r="OZL176" s="3058"/>
      <c r="OZM176" s="3058"/>
      <c r="OZN176" s="3058"/>
      <c r="OZO176" s="3058"/>
      <c r="OZP176" s="3058"/>
      <c r="OZQ176" s="3058"/>
      <c r="OZR176" s="3058"/>
      <c r="OZS176" s="3058"/>
      <c r="OZT176" s="3058"/>
      <c r="OZU176" s="3058"/>
      <c r="OZV176" s="3058"/>
      <c r="OZW176" s="3058"/>
      <c r="OZX176" s="3058"/>
      <c r="OZY176" s="3058"/>
      <c r="OZZ176" s="3058"/>
      <c r="PAA176" s="3058"/>
      <c r="PAB176" s="3058"/>
      <c r="PAC176" s="3058"/>
      <c r="PAD176" s="3058"/>
      <c r="PAE176" s="3058"/>
      <c r="PAF176" s="3058"/>
      <c r="PAG176" s="3058"/>
      <c r="PAH176" s="3058"/>
      <c r="PAI176" s="3058"/>
      <c r="PAJ176" s="3058"/>
      <c r="PAK176" s="3058"/>
      <c r="PAL176" s="3058"/>
      <c r="PAM176" s="3058"/>
      <c r="PAN176" s="3058"/>
      <c r="PAO176" s="3058"/>
      <c r="PAP176" s="3058"/>
      <c r="PAQ176" s="3058"/>
      <c r="PAR176" s="3058"/>
      <c r="PAS176" s="3058"/>
      <c r="PAT176" s="3058"/>
      <c r="PAU176" s="3058"/>
      <c r="PAV176" s="3058"/>
      <c r="PAW176" s="3058"/>
      <c r="PAX176" s="3058"/>
      <c r="PAY176" s="3058"/>
      <c r="PAZ176" s="3058"/>
      <c r="PBA176" s="3058"/>
      <c r="PBB176" s="3058"/>
      <c r="PBC176" s="3058"/>
      <c r="PBD176" s="3058"/>
      <c r="PBE176" s="3058"/>
      <c r="PBF176" s="3058"/>
      <c r="PBG176" s="3058"/>
      <c r="PBH176" s="3058"/>
      <c r="PBI176" s="3058"/>
      <c r="PBJ176" s="3058"/>
      <c r="PBK176" s="3058"/>
      <c r="PBL176" s="3058"/>
      <c r="PBM176" s="3058"/>
      <c r="PBN176" s="3058"/>
      <c r="PBO176" s="3058"/>
      <c r="PBP176" s="3058"/>
      <c r="PBQ176" s="3058"/>
      <c r="PBR176" s="3058"/>
      <c r="PBS176" s="3058"/>
      <c r="PBT176" s="3058"/>
      <c r="PBU176" s="3058"/>
      <c r="PBV176" s="3058"/>
      <c r="PBW176" s="3058"/>
      <c r="PBX176" s="3058"/>
      <c r="PBY176" s="3058"/>
      <c r="PBZ176" s="3058"/>
      <c r="PCA176" s="3058"/>
      <c r="PCB176" s="3058"/>
      <c r="PCC176" s="3058"/>
      <c r="PCD176" s="3058"/>
      <c r="PCE176" s="3058"/>
      <c r="PCF176" s="3058"/>
      <c r="PCG176" s="3058"/>
      <c r="PCH176" s="3058"/>
      <c r="PCI176" s="3058"/>
      <c r="PCJ176" s="3058"/>
      <c r="PCK176" s="3058"/>
      <c r="PCL176" s="3058"/>
      <c r="PCM176" s="3058"/>
      <c r="PCN176" s="3058"/>
      <c r="PCO176" s="3058"/>
      <c r="PCP176" s="3058"/>
      <c r="PCQ176" s="3058"/>
      <c r="PCR176" s="3058"/>
      <c r="PCS176" s="3058"/>
      <c r="PCT176" s="3058"/>
      <c r="PCU176" s="3058"/>
      <c r="PCV176" s="3058"/>
      <c r="PCW176" s="3058"/>
      <c r="PCX176" s="3058"/>
      <c r="PCY176" s="3058"/>
      <c r="PCZ176" s="3058"/>
      <c r="PDA176" s="3058"/>
      <c r="PDB176" s="3058"/>
      <c r="PDC176" s="3058"/>
      <c r="PDD176" s="3058"/>
      <c r="PDE176" s="3058"/>
      <c r="PDF176" s="3058"/>
      <c r="PDG176" s="3058"/>
      <c r="PDH176" s="3058"/>
      <c r="PDI176" s="3058"/>
      <c r="PDJ176" s="3058"/>
      <c r="PDK176" s="3058"/>
      <c r="PDL176" s="3058"/>
      <c r="PDM176" s="3058"/>
      <c r="PDN176" s="3058"/>
      <c r="PDO176" s="3058"/>
      <c r="PDP176" s="3058"/>
      <c r="PDQ176" s="3058"/>
      <c r="PDR176" s="3058"/>
      <c r="PDS176" s="3058"/>
      <c r="PDT176" s="3058"/>
      <c r="PDU176" s="3058"/>
      <c r="PDV176" s="3058"/>
      <c r="PDW176" s="3058"/>
      <c r="PDX176" s="3058"/>
      <c r="PDY176" s="3058"/>
      <c r="PDZ176" s="3058"/>
      <c r="PEA176" s="3058"/>
      <c r="PEB176" s="3058"/>
      <c r="PEC176" s="3058"/>
      <c r="PED176" s="3058"/>
      <c r="PEE176" s="3058"/>
      <c r="PEF176" s="3058"/>
      <c r="PEG176" s="3058"/>
      <c r="PEH176" s="3058"/>
      <c r="PEI176" s="3058"/>
      <c r="PEJ176" s="3058"/>
      <c r="PEK176" s="3058"/>
      <c r="PEL176" s="3058"/>
      <c r="PEM176" s="3058"/>
      <c r="PEN176" s="3058"/>
      <c r="PEO176" s="3058"/>
      <c r="PEP176" s="3058"/>
      <c r="PEQ176" s="3058"/>
      <c r="PER176" s="3058"/>
      <c r="PES176" s="3058"/>
      <c r="PET176" s="3058"/>
      <c r="PEU176" s="3058"/>
      <c r="PEV176" s="3058"/>
      <c r="PEW176" s="3058"/>
      <c r="PEX176" s="3058"/>
      <c r="PEY176" s="3058"/>
      <c r="PEZ176" s="3058"/>
      <c r="PFA176" s="3058"/>
      <c r="PFB176" s="3058"/>
      <c r="PFC176" s="3058"/>
      <c r="PFD176" s="3058"/>
      <c r="PFE176" s="3058"/>
      <c r="PFF176" s="3058"/>
      <c r="PFG176" s="3058"/>
      <c r="PFH176" s="3058"/>
      <c r="PFI176" s="3058"/>
      <c r="PFJ176" s="3058"/>
      <c r="PFK176" s="3058"/>
      <c r="PFL176" s="3058"/>
      <c r="PFM176" s="3058"/>
      <c r="PFN176" s="3058"/>
      <c r="PFO176" s="3058"/>
      <c r="PFP176" s="3058"/>
      <c r="PFQ176" s="3058"/>
      <c r="PFR176" s="3058"/>
      <c r="PFS176" s="3058"/>
      <c r="PFT176" s="3058"/>
      <c r="PFU176" s="3058"/>
      <c r="PFV176" s="3058"/>
      <c r="PFW176" s="3058"/>
      <c r="PFX176" s="3058"/>
      <c r="PFY176" s="3058"/>
      <c r="PFZ176" s="3058"/>
      <c r="PGA176" s="3058"/>
      <c r="PGB176" s="3058"/>
      <c r="PGC176" s="3058"/>
      <c r="PGD176" s="3058"/>
      <c r="PGE176" s="3058"/>
      <c r="PGF176" s="3058"/>
      <c r="PGG176" s="3058"/>
      <c r="PGH176" s="3058"/>
      <c r="PGI176" s="3058"/>
      <c r="PGJ176" s="3058"/>
      <c r="PGK176" s="3058"/>
      <c r="PGL176" s="3058"/>
      <c r="PGM176" s="3058"/>
      <c r="PGN176" s="3058"/>
      <c r="PGO176" s="3058"/>
      <c r="PGP176" s="3058"/>
      <c r="PGQ176" s="3058"/>
      <c r="PGR176" s="3058"/>
      <c r="PGS176" s="3058"/>
      <c r="PGT176" s="3058"/>
      <c r="PGU176" s="3058"/>
      <c r="PGV176" s="3058"/>
      <c r="PGW176" s="3058"/>
      <c r="PGX176" s="3058"/>
      <c r="PGY176" s="3058"/>
      <c r="PGZ176" s="3058"/>
      <c r="PHA176" s="3058"/>
      <c r="PHB176" s="3058"/>
      <c r="PHC176" s="3058"/>
      <c r="PHD176" s="3058"/>
      <c r="PHE176" s="3058"/>
      <c r="PHF176" s="3058"/>
      <c r="PHG176" s="3058"/>
      <c r="PHH176" s="3058"/>
      <c r="PHI176" s="3058"/>
      <c r="PHJ176" s="3058"/>
      <c r="PHK176" s="3058"/>
      <c r="PHL176" s="3058"/>
      <c r="PHM176" s="3058"/>
      <c r="PHN176" s="3058"/>
      <c r="PHO176" s="3058"/>
      <c r="PHP176" s="3058"/>
      <c r="PHQ176" s="3058"/>
      <c r="PHR176" s="3058"/>
      <c r="PHS176" s="3058"/>
      <c r="PHT176" s="3058"/>
      <c r="PHU176" s="3058"/>
      <c r="PHV176" s="3058"/>
      <c r="PHW176" s="3058"/>
      <c r="PHX176" s="3058"/>
      <c r="PHY176" s="3058"/>
      <c r="PHZ176" s="3058"/>
      <c r="PIA176" s="3058"/>
      <c r="PIB176" s="3058"/>
      <c r="PIC176" s="3058"/>
      <c r="PID176" s="3058"/>
      <c r="PIE176" s="3058"/>
      <c r="PIF176" s="3058"/>
      <c r="PIG176" s="3058"/>
      <c r="PIH176" s="3058"/>
      <c r="PII176" s="3058"/>
      <c r="PIJ176" s="3058"/>
      <c r="PIK176" s="3058"/>
      <c r="PIL176" s="3058"/>
      <c r="PIM176" s="3058"/>
      <c r="PIN176" s="3058"/>
      <c r="PIO176" s="3058"/>
      <c r="PIP176" s="3058"/>
      <c r="PIQ176" s="3058"/>
      <c r="PIR176" s="3058"/>
      <c r="PIS176" s="3058"/>
      <c r="PIT176" s="3058"/>
      <c r="PIU176" s="3058"/>
      <c r="PIV176" s="3058"/>
      <c r="PIW176" s="3058"/>
      <c r="PIX176" s="3058"/>
      <c r="PIY176" s="3058"/>
      <c r="PIZ176" s="3058"/>
      <c r="PJA176" s="3058"/>
      <c r="PJB176" s="3058"/>
      <c r="PJC176" s="3058"/>
      <c r="PJD176" s="3058"/>
      <c r="PJE176" s="3058"/>
      <c r="PJF176" s="3058"/>
      <c r="PJG176" s="3058"/>
      <c r="PJH176" s="3058"/>
      <c r="PJI176" s="3058"/>
      <c r="PJJ176" s="3058"/>
      <c r="PJK176" s="3058"/>
      <c r="PJL176" s="3058"/>
      <c r="PJM176" s="3058"/>
      <c r="PJN176" s="3058"/>
      <c r="PJO176" s="3058"/>
      <c r="PJP176" s="3058"/>
      <c r="PJQ176" s="3058"/>
      <c r="PJR176" s="3058"/>
      <c r="PJS176" s="3058"/>
      <c r="PJT176" s="3058"/>
      <c r="PJU176" s="3058"/>
      <c r="PJV176" s="3058"/>
      <c r="PJW176" s="3058"/>
      <c r="PJX176" s="3058"/>
      <c r="PJY176" s="3058"/>
      <c r="PJZ176" s="3058"/>
      <c r="PKA176" s="3058"/>
      <c r="PKB176" s="3058"/>
      <c r="PKC176" s="3058"/>
      <c r="PKD176" s="3058"/>
      <c r="PKE176" s="3058"/>
      <c r="PKF176" s="3058"/>
      <c r="PKG176" s="3058"/>
      <c r="PKH176" s="3058"/>
      <c r="PKI176" s="3058"/>
      <c r="PKJ176" s="3058"/>
      <c r="PKK176" s="3058"/>
      <c r="PKL176" s="3058"/>
      <c r="PKM176" s="3058"/>
      <c r="PKN176" s="3058"/>
      <c r="PKO176" s="3058"/>
      <c r="PKP176" s="3058"/>
      <c r="PKQ176" s="3058"/>
      <c r="PKR176" s="3058"/>
      <c r="PKS176" s="3058"/>
      <c r="PKT176" s="3058"/>
      <c r="PKU176" s="3058"/>
      <c r="PKV176" s="3058"/>
      <c r="PKW176" s="3058"/>
      <c r="PKX176" s="3058"/>
      <c r="PKY176" s="3058"/>
      <c r="PKZ176" s="3058"/>
      <c r="PLA176" s="3058"/>
      <c r="PLB176" s="3058"/>
      <c r="PLC176" s="3058"/>
      <c r="PLD176" s="3058"/>
      <c r="PLE176" s="3058"/>
      <c r="PLF176" s="3058"/>
      <c r="PLG176" s="3058"/>
      <c r="PLH176" s="3058"/>
      <c r="PLI176" s="3058"/>
      <c r="PLJ176" s="3058"/>
      <c r="PLK176" s="3058"/>
      <c r="PLL176" s="3058"/>
      <c r="PLM176" s="3058"/>
      <c r="PLN176" s="3058"/>
      <c r="PLO176" s="3058"/>
      <c r="PLP176" s="3058"/>
      <c r="PLQ176" s="3058"/>
      <c r="PLR176" s="3058"/>
      <c r="PLS176" s="3058"/>
      <c r="PLT176" s="3058"/>
      <c r="PLU176" s="3058"/>
      <c r="PLV176" s="3058"/>
      <c r="PLW176" s="3058"/>
      <c r="PLX176" s="3058"/>
      <c r="PLY176" s="3058"/>
      <c r="PLZ176" s="3058"/>
      <c r="PMA176" s="3058"/>
      <c r="PMB176" s="3058"/>
      <c r="PMC176" s="3058"/>
      <c r="PMD176" s="3058"/>
      <c r="PME176" s="3058"/>
      <c r="PMF176" s="3058"/>
      <c r="PMG176" s="3058"/>
      <c r="PMH176" s="3058"/>
      <c r="PMI176" s="3058"/>
      <c r="PMJ176" s="3058"/>
      <c r="PMK176" s="3058"/>
      <c r="PML176" s="3058"/>
      <c r="PMM176" s="3058"/>
      <c r="PMN176" s="3058"/>
      <c r="PMO176" s="3058"/>
      <c r="PMP176" s="3058"/>
      <c r="PMQ176" s="3058"/>
      <c r="PMR176" s="3058"/>
      <c r="PMS176" s="3058"/>
      <c r="PMT176" s="3058"/>
      <c r="PMU176" s="3058"/>
      <c r="PMV176" s="3058"/>
      <c r="PMW176" s="3058"/>
      <c r="PMX176" s="3058"/>
      <c r="PMY176" s="3058"/>
      <c r="PMZ176" s="3058"/>
      <c r="PNA176" s="3058"/>
      <c r="PNB176" s="3058"/>
      <c r="PNC176" s="3058"/>
      <c r="PND176" s="3058"/>
      <c r="PNE176" s="3058"/>
      <c r="PNF176" s="3058"/>
      <c r="PNG176" s="3058"/>
      <c r="PNH176" s="3058"/>
      <c r="PNI176" s="3058"/>
      <c r="PNJ176" s="3058"/>
      <c r="PNK176" s="3058"/>
      <c r="PNL176" s="3058"/>
      <c r="PNM176" s="3058"/>
      <c r="PNN176" s="3058"/>
      <c r="PNO176" s="3058"/>
      <c r="PNP176" s="3058"/>
      <c r="PNQ176" s="3058"/>
      <c r="PNR176" s="3058"/>
      <c r="PNS176" s="3058"/>
      <c r="PNT176" s="3058"/>
      <c r="PNU176" s="3058"/>
      <c r="PNV176" s="3058"/>
      <c r="PNW176" s="3058"/>
      <c r="PNX176" s="3058"/>
      <c r="PNY176" s="3058"/>
      <c r="PNZ176" s="3058"/>
      <c r="POA176" s="3058"/>
      <c r="POB176" s="3058"/>
      <c r="POC176" s="3058"/>
      <c r="POD176" s="3058"/>
      <c r="POE176" s="3058"/>
      <c r="POF176" s="3058"/>
      <c r="POG176" s="3058"/>
      <c r="POH176" s="3058"/>
      <c r="POI176" s="3058"/>
      <c r="POJ176" s="3058"/>
      <c r="POK176" s="3058"/>
      <c r="POL176" s="3058"/>
      <c r="POM176" s="3058"/>
      <c r="PON176" s="3058"/>
      <c r="POO176" s="3058"/>
      <c r="POP176" s="3058"/>
      <c r="POQ176" s="3058"/>
      <c r="POR176" s="3058"/>
      <c r="POS176" s="3058"/>
      <c r="POT176" s="3058"/>
      <c r="POU176" s="3058"/>
      <c r="POV176" s="3058"/>
      <c r="POW176" s="3058"/>
      <c r="POX176" s="3058"/>
      <c r="POY176" s="3058"/>
      <c r="POZ176" s="3058"/>
      <c r="PPA176" s="3058"/>
      <c r="PPB176" s="3058"/>
      <c r="PPC176" s="3058"/>
      <c r="PPD176" s="3058"/>
      <c r="PPE176" s="3058"/>
      <c r="PPF176" s="3058"/>
      <c r="PPG176" s="3058"/>
      <c r="PPH176" s="3058"/>
      <c r="PPI176" s="3058"/>
      <c r="PPJ176" s="3058"/>
      <c r="PPK176" s="3058"/>
      <c r="PPL176" s="3058"/>
      <c r="PPM176" s="3058"/>
      <c r="PPN176" s="3058"/>
      <c r="PPO176" s="3058"/>
      <c r="PPP176" s="3058"/>
      <c r="PPQ176" s="3058"/>
      <c r="PPR176" s="3058"/>
      <c r="PPS176" s="3058"/>
      <c r="PPT176" s="3058"/>
      <c r="PPU176" s="3058"/>
      <c r="PPV176" s="3058"/>
      <c r="PPW176" s="3058"/>
      <c r="PPX176" s="3058"/>
      <c r="PPY176" s="3058"/>
      <c r="PPZ176" s="3058"/>
      <c r="PQA176" s="3058"/>
      <c r="PQB176" s="3058"/>
      <c r="PQC176" s="3058"/>
      <c r="PQD176" s="3058"/>
      <c r="PQE176" s="3058"/>
      <c r="PQF176" s="3058"/>
      <c r="PQG176" s="3058"/>
      <c r="PQH176" s="3058"/>
      <c r="PQI176" s="3058"/>
      <c r="PQJ176" s="3058"/>
      <c r="PQK176" s="3058"/>
      <c r="PQL176" s="3058"/>
      <c r="PQM176" s="3058"/>
      <c r="PQN176" s="3058"/>
      <c r="PQO176" s="3058"/>
      <c r="PQP176" s="3058"/>
      <c r="PQQ176" s="3058"/>
      <c r="PQR176" s="3058"/>
      <c r="PQS176" s="3058"/>
      <c r="PQT176" s="3058"/>
      <c r="PQU176" s="3058"/>
      <c r="PQV176" s="3058"/>
      <c r="PQW176" s="3058"/>
      <c r="PQX176" s="3058"/>
      <c r="PQY176" s="3058"/>
      <c r="PQZ176" s="3058"/>
      <c r="PRA176" s="3058"/>
      <c r="PRB176" s="3058"/>
      <c r="PRC176" s="3058"/>
      <c r="PRD176" s="3058"/>
      <c r="PRE176" s="3058"/>
      <c r="PRF176" s="3058"/>
      <c r="PRG176" s="3058"/>
      <c r="PRH176" s="3058"/>
      <c r="PRI176" s="3058"/>
      <c r="PRJ176" s="3058"/>
      <c r="PRK176" s="3058"/>
      <c r="PRL176" s="3058"/>
      <c r="PRM176" s="3058"/>
      <c r="PRN176" s="3058"/>
      <c r="PRO176" s="3058"/>
      <c r="PRP176" s="3058"/>
      <c r="PRQ176" s="3058"/>
      <c r="PRR176" s="3058"/>
      <c r="PRS176" s="3058"/>
      <c r="PRT176" s="3058"/>
      <c r="PRU176" s="3058"/>
      <c r="PRV176" s="3058"/>
      <c r="PRW176" s="3058"/>
      <c r="PRX176" s="3058"/>
      <c r="PRY176" s="3058"/>
      <c r="PRZ176" s="3058"/>
      <c r="PSA176" s="3058"/>
      <c r="PSB176" s="3058"/>
      <c r="PSC176" s="3058"/>
      <c r="PSD176" s="3058"/>
      <c r="PSE176" s="3058"/>
      <c r="PSF176" s="3058"/>
      <c r="PSG176" s="3058"/>
      <c r="PSH176" s="3058"/>
      <c r="PSI176" s="3058"/>
      <c r="PSJ176" s="3058"/>
      <c r="PSK176" s="3058"/>
      <c r="PSL176" s="3058"/>
      <c r="PSM176" s="3058"/>
      <c r="PSN176" s="3058"/>
      <c r="PSO176" s="3058"/>
      <c r="PSP176" s="3058"/>
      <c r="PSQ176" s="3058"/>
      <c r="PSR176" s="3058"/>
      <c r="PSS176" s="3058"/>
      <c r="PST176" s="3058"/>
      <c r="PSU176" s="3058"/>
      <c r="PSV176" s="3058"/>
      <c r="PSW176" s="3058"/>
      <c r="PSX176" s="3058"/>
      <c r="PSY176" s="3058"/>
      <c r="PSZ176" s="3058"/>
      <c r="PTA176" s="3058"/>
      <c r="PTB176" s="3058"/>
      <c r="PTC176" s="3058"/>
      <c r="PTD176" s="3058"/>
      <c r="PTE176" s="3058"/>
      <c r="PTF176" s="3058"/>
      <c r="PTG176" s="3058"/>
      <c r="PTH176" s="3058"/>
      <c r="PTI176" s="3058"/>
      <c r="PTJ176" s="3058"/>
      <c r="PTK176" s="3058"/>
      <c r="PTL176" s="3058"/>
      <c r="PTM176" s="3058"/>
      <c r="PTN176" s="3058"/>
      <c r="PTO176" s="3058"/>
      <c r="PTP176" s="3058"/>
      <c r="PTQ176" s="3058"/>
      <c r="PTR176" s="3058"/>
      <c r="PTS176" s="3058"/>
      <c r="PTT176" s="3058"/>
      <c r="PTU176" s="3058"/>
      <c r="PTV176" s="3058"/>
      <c r="PTW176" s="3058"/>
      <c r="PTX176" s="3058"/>
      <c r="PTY176" s="3058"/>
      <c r="PTZ176" s="3058"/>
      <c r="PUA176" s="3058"/>
      <c r="PUB176" s="3058"/>
      <c r="PUC176" s="3058"/>
      <c r="PUD176" s="3058"/>
      <c r="PUE176" s="3058"/>
      <c r="PUF176" s="3058"/>
      <c r="PUG176" s="3058"/>
      <c r="PUH176" s="3058"/>
      <c r="PUI176" s="3058"/>
      <c r="PUJ176" s="3058"/>
      <c r="PUK176" s="3058"/>
      <c r="PUL176" s="3058"/>
      <c r="PUM176" s="3058"/>
      <c r="PUN176" s="3058"/>
      <c r="PUO176" s="3058"/>
      <c r="PUP176" s="3058"/>
      <c r="PUQ176" s="3058"/>
      <c r="PUR176" s="3058"/>
      <c r="PUS176" s="3058"/>
      <c r="PUT176" s="3058"/>
      <c r="PUU176" s="3058"/>
      <c r="PUV176" s="3058"/>
      <c r="PUW176" s="3058"/>
      <c r="PUX176" s="3058"/>
      <c r="PUY176" s="3058"/>
      <c r="PUZ176" s="3058"/>
      <c r="PVA176" s="3058"/>
      <c r="PVB176" s="3058"/>
      <c r="PVC176" s="3058"/>
      <c r="PVD176" s="3058"/>
      <c r="PVE176" s="3058"/>
      <c r="PVF176" s="3058"/>
      <c r="PVG176" s="3058"/>
      <c r="PVH176" s="3058"/>
      <c r="PVI176" s="3058"/>
      <c r="PVJ176" s="3058"/>
      <c r="PVK176" s="3058"/>
      <c r="PVL176" s="3058"/>
      <c r="PVM176" s="3058"/>
      <c r="PVN176" s="3058"/>
      <c r="PVO176" s="3058"/>
      <c r="PVP176" s="3058"/>
      <c r="PVQ176" s="3058"/>
      <c r="PVR176" s="3058"/>
      <c r="PVS176" s="3058"/>
      <c r="PVT176" s="3058"/>
      <c r="PVU176" s="3058"/>
      <c r="PVV176" s="3058"/>
      <c r="PVW176" s="3058"/>
      <c r="PVX176" s="3058"/>
      <c r="PVY176" s="3058"/>
      <c r="PVZ176" s="3058"/>
      <c r="PWA176" s="3058"/>
      <c r="PWB176" s="3058"/>
      <c r="PWC176" s="3058"/>
      <c r="PWD176" s="3058"/>
      <c r="PWE176" s="3058"/>
      <c r="PWF176" s="3058"/>
      <c r="PWG176" s="3058"/>
      <c r="PWH176" s="3058"/>
      <c r="PWI176" s="3058"/>
      <c r="PWJ176" s="3058"/>
      <c r="PWK176" s="3058"/>
      <c r="PWL176" s="3058"/>
      <c r="PWM176" s="3058"/>
      <c r="PWN176" s="3058"/>
      <c r="PWO176" s="3058"/>
      <c r="PWP176" s="3058"/>
      <c r="PWQ176" s="3058"/>
      <c r="PWR176" s="3058"/>
      <c r="PWS176" s="3058"/>
      <c r="PWT176" s="3058"/>
      <c r="PWU176" s="3058"/>
      <c r="PWV176" s="3058"/>
      <c r="PWW176" s="3058"/>
      <c r="PWX176" s="3058"/>
      <c r="PWY176" s="3058"/>
      <c r="PWZ176" s="3058"/>
      <c r="PXA176" s="3058"/>
      <c r="PXB176" s="3058"/>
      <c r="PXC176" s="3058"/>
      <c r="PXD176" s="3058"/>
      <c r="PXE176" s="3058"/>
      <c r="PXF176" s="3058"/>
      <c r="PXG176" s="3058"/>
      <c r="PXH176" s="3058"/>
      <c r="PXI176" s="3058"/>
      <c r="PXJ176" s="3058"/>
      <c r="PXK176" s="3058"/>
      <c r="PXL176" s="3058"/>
      <c r="PXM176" s="3058"/>
      <c r="PXN176" s="3058"/>
      <c r="PXO176" s="3058"/>
      <c r="PXP176" s="3058"/>
      <c r="PXQ176" s="3058"/>
      <c r="PXR176" s="3058"/>
      <c r="PXS176" s="3058"/>
      <c r="PXT176" s="3058"/>
      <c r="PXU176" s="3058"/>
      <c r="PXV176" s="3058"/>
      <c r="PXW176" s="3058"/>
      <c r="PXX176" s="3058"/>
      <c r="PXY176" s="3058"/>
      <c r="PXZ176" s="3058"/>
      <c r="PYA176" s="3058"/>
      <c r="PYB176" s="3058"/>
      <c r="PYC176" s="3058"/>
      <c r="PYD176" s="3058"/>
      <c r="PYE176" s="3058"/>
      <c r="PYF176" s="3058"/>
      <c r="PYG176" s="3058"/>
      <c r="PYH176" s="3058"/>
      <c r="PYI176" s="3058"/>
      <c r="PYJ176" s="3058"/>
      <c r="PYK176" s="3058"/>
      <c r="PYL176" s="3058"/>
      <c r="PYM176" s="3058"/>
      <c r="PYN176" s="3058"/>
      <c r="PYO176" s="3058"/>
      <c r="PYP176" s="3058"/>
      <c r="PYQ176" s="3058"/>
      <c r="PYR176" s="3058"/>
      <c r="PYS176" s="3058"/>
      <c r="PYT176" s="3058"/>
      <c r="PYU176" s="3058"/>
      <c r="PYV176" s="3058"/>
      <c r="PYW176" s="3058"/>
      <c r="PYX176" s="3058"/>
      <c r="PYY176" s="3058"/>
      <c r="PYZ176" s="3058"/>
      <c r="PZA176" s="3058"/>
      <c r="PZB176" s="3058"/>
      <c r="PZC176" s="3058"/>
      <c r="PZD176" s="3058"/>
      <c r="PZE176" s="3058"/>
      <c r="PZF176" s="3058"/>
      <c r="PZG176" s="3058"/>
      <c r="PZH176" s="3058"/>
      <c r="PZI176" s="3058"/>
      <c r="PZJ176" s="3058"/>
      <c r="PZK176" s="3058"/>
      <c r="PZL176" s="3058"/>
      <c r="PZM176" s="3058"/>
      <c r="PZN176" s="3058"/>
      <c r="PZO176" s="3058"/>
      <c r="PZP176" s="3058"/>
      <c r="PZQ176" s="3058"/>
      <c r="PZR176" s="3058"/>
      <c r="PZS176" s="3058"/>
      <c r="PZT176" s="3058"/>
      <c r="PZU176" s="3058"/>
      <c r="PZV176" s="3058"/>
      <c r="PZW176" s="3058"/>
      <c r="PZX176" s="3058"/>
      <c r="PZY176" s="3058"/>
      <c r="PZZ176" s="3058"/>
      <c r="QAA176" s="3058"/>
      <c r="QAB176" s="3058"/>
      <c r="QAC176" s="3058"/>
      <c r="QAD176" s="3058"/>
      <c r="QAE176" s="3058"/>
      <c r="QAF176" s="3058"/>
      <c r="QAG176" s="3058"/>
      <c r="QAH176" s="3058"/>
      <c r="QAI176" s="3058"/>
      <c r="QAJ176" s="3058"/>
      <c r="QAK176" s="3058"/>
      <c r="QAL176" s="3058"/>
      <c r="QAM176" s="3058"/>
      <c r="QAN176" s="3058"/>
      <c r="QAO176" s="3058"/>
      <c r="QAP176" s="3058"/>
      <c r="QAQ176" s="3058"/>
      <c r="QAR176" s="3058"/>
      <c r="QAS176" s="3058"/>
      <c r="QAT176" s="3058"/>
      <c r="QAU176" s="3058"/>
      <c r="QAV176" s="3058"/>
      <c r="QAW176" s="3058"/>
      <c r="QAX176" s="3058"/>
      <c r="QAY176" s="3058"/>
      <c r="QAZ176" s="3058"/>
      <c r="QBA176" s="3058"/>
      <c r="QBB176" s="3058"/>
      <c r="QBC176" s="3058"/>
      <c r="QBD176" s="3058"/>
      <c r="QBE176" s="3058"/>
      <c r="QBF176" s="3058"/>
      <c r="QBG176" s="3058"/>
      <c r="QBH176" s="3058"/>
      <c r="QBI176" s="3058"/>
      <c r="QBJ176" s="3058"/>
      <c r="QBK176" s="3058"/>
      <c r="QBL176" s="3058"/>
      <c r="QBM176" s="3058"/>
      <c r="QBN176" s="3058"/>
      <c r="QBO176" s="3058"/>
      <c r="QBP176" s="3058"/>
      <c r="QBQ176" s="3058"/>
      <c r="QBR176" s="3058"/>
      <c r="QBS176" s="3058"/>
      <c r="QBT176" s="3058"/>
      <c r="QBU176" s="3058"/>
      <c r="QBV176" s="3058"/>
      <c r="QBW176" s="3058"/>
      <c r="QBX176" s="3058"/>
      <c r="QBY176" s="3058"/>
      <c r="QBZ176" s="3058"/>
      <c r="QCA176" s="3058"/>
      <c r="QCB176" s="3058"/>
      <c r="QCC176" s="3058"/>
      <c r="QCD176" s="3058"/>
      <c r="QCE176" s="3058"/>
      <c r="QCF176" s="3058"/>
      <c r="QCG176" s="3058"/>
      <c r="QCH176" s="3058"/>
      <c r="QCI176" s="3058"/>
      <c r="QCJ176" s="3058"/>
      <c r="QCK176" s="3058"/>
      <c r="QCL176" s="3058"/>
      <c r="QCM176" s="3058"/>
      <c r="QCN176" s="3058"/>
      <c r="QCO176" s="3058"/>
      <c r="QCP176" s="3058"/>
      <c r="QCQ176" s="3058"/>
      <c r="QCR176" s="3058"/>
      <c r="QCS176" s="3058"/>
      <c r="QCT176" s="3058"/>
      <c r="QCU176" s="3058"/>
      <c r="QCV176" s="3058"/>
      <c r="QCW176" s="3058"/>
      <c r="QCX176" s="3058"/>
      <c r="QCY176" s="3058"/>
      <c r="QCZ176" s="3058"/>
      <c r="QDA176" s="3058"/>
      <c r="QDB176" s="3058"/>
      <c r="QDC176" s="3058"/>
      <c r="QDD176" s="3058"/>
      <c r="QDE176" s="3058"/>
      <c r="QDF176" s="3058"/>
      <c r="QDG176" s="3058"/>
      <c r="QDH176" s="3058"/>
      <c r="QDI176" s="3058"/>
      <c r="QDJ176" s="3058"/>
      <c r="QDK176" s="3058"/>
      <c r="QDL176" s="3058"/>
      <c r="QDM176" s="3058"/>
      <c r="QDN176" s="3058"/>
      <c r="QDO176" s="3058"/>
      <c r="QDP176" s="3058"/>
      <c r="QDQ176" s="3058"/>
      <c r="QDR176" s="3058"/>
      <c r="QDS176" s="3058"/>
      <c r="QDT176" s="3058"/>
      <c r="QDU176" s="3058"/>
      <c r="QDV176" s="3058"/>
      <c r="QDW176" s="3058"/>
      <c r="QDX176" s="3058"/>
      <c r="QDY176" s="3058"/>
      <c r="QDZ176" s="3058"/>
      <c r="QEA176" s="3058"/>
      <c r="QEB176" s="3058"/>
      <c r="QEC176" s="3058"/>
      <c r="QED176" s="3058"/>
      <c r="QEE176" s="3058"/>
      <c r="QEF176" s="3058"/>
      <c r="QEG176" s="3058"/>
      <c r="QEH176" s="3058"/>
      <c r="QEI176" s="3058"/>
      <c r="QEJ176" s="3058"/>
      <c r="QEK176" s="3058"/>
      <c r="QEL176" s="3058"/>
      <c r="QEM176" s="3058"/>
      <c r="QEN176" s="3058"/>
      <c r="QEO176" s="3058"/>
      <c r="QEP176" s="3058"/>
      <c r="QEQ176" s="3058"/>
      <c r="QER176" s="3058"/>
      <c r="QES176" s="3058"/>
      <c r="QET176" s="3058"/>
      <c r="QEU176" s="3058"/>
      <c r="QEV176" s="3058"/>
      <c r="QEW176" s="3058"/>
      <c r="QEX176" s="3058"/>
      <c r="QEY176" s="3058"/>
      <c r="QEZ176" s="3058"/>
      <c r="QFA176" s="3058"/>
      <c r="QFB176" s="3058"/>
      <c r="QFC176" s="3058"/>
      <c r="QFD176" s="3058"/>
      <c r="QFE176" s="3058"/>
      <c r="QFF176" s="3058"/>
      <c r="QFG176" s="3058"/>
      <c r="QFH176" s="3058"/>
      <c r="QFI176" s="3058"/>
      <c r="QFJ176" s="3058"/>
      <c r="QFK176" s="3058"/>
      <c r="QFL176" s="3058"/>
      <c r="QFM176" s="3058"/>
      <c r="QFN176" s="3058"/>
      <c r="QFO176" s="3058"/>
      <c r="QFP176" s="3058"/>
      <c r="QFQ176" s="3058"/>
      <c r="QFR176" s="3058"/>
      <c r="QFS176" s="3058"/>
      <c r="QFT176" s="3058"/>
      <c r="QFU176" s="3058"/>
      <c r="QFV176" s="3058"/>
      <c r="QFW176" s="3058"/>
      <c r="QFX176" s="3058"/>
      <c r="QFY176" s="3058"/>
      <c r="QFZ176" s="3058"/>
      <c r="QGA176" s="3058"/>
      <c r="QGB176" s="3058"/>
      <c r="QGC176" s="3058"/>
      <c r="QGD176" s="3058"/>
      <c r="QGE176" s="3058"/>
      <c r="QGF176" s="3058"/>
      <c r="QGG176" s="3058"/>
      <c r="QGH176" s="3058"/>
      <c r="QGI176" s="3058"/>
      <c r="QGJ176" s="3058"/>
      <c r="QGK176" s="3058"/>
      <c r="QGL176" s="3058"/>
      <c r="QGM176" s="3058"/>
      <c r="QGN176" s="3058"/>
      <c r="QGO176" s="3058"/>
      <c r="QGP176" s="3058"/>
      <c r="QGQ176" s="3058"/>
      <c r="QGR176" s="3058"/>
      <c r="QGS176" s="3058"/>
      <c r="QGT176" s="3058"/>
      <c r="QGU176" s="3058"/>
      <c r="QGV176" s="3058"/>
      <c r="QGW176" s="3058"/>
      <c r="QGX176" s="3058"/>
      <c r="QGY176" s="3058"/>
      <c r="QGZ176" s="3058"/>
      <c r="QHA176" s="3058"/>
      <c r="QHB176" s="3058"/>
      <c r="QHC176" s="3058"/>
      <c r="QHD176" s="3058"/>
      <c r="QHE176" s="3058"/>
      <c r="QHF176" s="3058"/>
      <c r="QHG176" s="3058"/>
      <c r="QHH176" s="3058"/>
      <c r="QHI176" s="3058"/>
      <c r="QHJ176" s="3058"/>
      <c r="QHK176" s="3058"/>
      <c r="QHL176" s="3058"/>
      <c r="QHM176" s="3058"/>
      <c r="QHN176" s="3058"/>
      <c r="QHO176" s="3058"/>
      <c r="QHP176" s="3058"/>
      <c r="QHQ176" s="3058"/>
      <c r="QHR176" s="3058"/>
      <c r="QHS176" s="3058"/>
      <c r="QHT176" s="3058"/>
      <c r="QHU176" s="3058"/>
      <c r="QHV176" s="3058"/>
      <c r="QHW176" s="3058"/>
      <c r="QHX176" s="3058"/>
      <c r="QHY176" s="3058"/>
      <c r="QHZ176" s="3058"/>
      <c r="QIA176" s="3058"/>
      <c r="QIB176" s="3058"/>
      <c r="QIC176" s="3058"/>
      <c r="QID176" s="3058"/>
      <c r="QIE176" s="3058"/>
      <c r="QIF176" s="3058"/>
      <c r="QIG176" s="3058"/>
      <c r="QIH176" s="3058"/>
      <c r="QII176" s="3058"/>
      <c r="QIJ176" s="3058"/>
      <c r="QIK176" s="3058"/>
      <c r="QIL176" s="3058"/>
      <c r="QIM176" s="3058"/>
      <c r="QIN176" s="3058"/>
      <c r="QIO176" s="3058"/>
      <c r="QIP176" s="3058"/>
      <c r="QIQ176" s="3058"/>
      <c r="QIR176" s="3058"/>
      <c r="QIS176" s="3058"/>
      <c r="QIT176" s="3058"/>
      <c r="QIU176" s="3058"/>
      <c r="QIV176" s="3058"/>
      <c r="QIW176" s="3058"/>
      <c r="QIX176" s="3058"/>
      <c r="QIY176" s="3058"/>
      <c r="QIZ176" s="3058"/>
      <c r="QJA176" s="3058"/>
      <c r="QJB176" s="3058"/>
      <c r="QJC176" s="3058"/>
      <c r="QJD176" s="3058"/>
      <c r="QJE176" s="3058"/>
      <c r="QJF176" s="3058"/>
      <c r="QJG176" s="3058"/>
      <c r="QJH176" s="3058"/>
      <c r="QJI176" s="3058"/>
      <c r="QJJ176" s="3058"/>
      <c r="QJK176" s="3058"/>
      <c r="QJL176" s="3058"/>
      <c r="QJM176" s="3058"/>
      <c r="QJN176" s="3058"/>
      <c r="QJO176" s="3058"/>
      <c r="QJP176" s="3058"/>
      <c r="QJQ176" s="3058"/>
      <c r="QJR176" s="3058"/>
      <c r="QJS176" s="3058"/>
      <c r="QJT176" s="3058"/>
      <c r="QJU176" s="3058"/>
      <c r="QJV176" s="3058"/>
      <c r="QJW176" s="3058"/>
      <c r="QJX176" s="3058"/>
      <c r="QJY176" s="3058"/>
      <c r="QJZ176" s="3058"/>
      <c r="QKA176" s="3058"/>
      <c r="QKB176" s="3058"/>
      <c r="QKC176" s="3058"/>
      <c r="QKD176" s="3058"/>
      <c r="QKE176" s="3058"/>
      <c r="QKF176" s="3058"/>
      <c r="QKG176" s="3058"/>
      <c r="QKH176" s="3058"/>
      <c r="QKI176" s="3058"/>
      <c r="QKJ176" s="3058"/>
      <c r="QKK176" s="3058"/>
      <c r="QKL176" s="3058"/>
      <c r="QKM176" s="3058"/>
      <c r="QKN176" s="3058"/>
      <c r="QKO176" s="3058"/>
      <c r="QKP176" s="3058"/>
      <c r="QKQ176" s="3058"/>
      <c r="QKR176" s="3058"/>
      <c r="QKS176" s="3058"/>
      <c r="QKT176" s="3058"/>
      <c r="QKU176" s="3058"/>
      <c r="QKV176" s="3058"/>
      <c r="QKW176" s="3058"/>
      <c r="QKX176" s="3058"/>
      <c r="QKY176" s="3058"/>
      <c r="QKZ176" s="3058"/>
      <c r="QLA176" s="3058"/>
      <c r="QLB176" s="3058"/>
      <c r="QLC176" s="3058"/>
      <c r="QLD176" s="3058"/>
      <c r="QLE176" s="3058"/>
      <c r="QLF176" s="3058"/>
      <c r="QLG176" s="3058"/>
      <c r="QLH176" s="3058"/>
      <c r="QLI176" s="3058"/>
      <c r="QLJ176" s="3058"/>
      <c r="QLK176" s="3058"/>
      <c r="QLL176" s="3058"/>
      <c r="QLM176" s="3058"/>
      <c r="QLN176" s="3058"/>
      <c r="QLO176" s="3058"/>
      <c r="QLP176" s="3058"/>
      <c r="QLQ176" s="3058"/>
      <c r="QLR176" s="3058"/>
      <c r="QLS176" s="3058"/>
      <c r="QLT176" s="3058"/>
      <c r="QLU176" s="3058"/>
      <c r="QLV176" s="3058"/>
      <c r="QLW176" s="3058"/>
      <c r="QLX176" s="3058"/>
      <c r="QLY176" s="3058"/>
      <c r="QLZ176" s="3058"/>
      <c r="QMA176" s="3058"/>
      <c r="QMB176" s="3058"/>
      <c r="QMC176" s="3058"/>
      <c r="QMD176" s="3058"/>
      <c r="QME176" s="3058"/>
      <c r="QMF176" s="3058"/>
      <c r="QMG176" s="3058"/>
      <c r="QMH176" s="3058"/>
      <c r="QMI176" s="3058"/>
      <c r="QMJ176" s="3058"/>
      <c r="QMK176" s="3058"/>
      <c r="QML176" s="3058"/>
      <c r="QMM176" s="3058"/>
      <c r="QMN176" s="3058"/>
      <c r="QMO176" s="3058"/>
      <c r="QMP176" s="3058"/>
      <c r="QMQ176" s="3058"/>
      <c r="QMR176" s="3058"/>
      <c r="QMS176" s="3058"/>
      <c r="QMT176" s="3058"/>
      <c r="QMU176" s="3058"/>
      <c r="QMV176" s="3058"/>
      <c r="QMW176" s="3058"/>
      <c r="QMX176" s="3058"/>
      <c r="QMY176" s="3058"/>
      <c r="QMZ176" s="3058"/>
      <c r="QNA176" s="3058"/>
      <c r="QNB176" s="3058"/>
      <c r="QNC176" s="3058"/>
      <c r="QND176" s="3058"/>
      <c r="QNE176" s="3058"/>
      <c r="QNF176" s="3058"/>
      <c r="QNG176" s="3058"/>
      <c r="QNH176" s="3058"/>
      <c r="QNI176" s="3058"/>
      <c r="QNJ176" s="3058"/>
      <c r="QNK176" s="3058"/>
      <c r="QNL176" s="3058"/>
      <c r="QNM176" s="3058"/>
      <c r="QNN176" s="3058"/>
      <c r="QNO176" s="3058"/>
      <c r="QNP176" s="3058"/>
      <c r="QNQ176" s="3058"/>
      <c r="QNR176" s="3058"/>
      <c r="QNS176" s="3058"/>
      <c r="QNT176" s="3058"/>
      <c r="QNU176" s="3058"/>
      <c r="QNV176" s="3058"/>
      <c r="QNW176" s="3058"/>
      <c r="QNX176" s="3058"/>
      <c r="QNY176" s="3058"/>
      <c r="QNZ176" s="3058"/>
      <c r="QOA176" s="3058"/>
      <c r="QOB176" s="3058"/>
      <c r="QOC176" s="3058"/>
      <c r="QOD176" s="3058"/>
      <c r="QOE176" s="3058"/>
      <c r="QOF176" s="3058"/>
      <c r="QOG176" s="3058"/>
      <c r="QOH176" s="3058"/>
      <c r="QOI176" s="3058"/>
      <c r="QOJ176" s="3058"/>
      <c r="QOK176" s="3058"/>
      <c r="QOL176" s="3058"/>
      <c r="QOM176" s="3058"/>
      <c r="QON176" s="3058"/>
      <c r="QOO176" s="3058"/>
      <c r="QOP176" s="3058"/>
      <c r="QOQ176" s="3058"/>
      <c r="QOR176" s="3058"/>
      <c r="QOS176" s="3058"/>
      <c r="QOT176" s="3058"/>
      <c r="QOU176" s="3058"/>
      <c r="QOV176" s="3058"/>
      <c r="QOW176" s="3058"/>
      <c r="QOX176" s="3058"/>
      <c r="QOY176" s="3058"/>
      <c r="QOZ176" s="3058"/>
      <c r="QPA176" s="3058"/>
      <c r="QPB176" s="3058"/>
      <c r="QPC176" s="3058"/>
      <c r="QPD176" s="3058"/>
      <c r="QPE176" s="3058"/>
      <c r="QPF176" s="3058"/>
      <c r="QPG176" s="3058"/>
      <c r="QPH176" s="3058"/>
      <c r="QPI176" s="3058"/>
      <c r="QPJ176" s="3058"/>
      <c r="QPK176" s="3058"/>
      <c r="QPL176" s="3058"/>
      <c r="QPM176" s="3058"/>
      <c r="QPN176" s="3058"/>
      <c r="QPO176" s="3058"/>
      <c r="QPP176" s="3058"/>
      <c r="QPQ176" s="3058"/>
      <c r="QPR176" s="3058"/>
      <c r="QPS176" s="3058"/>
      <c r="QPT176" s="3058"/>
      <c r="QPU176" s="3058"/>
      <c r="QPV176" s="3058"/>
      <c r="QPW176" s="3058"/>
      <c r="QPX176" s="3058"/>
      <c r="QPY176" s="3058"/>
      <c r="QPZ176" s="3058"/>
      <c r="QQA176" s="3058"/>
      <c r="QQB176" s="3058"/>
      <c r="QQC176" s="3058"/>
      <c r="QQD176" s="3058"/>
      <c r="QQE176" s="3058"/>
      <c r="QQF176" s="3058"/>
      <c r="QQG176" s="3058"/>
      <c r="QQH176" s="3058"/>
      <c r="QQI176" s="3058"/>
      <c r="QQJ176" s="3058"/>
      <c r="QQK176" s="3058"/>
      <c r="QQL176" s="3058"/>
      <c r="QQM176" s="3058"/>
      <c r="QQN176" s="3058"/>
      <c r="QQO176" s="3058"/>
      <c r="QQP176" s="3058"/>
      <c r="QQQ176" s="3058"/>
      <c r="QQR176" s="3058"/>
      <c r="QQS176" s="3058"/>
      <c r="QQT176" s="3058"/>
      <c r="QQU176" s="3058"/>
      <c r="QQV176" s="3058"/>
      <c r="QQW176" s="3058"/>
      <c r="QQX176" s="3058"/>
      <c r="QQY176" s="3058"/>
      <c r="QQZ176" s="3058"/>
      <c r="QRA176" s="3058"/>
      <c r="QRB176" s="3058"/>
      <c r="QRC176" s="3058"/>
      <c r="QRD176" s="3058"/>
      <c r="QRE176" s="3058"/>
      <c r="QRF176" s="3058"/>
      <c r="QRG176" s="3058"/>
      <c r="QRH176" s="3058"/>
      <c r="QRI176" s="3058"/>
      <c r="QRJ176" s="3058"/>
      <c r="QRK176" s="3058"/>
      <c r="QRL176" s="3058"/>
      <c r="QRM176" s="3058"/>
      <c r="QRN176" s="3058"/>
      <c r="QRO176" s="3058"/>
      <c r="QRP176" s="3058"/>
      <c r="QRQ176" s="3058"/>
      <c r="QRR176" s="3058"/>
      <c r="QRS176" s="3058"/>
      <c r="QRT176" s="3058"/>
      <c r="QRU176" s="3058"/>
      <c r="QRV176" s="3058"/>
      <c r="QRW176" s="3058"/>
      <c r="QRX176" s="3058"/>
      <c r="QRY176" s="3058"/>
      <c r="QRZ176" s="3058"/>
      <c r="QSA176" s="3058"/>
      <c r="QSB176" s="3058"/>
      <c r="QSC176" s="3058"/>
      <c r="QSD176" s="3058"/>
      <c r="QSE176" s="3058"/>
      <c r="QSF176" s="3058"/>
      <c r="QSG176" s="3058"/>
      <c r="QSH176" s="3058"/>
      <c r="QSI176" s="3058"/>
      <c r="QSJ176" s="3058"/>
      <c r="QSK176" s="3058"/>
      <c r="QSL176" s="3058"/>
      <c r="QSM176" s="3058"/>
      <c r="QSN176" s="3058"/>
      <c r="QSO176" s="3058"/>
      <c r="QSP176" s="3058"/>
      <c r="QSQ176" s="3058"/>
      <c r="QSR176" s="3058"/>
      <c r="QSS176" s="3058"/>
      <c r="QST176" s="3058"/>
      <c r="QSU176" s="3058"/>
      <c r="QSV176" s="3058"/>
      <c r="QSW176" s="3058"/>
      <c r="QSX176" s="3058"/>
      <c r="QSY176" s="3058"/>
      <c r="QSZ176" s="3058"/>
      <c r="QTA176" s="3058"/>
      <c r="QTB176" s="3058"/>
      <c r="QTC176" s="3058"/>
      <c r="QTD176" s="3058"/>
      <c r="QTE176" s="3058"/>
      <c r="QTF176" s="3058"/>
      <c r="QTG176" s="3058"/>
      <c r="QTH176" s="3058"/>
      <c r="QTI176" s="3058"/>
      <c r="QTJ176" s="3058"/>
      <c r="QTK176" s="3058"/>
      <c r="QTL176" s="3058"/>
      <c r="QTM176" s="3058"/>
      <c r="QTN176" s="3058"/>
      <c r="QTO176" s="3058"/>
      <c r="QTP176" s="3058"/>
      <c r="QTQ176" s="3058"/>
      <c r="QTR176" s="3058"/>
      <c r="QTS176" s="3058"/>
      <c r="QTT176" s="3058"/>
      <c r="QTU176" s="3058"/>
      <c r="QTV176" s="3058"/>
      <c r="QTW176" s="3058"/>
      <c r="QTX176" s="3058"/>
      <c r="QTY176" s="3058"/>
      <c r="QTZ176" s="3058"/>
      <c r="QUA176" s="3058"/>
      <c r="QUB176" s="3058"/>
      <c r="QUC176" s="3058"/>
      <c r="QUD176" s="3058"/>
      <c r="QUE176" s="3058"/>
      <c r="QUF176" s="3058"/>
      <c r="QUG176" s="3058"/>
      <c r="QUH176" s="3058"/>
      <c r="QUI176" s="3058"/>
      <c r="QUJ176" s="3058"/>
      <c r="QUK176" s="3058"/>
      <c r="QUL176" s="3058"/>
      <c r="QUM176" s="3058"/>
      <c r="QUN176" s="3058"/>
      <c r="QUO176" s="3058"/>
      <c r="QUP176" s="3058"/>
      <c r="QUQ176" s="3058"/>
      <c r="QUR176" s="3058"/>
      <c r="QUS176" s="3058"/>
      <c r="QUT176" s="3058"/>
      <c r="QUU176" s="3058"/>
      <c r="QUV176" s="3058"/>
      <c r="QUW176" s="3058"/>
      <c r="QUX176" s="3058"/>
      <c r="QUY176" s="3058"/>
      <c r="QUZ176" s="3058"/>
      <c r="QVA176" s="3058"/>
      <c r="QVB176" s="3058"/>
      <c r="QVC176" s="3058"/>
      <c r="QVD176" s="3058"/>
      <c r="QVE176" s="3058"/>
      <c r="QVF176" s="3058"/>
      <c r="QVG176" s="3058"/>
      <c r="QVH176" s="3058"/>
      <c r="QVI176" s="3058"/>
      <c r="QVJ176" s="3058"/>
      <c r="QVK176" s="3058"/>
      <c r="QVL176" s="3058"/>
      <c r="QVM176" s="3058"/>
      <c r="QVN176" s="3058"/>
      <c r="QVO176" s="3058"/>
      <c r="QVP176" s="3058"/>
      <c r="QVQ176" s="3058"/>
      <c r="QVR176" s="3058"/>
      <c r="QVS176" s="3058"/>
      <c r="QVT176" s="3058"/>
      <c r="QVU176" s="3058"/>
      <c r="QVV176" s="3058"/>
      <c r="QVW176" s="3058"/>
      <c r="QVX176" s="3058"/>
      <c r="QVY176" s="3058"/>
      <c r="QVZ176" s="3058"/>
      <c r="QWA176" s="3058"/>
      <c r="QWB176" s="3058"/>
      <c r="QWC176" s="3058"/>
      <c r="QWD176" s="3058"/>
      <c r="QWE176" s="3058"/>
      <c r="QWF176" s="3058"/>
      <c r="QWG176" s="3058"/>
      <c r="QWH176" s="3058"/>
      <c r="QWI176" s="3058"/>
      <c r="QWJ176" s="3058"/>
      <c r="QWK176" s="3058"/>
      <c r="QWL176" s="3058"/>
      <c r="QWM176" s="3058"/>
      <c r="QWN176" s="3058"/>
      <c r="QWO176" s="3058"/>
      <c r="QWP176" s="3058"/>
      <c r="QWQ176" s="3058"/>
      <c r="QWR176" s="3058"/>
      <c r="QWS176" s="3058"/>
      <c r="QWT176" s="3058"/>
      <c r="QWU176" s="3058"/>
      <c r="QWV176" s="3058"/>
      <c r="QWW176" s="3058"/>
      <c r="QWX176" s="3058"/>
      <c r="QWY176" s="3058"/>
      <c r="QWZ176" s="3058"/>
      <c r="QXA176" s="3058"/>
      <c r="QXB176" s="3058"/>
      <c r="QXC176" s="3058"/>
      <c r="QXD176" s="3058"/>
      <c r="QXE176" s="3058"/>
      <c r="QXF176" s="3058"/>
      <c r="QXG176" s="3058"/>
      <c r="QXH176" s="3058"/>
      <c r="QXI176" s="3058"/>
      <c r="QXJ176" s="3058"/>
      <c r="QXK176" s="3058"/>
      <c r="QXL176" s="3058"/>
      <c r="QXM176" s="3058"/>
      <c r="QXN176" s="3058"/>
      <c r="QXO176" s="3058"/>
      <c r="QXP176" s="3058"/>
      <c r="QXQ176" s="3058"/>
      <c r="QXR176" s="3058"/>
      <c r="QXS176" s="3058"/>
      <c r="QXT176" s="3058"/>
      <c r="QXU176" s="3058"/>
      <c r="QXV176" s="3058"/>
      <c r="QXW176" s="3058"/>
      <c r="QXX176" s="3058"/>
      <c r="QXY176" s="3058"/>
      <c r="QXZ176" s="3058"/>
      <c r="QYA176" s="3058"/>
      <c r="QYB176" s="3058"/>
      <c r="QYC176" s="3058"/>
      <c r="QYD176" s="3058"/>
      <c r="QYE176" s="3058"/>
      <c r="QYF176" s="3058"/>
      <c r="QYG176" s="3058"/>
      <c r="QYH176" s="3058"/>
      <c r="QYI176" s="3058"/>
      <c r="QYJ176" s="3058"/>
      <c r="QYK176" s="3058"/>
      <c r="QYL176" s="3058"/>
      <c r="QYM176" s="3058"/>
      <c r="QYN176" s="3058"/>
      <c r="QYO176" s="3058"/>
      <c r="QYP176" s="3058"/>
      <c r="QYQ176" s="3058"/>
      <c r="QYR176" s="3058"/>
      <c r="QYS176" s="3058"/>
      <c r="QYT176" s="3058"/>
      <c r="QYU176" s="3058"/>
      <c r="QYV176" s="3058"/>
      <c r="QYW176" s="3058"/>
      <c r="QYX176" s="3058"/>
      <c r="QYY176" s="3058"/>
      <c r="QYZ176" s="3058"/>
      <c r="QZA176" s="3058"/>
      <c r="QZB176" s="3058"/>
      <c r="QZC176" s="3058"/>
      <c r="QZD176" s="3058"/>
      <c r="QZE176" s="3058"/>
      <c r="QZF176" s="3058"/>
      <c r="QZG176" s="3058"/>
      <c r="QZH176" s="3058"/>
      <c r="QZI176" s="3058"/>
      <c r="QZJ176" s="3058"/>
      <c r="QZK176" s="3058"/>
      <c r="QZL176" s="3058"/>
      <c r="QZM176" s="3058"/>
      <c r="QZN176" s="3058"/>
      <c r="QZO176" s="3058"/>
      <c r="QZP176" s="3058"/>
      <c r="QZQ176" s="3058"/>
      <c r="QZR176" s="3058"/>
      <c r="QZS176" s="3058"/>
      <c r="QZT176" s="3058"/>
      <c r="QZU176" s="3058"/>
      <c r="QZV176" s="3058"/>
      <c r="QZW176" s="3058"/>
      <c r="QZX176" s="3058"/>
      <c r="QZY176" s="3058"/>
      <c r="QZZ176" s="3058"/>
      <c r="RAA176" s="3058"/>
      <c r="RAB176" s="3058"/>
      <c r="RAC176" s="3058"/>
      <c r="RAD176" s="3058"/>
      <c r="RAE176" s="3058"/>
      <c r="RAF176" s="3058"/>
      <c r="RAG176" s="3058"/>
      <c r="RAH176" s="3058"/>
      <c r="RAI176" s="3058"/>
      <c r="RAJ176" s="3058"/>
      <c r="RAK176" s="3058"/>
      <c r="RAL176" s="3058"/>
      <c r="RAM176" s="3058"/>
      <c r="RAN176" s="3058"/>
      <c r="RAO176" s="3058"/>
      <c r="RAP176" s="3058"/>
      <c r="RAQ176" s="3058"/>
      <c r="RAR176" s="3058"/>
      <c r="RAS176" s="3058"/>
      <c r="RAT176" s="3058"/>
      <c r="RAU176" s="3058"/>
      <c r="RAV176" s="3058"/>
      <c r="RAW176" s="3058"/>
      <c r="RAX176" s="3058"/>
      <c r="RAY176" s="3058"/>
      <c r="RAZ176" s="3058"/>
      <c r="RBA176" s="3058"/>
      <c r="RBB176" s="3058"/>
      <c r="RBC176" s="3058"/>
      <c r="RBD176" s="3058"/>
      <c r="RBE176" s="3058"/>
      <c r="RBF176" s="3058"/>
      <c r="RBG176" s="3058"/>
      <c r="RBH176" s="3058"/>
      <c r="RBI176" s="3058"/>
      <c r="RBJ176" s="3058"/>
      <c r="RBK176" s="3058"/>
      <c r="RBL176" s="3058"/>
      <c r="RBM176" s="3058"/>
      <c r="RBN176" s="3058"/>
      <c r="RBO176" s="3058"/>
      <c r="RBP176" s="3058"/>
      <c r="RBQ176" s="3058"/>
      <c r="RBR176" s="3058"/>
      <c r="RBS176" s="3058"/>
      <c r="RBT176" s="3058"/>
      <c r="RBU176" s="3058"/>
      <c r="RBV176" s="3058"/>
      <c r="RBW176" s="3058"/>
      <c r="RBX176" s="3058"/>
      <c r="RBY176" s="3058"/>
      <c r="RBZ176" s="3058"/>
      <c r="RCA176" s="3058"/>
      <c r="RCB176" s="3058"/>
      <c r="RCC176" s="3058"/>
      <c r="RCD176" s="3058"/>
      <c r="RCE176" s="3058"/>
      <c r="RCF176" s="3058"/>
      <c r="RCG176" s="3058"/>
      <c r="RCH176" s="3058"/>
      <c r="RCI176" s="3058"/>
      <c r="RCJ176" s="3058"/>
      <c r="RCK176" s="3058"/>
      <c r="RCL176" s="3058"/>
      <c r="RCM176" s="3058"/>
      <c r="RCN176" s="3058"/>
      <c r="RCO176" s="3058"/>
      <c r="RCP176" s="3058"/>
      <c r="RCQ176" s="3058"/>
      <c r="RCR176" s="3058"/>
      <c r="RCS176" s="3058"/>
      <c r="RCT176" s="3058"/>
      <c r="RCU176" s="3058"/>
      <c r="RCV176" s="3058"/>
      <c r="RCW176" s="3058"/>
      <c r="RCX176" s="3058"/>
      <c r="RCY176" s="3058"/>
      <c r="RCZ176" s="3058"/>
      <c r="RDA176" s="3058"/>
      <c r="RDB176" s="3058"/>
      <c r="RDC176" s="3058"/>
      <c r="RDD176" s="3058"/>
      <c r="RDE176" s="3058"/>
      <c r="RDF176" s="3058"/>
      <c r="RDG176" s="3058"/>
      <c r="RDH176" s="3058"/>
      <c r="RDI176" s="3058"/>
      <c r="RDJ176" s="3058"/>
      <c r="RDK176" s="3058"/>
      <c r="RDL176" s="3058"/>
      <c r="RDM176" s="3058"/>
      <c r="RDN176" s="3058"/>
      <c r="RDO176" s="3058"/>
      <c r="RDP176" s="3058"/>
      <c r="RDQ176" s="3058"/>
      <c r="RDR176" s="3058"/>
      <c r="RDS176" s="3058"/>
      <c r="RDT176" s="3058"/>
      <c r="RDU176" s="3058"/>
      <c r="RDV176" s="3058"/>
      <c r="RDW176" s="3058"/>
      <c r="RDX176" s="3058"/>
      <c r="RDY176" s="3058"/>
      <c r="RDZ176" s="3058"/>
      <c r="REA176" s="3058"/>
      <c r="REB176" s="3058"/>
      <c r="REC176" s="3058"/>
      <c r="RED176" s="3058"/>
      <c r="REE176" s="3058"/>
      <c r="REF176" s="3058"/>
      <c r="REG176" s="3058"/>
      <c r="REH176" s="3058"/>
      <c r="REI176" s="3058"/>
      <c r="REJ176" s="3058"/>
      <c r="REK176" s="3058"/>
      <c r="REL176" s="3058"/>
      <c r="REM176" s="3058"/>
      <c r="REN176" s="3058"/>
      <c r="REO176" s="3058"/>
      <c r="REP176" s="3058"/>
      <c r="REQ176" s="3058"/>
      <c r="RER176" s="3058"/>
      <c r="RES176" s="3058"/>
      <c r="RET176" s="3058"/>
      <c r="REU176" s="3058"/>
      <c r="REV176" s="3058"/>
      <c r="REW176" s="3058"/>
      <c r="REX176" s="3058"/>
      <c r="REY176" s="3058"/>
      <c r="REZ176" s="3058"/>
      <c r="RFA176" s="3058"/>
      <c r="RFB176" s="3058"/>
      <c r="RFC176" s="3058"/>
      <c r="RFD176" s="3058"/>
      <c r="RFE176" s="3058"/>
      <c r="RFF176" s="3058"/>
      <c r="RFG176" s="3058"/>
      <c r="RFH176" s="3058"/>
      <c r="RFI176" s="3058"/>
      <c r="RFJ176" s="3058"/>
      <c r="RFK176" s="3058"/>
      <c r="RFL176" s="3058"/>
      <c r="RFM176" s="3058"/>
      <c r="RFN176" s="3058"/>
      <c r="RFO176" s="3058"/>
      <c r="RFP176" s="3058"/>
      <c r="RFQ176" s="3058"/>
      <c r="RFR176" s="3058"/>
      <c r="RFS176" s="3058"/>
      <c r="RFT176" s="3058"/>
      <c r="RFU176" s="3058"/>
      <c r="RFV176" s="3058"/>
      <c r="RFW176" s="3058"/>
      <c r="RFX176" s="3058"/>
      <c r="RFY176" s="3058"/>
      <c r="RFZ176" s="3058"/>
      <c r="RGA176" s="3058"/>
      <c r="RGB176" s="3058"/>
      <c r="RGC176" s="3058"/>
      <c r="RGD176" s="3058"/>
      <c r="RGE176" s="3058"/>
      <c r="RGF176" s="3058"/>
      <c r="RGG176" s="3058"/>
      <c r="RGH176" s="3058"/>
      <c r="RGI176" s="3058"/>
      <c r="RGJ176" s="3058"/>
      <c r="RGK176" s="3058"/>
      <c r="RGL176" s="3058"/>
      <c r="RGM176" s="3058"/>
      <c r="RGN176" s="3058"/>
      <c r="RGO176" s="3058"/>
      <c r="RGP176" s="3058"/>
      <c r="RGQ176" s="3058"/>
      <c r="RGR176" s="3058"/>
      <c r="RGS176" s="3058"/>
      <c r="RGT176" s="3058"/>
      <c r="RGU176" s="3058"/>
      <c r="RGV176" s="3058"/>
      <c r="RGW176" s="3058"/>
      <c r="RGX176" s="3058"/>
      <c r="RGY176" s="3058"/>
      <c r="RGZ176" s="3058"/>
      <c r="RHA176" s="3058"/>
      <c r="RHB176" s="3058"/>
      <c r="RHC176" s="3058"/>
      <c r="RHD176" s="3058"/>
      <c r="RHE176" s="3058"/>
      <c r="RHF176" s="3058"/>
      <c r="RHG176" s="3058"/>
      <c r="RHH176" s="3058"/>
      <c r="RHI176" s="3058"/>
      <c r="RHJ176" s="3058"/>
      <c r="RHK176" s="3058"/>
      <c r="RHL176" s="3058"/>
      <c r="RHM176" s="3058"/>
      <c r="RHN176" s="3058"/>
      <c r="RHO176" s="3058"/>
      <c r="RHP176" s="3058"/>
      <c r="RHQ176" s="3058"/>
      <c r="RHR176" s="3058"/>
      <c r="RHS176" s="3058"/>
      <c r="RHT176" s="3058"/>
      <c r="RHU176" s="3058"/>
      <c r="RHV176" s="3058"/>
      <c r="RHW176" s="3058"/>
      <c r="RHX176" s="3058"/>
      <c r="RHY176" s="3058"/>
      <c r="RHZ176" s="3058"/>
      <c r="RIA176" s="3058"/>
      <c r="RIB176" s="3058"/>
      <c r="RIC176" s="3058"/>
      <c r="RID176" s="3058"/>
      <c r="RIE176" s="3058"/>
      <c r="RIF176" s="3058"/>
      <c r="RIG176" s="3058"/>
      <c r="RIH176" s="3058"/>
      <c r="RII176" s="3058"/>
      <c r="RIJ176" s="3058"/>
      <c r="RIK176" s="3058"/>
      <c r="RIL176" s="3058"/>
      <c r="RIM176" s="3058"/>
      <c r="RIN176" s="3058"/>
      <c r="RIO176" s="3058"/>
      <c r="RIP176" s="3058"/>
      <c r="RIQ176" s="3058"/>
      <c r="RIR176" s="3058"/>
      <c r="RIS176" s="3058"/>
      <c r="RIT176" s="3058"/>
      <c r="RIU176" s="3058"/>
      <c r="RIV176" s="3058"/>
      <c r="RIW176" s="3058"/>
      <c r="RIX176" s="3058"/>
      <c r="RIY176" s="3058"/>
      <c r="RIZ176" s="3058"/>
      <c r="RJA176" s="3058"/>
      <c r="RJB176" s="3058"/>
      <c r="RJC176" s="3058"/>
      <c r="RJD176" s="3058"/>
      <c r="RJE176" s="3058"/>
      <c r="RJF176" s="3058"/>
      <c r="RJG176" s="3058"/>
      <c r="RJH176" s="3058"/>
      <c r="RJI176" s="3058"/>
      <c r="RJJ176" s="3058"/>
      <c r="RJK176" s="3058"/>
      <c r="RJL176" s="3058"/>
      <c r="RJM176" s="3058"/>
      <c r="RJN176" s="3058"/>
      <c r="RJO176" s="3058"/>
      <c r="RJP176" s="3058"/>
      <c r="RJQ176" s="3058"/>
      <c r="RJR176" s="3058"/>
      <c r="RJS176" s="3058"/>
      <c r="RJT176" s="3058"/>
      <c r="RJU176" s="3058"/>
      <c r="RJV176" s="3058"/>
      <c r="RJW176" s="3058"/>
      <c r="RJX176" s="3058"/>
      <c r="RJY176" s="3058"/>
      <c r="RJZ176" s="3058"/>
      <c r="RKA176" s="3058"/>
      <c r="RKB176" s="3058"/>
      <c r="RKC176" s="3058"/>
      <c r="RKD176" s="3058"/>
      <c r="RKE176" s="3058"/>
      <c r="RKF176" s="3058"/>
      <c r="RKG176" s="3058"/>
      <c r="RKH176" s="3058"/>
      <c r="RKI176" s="3058"/>
      <c r="RKJ176" s="3058"/>
      <c r="RKK176" s="3058"/>
      <c r="RKL176" s="3058"/>
      <c r="RKM176" s="3058"/>
      <c r="RKN176" s="3058"/>
      <c r="RKO176" s="3058"/>
      <c r="RKP176" s="3058"/>
      <c r="RKQ176" s="3058"/>
      <c r="RKR176" s="3058"/>
      <c r="RKS176" s="3058"/>
      <c r="RKT176" s="3058"/>
      <c r="RKU176" s="3058"/>
      <c r="RKV176" s="3058"/>
      <c r="RKW176" s="3058"/>
      <c r="RKX176" s="3058"/>
      <c r="RKY176" s="3058"/>
      <c r="RKZ176" s="3058"/>
      <c r="RLA176" s="3058"/>
      <c r="RLB176" s="3058"/>
      <c r="RLC176" s="3058"/>
      <c r="RLD176" s="3058"/>
      <c r="RLE176" s="3058"/>
      <c r="RLF176" s="3058"/>
      <c r="RLG176" s="3058"/>
      <c r="RLH176" s="3058"/>
      <c r="RLI176" s="3058"/>
      <c r="RLJ176" s="3058"/>
      <c r="RLK176" s="3058"/>
      <c r="RLL176" s="3058"/>
      <c r="RLM176" s="3058"/>
      <c r="RLN176" s="3058"/>
      <c r="RLO176" s="3058"/>
      <c r="RLP176" s="3058"/>
      <c r="RLQ176" s="3058"/>
      <c r="RLR176" s="3058"/>
      <c r="RLS176" s="3058"/>
      <c r="RLT176" s="3058"/>
      <c r="RLU176" s="3058"/>
      <c r="RLV176" s="3058"/>
      <c r="RLW176" s="3058"/>
      <c r="RLX176" s="3058"/>
      <c r="RLY176" s="3058"/>
      <c r="RLZ176" s="3058"/>
      <c r="RMA176" s="3058"/>
      <c r="RMB176" s="3058"/>
      <c r="RMC176" s="3058"/>
      <c r="RMD176" s="3058"/>
      <c r="RME176" s="3058"/>
      <c r="RMF176" s="3058"/>
      <c r="RMG176" s="3058"/>
      <c r="RMH176" s="3058"/>
      <c r="RMI176" s="3058"/>
      <c r="RMJ176" s="3058"/>
      <c r="RMK176" s="3058"/>
      <c r="RML176" s="3058"/>
      <c r="RMM176" s="3058"/>
      <c r="RMN176" s="3058"/>
      <c r="RMO176" s="3058"/>
      <c r="RMP176" s="3058"/>
      <c r="RMQ176" s="3058"/>
      <c r="RMR176" s="3058"/>
      <c r="RMS176" s="3058"/>
      <c r="RMT176" s="3058"/>
      <c r="RMU176" s="3058"/>
      <c r="RMV176" s="3058"/>
      <c r="RMW176" s="3058"/>
      <c r="RMX176" s="3058"/>
      <c r="RMY176" s="3058"/>
      <c r="RMZ176" s="3058"/>
      <c r="RNA176" s="3058"/>
      <c r="RNB176" s="3058"/>
      <c r="RNC176" s="3058"/>
      <c r="RND176" s="3058"/>
      <c r="RNE176" s="3058"/>
      <c r="RNF176" s="3058"/>
      <c r="RNG176" s="3058"/>
      <c r="RNH176" s="3058"/>
      <c r="RNI176" s="3058"/>
      <c r="RNJ176" s="3058"/>
      <c r="RNK176" s="3058"/>
      <c r="RNL176" s="3058"/>
      <c r="RNM176" s="3058"/>
      <c r="RNN176" s="3058"/>
      <c r="RNO176" s="3058"/>
      <c r="RNP176" s="3058"/>
      <c r="RNQ176" s="3058"/>
      <c r="RNR176" s="3058"/>
      <c r="RNS176" s="3058"/>
      <c r="RNT176" s="3058"/>
      <c r="RNU176" s="3058"/>
      <c r="RNV176" s="3058"/>
      <c r="RNW176" s="3058"/>
      <c r="RNX176" s="3058"/>
      <c r="RNY176" s="3058"/>
      <c r="RNZ176" s="3058"/>
      <c r="ROA176" s="3058"/>
      <c r="ROB176" s="3058"/>
      <c r="ROC176" s="3058"/>
      <c r="ROD176" s="3058"/>
      <c r="ROE176" s="3058"/>
      <c r="ROF176" s="3058"/>
      <c r="ROG176" s="3058"/>
      <c r="ROH176" s="3058"/>
      <c r="ROI176" s="3058"/>
      <c r="ROJ176" s="3058"/>
      <c r="ROK176" s="3058"/>
      <c r="ROL176" s="3058"/>
      <c r="ROM176" s="3058"/>
      <c r="RON176" s="3058"/>
      <c r="ROO176" s="3058"/>
      <c r="ROP176" s="3058"/>
      <c r="ROQ176" s="3058"/>
      <c r="ROR176" s="3058"/>
      <c r="ROS176" s="3058"/>
      <c r="ROT176" s="3058"/>
      <c r="ROU176" s="3058"/>
      <c r="ROV176" s="3058"/>
      <c r="ROW176" s="3058"/>
      <c r="ROX176" s="3058"/>
      <c r="ROY176" s="3058"/>
      <c r="ROZ176" s="3058"/>
      <c r="RPA176" s="3058"/>
      <c r="RPB176" s="3058"/>
      <c r="RPC176" s="3058"/>
      <c r="RPD176" s="3058"/>
      <c r="RPE176" s="3058"/>
      <c r="RPF176" s="3058"/>
      <c r="RPG176" s="3058"/>
      <c r="RPH176" s="3058"/>
      <c r="RPI176" s="3058"/>
      <c r="RPJ176" s="3058"/>
      <c r="RPK176" s="3058"/>
      <c r="RPL176" s="3058"/>
      <c r="RPM176" s="3058"/>
      <c r="RPN176" s="3058"/>
      <c r="RPO176" s="3058"/>
      <c r="RPP176" s="3058"/>
      <c r="RPQ176" s="3058"/>
      <c r="RPR176" s="3058"/>
      <c r="RPS176" s="3058"/>
      <c r="RPT176" s="3058"/>
      <c r="RPU176" s="3058"/>
      <c r="RPV176" s="3058"/>
      <c r="RPW176" s="3058"/>
      <c r="RPX176" s="3058"/>
      <c r="RPY176" s="3058"/>
      <c r="RPZ176" s="3058"/>
      <c r="RQA176" s="3058"/>
      <c r="RQB176" s="3058"/>
      <c r="RQC176" s="3058"/>
      <c r="RQD176" s="3058"/>
      <c r="RQE176" s="3058"/>
      <c r="RQF176" s="3058"/>
      <c r="RQG176" s="3058"/>
      <c r="RQH176" s="3058"/>
      <c r="RQI176" s="3058"/>
      <c r="RQJ176" s="3058"/>
      <c r="RQK176" s="3058"/>
      <c r="RQL176" s="3058"/>
      <c r="RQM176" s="3058"/>
      <c r="RQN176" s="3058"/>
      <c r="RQO176" s="3058"/>
      <c r="RQP176" s="3058"/>
      <c r="RQQ176" s="3058"/>
      <c r="RQR176" s="3058"/>
      <c r="RQS176" s="3058"/>
      <c r="RQT176" s="3058"/>
      <c r="RQU176" s="3058"/>
      <c r="RQV176" s="3058"/>
      <c r="RQW176" s="3058"/>
      <c r="RQX176" s="3058"/>
      <c r="RQY176" s="3058"/>
      <c r="RQZ176" s="3058"/>
      <c r="RRA176" s="3058"/>
      <c r="RRB176" s="3058"/>
      <c r="RRC176" s="3058"/>
      <c r="RRD176" s="3058"/>
      <c r="RRE176" s="3058"/>
      <c r="RRF176" s="3058"/>
      <c r="RRG176" s="3058"/>
      <c r="RRH176" s="3058"/>
      <c r="RRI176" s="3058"/>
      <c r="RRJ176" s="3058"/>
      <c r="RRK176" s="3058"/>
      <c r="RRL176" s="3058"/>
      <c r="RRM176" s="3058"/>
      <c r="RRN176" s="3058"/>
      <c r="RRO176" s="3058"/>
      <c r="RRP176" s="3058"/>
      <c r="RRQ176" s="3058"/>
      <c r="RRR176" s="3058"/>
      <c r="RRS176" s="3058"/>
      <c r="RRT176" s="3058"/>
      <c r="RRU176" s="3058"/>
      <c r="RRV176" s="3058"/>
      <c r="RRW176" s="3058"/>
      <c r="RRX176" s="3058"/>
      <c r="RRY176" s="3058"/>
      <c r="RRZ176" s="3058"/>
      <c r="RSA176" s="3058"/>
      <c r="RSB176" s="3058"/>
      <c r="RSC176" s="3058"/>
      <c r="RSD176" s="3058"/>
      <c r="RSE176" s="3058"/>
      <c r="RSF176" s="3058"/>
      <c r="RSG176" s="3058"/>
      <c r="RSH176" s="3058"/>
      <c r="RSI176" s="3058"/>
      <c r="RSJ176" s="3058"/>
      <c r="RSK176" s="3058"/>
      <c r="RSL176" s="3058"/>
      <c r="RSM176" s="3058"/>
      <c r="RSN176" s="3058"/>
      <c r="RSO176" s="3058"/>
      <c r="RSP176" s="3058"/>
      <c r="RSQ176" s="3058"/>
      <c r="RSR176" s="3058"/>
      <c r="RSS176" s="3058"/>
      <c r="RST176" s="3058"/>
      <c r="RSU176" s="3058"/>
      <c r="RSV176" s="3058"/>
      <c r="RSW176" s="3058"/>
      <c r="RSX176" s="3058"/>
      <c r="RSY176" s="3058"/>
      <c r="RSZ176" s="3058"/>
      <c r="RTA176" s="3058"/>
      <c r="RTB176" s="3058"/>
      <c r="RTC176" s="3058"/>
      <c r="RTD176" s="3058"/>
      <c r="RTE176" s="3058"/>
      <c r="RTF176" s="3058"/>
      <c r="RTG176" s="3058"/>
      <c r="RTH176" s="3058"/>
      <c r="RTI176" s="3058"/>
      <c r="RTJ176" s="3058"/>
      <c r="RTK176" s="3058"/>
      <c r="RTL176" s="3058"/>
      <c r="RTM176" s="3058"/>
      <c r="RTN176" s="3058"/>
      <c r="RTO176" s="3058"/>
      <c r="RTP176" s="3058"/>
      <c r="RTQ176" s="3058"/>
      <c r="RTR176" s="3058"/>
      <c r="RTS176" s="3058"/>
      <c r="RTT176" s="3058"/>
      <c r="RTU176" s="3058"/>
      <c r="RTV176" s="3058"/>
      <c r="RTW176" s="3058"/>
      <c r="RTX176" s="3058"/>
      <c r="RTY176" s="3058"/>
      <c r="RTZ176" s="3058"/>
      <c r="RUA176" s="3058"/>
      <c r="RUB176" s="3058"/>
      <c r="RUC176" s="3058"/>
      <c r="RUD176" s="3058"/>
      <c r="RUE176" s="3058"/>
      <c r="RUF176" s="3058"/>
      <c r="RUG176" s="3058"/>
      <c r="RUH176" s="3058"/>
      <c r="RUI176" s="3058"/>
      <c r="RUJ176" s="3058"/>
      <c r="RUK176" s="3058"/>
      <c r="RUL176" s="3058"/>
      <c r="RUM176" s="3058"/>
      <c r="RUN176" s="3058"/>
      <c r="RUO176" s="3058"/>
      <c r="RUP176" s="3058"/>
      <c r="RUQ176" s="3058"/>
      <c r="RUR176" s="3058"/>
      <c r="RUS176" s="3058"/>
      <c r="RUT176" s="3058"/>
      <c r="RUU176" s="3058"/>
      <c r="RUV176" s="3058"/>
      <c r="RUW176" s="3058"/>
      <c r="RUX176" s="3058"/>
      <c r="RUY176" s="3058"/>
      <c r="RUZ176" s="3058"/>
      <c r="RVA176" s="3058"/>
      <c r="RVB176" s="3058"/>
      <c r="RVC176" s="3058"/>
      <c r="RVD176" s="3058"/>
      <c r="RVE176" s="3058"/>
      <c r="RVF176" s="3058"/>
      <c r="RVG176" s="3058"/>
      <c r="RVH176" s="3058"/>
      <c r="RVI176" s="3058"/>
      <c r="RVJ176" s="3058"/>
      <c r="RVK176" s="3058"/>
      <c r="RVL176" s="3058"/>
      <c r="RVM176" s="3058"/>
      <c r="RVN176" s="3058"/>
      <c r="RVO176" s="3058"/>
      <c r="RVP176" s="3058"/>
      <c r="RVQ176" s="3058"/>
      <c r="RVR176" s="3058"/>
      <c r="RVS176" s="3058"/>
      <c r="RVT176" s="3058"/>
      <c r="RVU176" s="3058"/>
      <c r="RVV176" s="3058"/>
      <c r="RVW176" s="3058"/>
      <c r="RVX176" s="3058"/>
      <c r="RVY176" s="3058"/>
      <c r="RVZ176" s="3058"/>
      <c r="RWA176" s="3058"/>
      <c r="RWB176" s="3058"/>
      <c r="RWC176" s="3058"/>
      <c r="RWD176" s="3058"/>
      <c r="RWE176" s="3058"/>
      <c r="RWF176" s="3058"/>
      <c r="RWG176" s="3058"/>
      <c r="RWH176" s="3058"/>
      <c r="RWI176" s="3058"/>
      <c r="RWJ176" s="3058"/>
      <c r="RWK176" s="3058"/>
      <c r="RWL176" s="3058"/>
      <c r="RWM176" s="3058"/>
      <c r="RWN176" s="3058"/>
      <c r="RWO176" s="3058"/>
      <c r="RWP176" s="3058"/>
      <c r="RWQ176" s="3058"/>
      <c r="RWR176" s="3058"/>
      <c r="RWS176" s="3058"/>
      <c r="RWT176" s="3058"/>
      <c r="RWU176" s="3058"/>
      <c r="RWV176" s="3058"/>
      <c r="RWW176" s="3058"/>
      <c r="RWX176" s="3058"/>
      <c r="RWY176" s="3058"/>
      <c r="RWZ176" s="3058"/>
      <c r="RXA176" s="3058"/>
      <c r="RXB176" s="3058"/>
      <c r="RXC176" s="3058"/>
      <c r="RXD176" s="3058"/>
      <c r="RXE176" s="3058"/>
      <c r="RXF176" s="3058"/>
      <c r="RXG176" s="3058"/>
      <c r="RXH176" s="3058"/>
      <c r="RXI176" s="3058"/>
      <c r="RXJ176" s="3058"/>
      <c r="RXK176" s="3058"/>
      <c r="RXL176" s="3058"/>
      <c r="RXM176" s="3058"/>
      <c r="RXN176" s="3058"/>
      <c r="RXO176" s="3058"/>
      <c r="RXP176" s="3058"/>
      <c r="RXQ176" s="3058"/>
      <c r="RXR176" s="3058"/>
      <c r="RXS176" s="3058"/>
      <c r="RXT176" s="3058"/>
      <c r="RXU176" s="3058"/>
      <c r="RXV176" s="3058"/>
      <c r="RXW176" s="3058"/>
      <c r="RXX176" s="3058"/>
      <c r="RXY176" s="3058"/>
      <c r="RXZ176" s="3058"/>
      <c r="RYA176" s="3058"/>
      <c r="RYB176" s="3058"/>
      <c r="RYC176" s="3058"/>
      <c r="RYD176" s="3058"/>
      <c r="RYE176" s="3058"/>
      <c r="RYF176" s="3058"/>
      <c r="RYG176" s="3058"/>
      <c r="RYH176" s="3058"/>
      <c r="RYI176" s="3058"/>
      <c r="RYJ176" s="3058"/>
      <c r="RYK176" s="3058"/>
      <c r="RYL176" s="3058"/>
      <c r="RYM176" s="3058"/>
      <c r="RYN176" s="3058"/>
      <c r="RYO176" s="3058"/>
      <c r="RYP176" s="3058"/>
      <c r="RYQ176" s="3058"/>
      <c r="RYR176" s="3058"/>
      <c r="RYS176" s="3058"/>
      <c r="RYT176" s="3058"/>
      <c r="RYU176" s="3058"/>
      <c r="RYV176" s="3058"/>
      <c r="RYW176" s="3058"/>
      <c r="RYX176" s="3058"/>
      <c r="RYY176" s="3058"/>
      <c r="RYZ176" s="3058"/>
      <c r="RZA176" s="3058"/>
      <c r="RZB176" s="3058"/>
      <c r="RZC176" s="3058"/>
      <c r="RZD176" s="3058"/>
      <c r="RZE176" s="3058"/>
      <c r="RZF176" s="3058"/>
      <c r="RZG176" s="3058"/>
      <c r="RZH176" s="3058"/>
      <c r="RZI176" s="3058"/>
      <c r="RZJ176" s="3058"/>
      <c r="RZK176" s="3058"/>
      <c r="RZL176" s="3058"/>
      <c r="RZM176" s="3058"/>
      <c r="RZN176" s="3058"/>
      <c r="RZO176" s="3058"/>
      <c r="RZP176" s="3058"/>
      <c r="RZQ176" s="3058"/>
      <c r="RZR176" s="3058"/>
      <c r="RZS176" s="3058"/>
      <c r="RZT176" s="3058"/>
      <c r="RZU176" s="3058"/>
      <c r="RZV176" s="3058"/>
      <c r="RZW176" s="3058"/>
      <c r="RZX176" s="3058"/>
      <c r="RZY176" s="3058"/>
      <c r="RZZ176" s="3058"/>
      <c r="SAA176" s="3058"/>
      <c r="SAB176" s="3058"/>
      <c r="SAC176" s="3058"/>
      <c r="SAD176" s="3058"/>
      <c r="SAE176" s="3058"/>
      <c r="SAF176" s="3058"/>
      <c r="SAG176" s="3058"/>
      <c r="SAH176" s="3058"/>
      <c r="SAI176" s="3058"/>
      <c r="SAJ176" s="3058"/>
      <c r="SAK176" s="3058"/>
      <c r="SAL176" s="3058"/>
      <c r="SAM176" s="3058"/>
      <c r="SAN176" s="3058"/>
      <c r="SAO176" s="3058"/>
      <c r="SAP176" s="3058"/>
      <c r="SAQ176" s="3058"/>
      <c r="SAR176" s="3058"/>
      <c r="SAS176" s="3058"/>
      <c r="SAT176" s="3058"/>
      <c r="SAU176" s="3058"/>
      <c r="SAV176" s="3058"/>
      <c r="SAW176" s="3058"/>
      <c r="SAX176" s="3058"/>
      <c r="SAY176" s="3058"/>
      <c r="SAZ176" s="3058"/>
      <c r="SBA176" s="3058"/>
      <c r="SBB176" s="3058"/>
      <c r="SBC176" s="3058"/>
      <c r="SBD176" s="3058"/>
      <c r="SBE176" s="3058"/>
      <c r="SBF176" s="3058"/>
      <c r="SBG176" s="3058"/>
      <c r="SBH176" s="3058"/>
      <c r="SBI176" s="3058"/>
      <c r="SBJ176" s="3058"/>
      <c r="SBK176" s="3058"/>
      <c r="SBL176" s="3058"/>
      <c r="SBM176" s="3058"/>
      <c r="SBN176" s="3058"/>
      <c r="SBO176" s="3058"/>
      <c r="SBP176" s="3058"/>
      <c r="SBQ176" s="3058"/>
      <c r="SBR176" s="3058"/>
      <c r="SBS176" s="3058"/>
      <c r="SBT176" s="3058"/>
      <c r="SBU176" s="3058"/>
      <c r="SBV176" s="3058"/>
      <c r="SBW176" s="3058"/>
      <c r="SBX176" s="3058"/>
      <c r="SBY176" s="3058"/>
      <c r="SBZ176" s="3058"/>
      <c r="SCA176" s="3058"/>
      <c r="SCB176" s="3058"/>
      <c r="SCC176" s="3058"/>
      <c r="SCD176" s="3058"/>
      <c r="SCE176" s="3058"/>
      <c r="SCF176" s="3058"/>
      <c r="SCG176" s="3058"/>
      <c r="SCH176" s="3058"/>
      <c r="SCI176" s="3058"/>
      <c r="SCJ176" s="3058"/>
      <c r="SCK176" s="3058"/>
      <c r="SCL176" s="3058"/>
      <c r="SCM176" s="3058"/>
      <c r="SCN176" s="3058"/>
      <c r="SCO176" s="3058"/>
      <c r="SCP176" s="3058"/>
      <c r="SCQ176" s="3058"/>
      <c r="SCR176" s="3058"/>
      <c r="SCS176" s="3058"/>
      <c r="SCT176" s="3058"/>
      <c r="SCU176" s="3058"/>
      <c r="SCV176" s="3058"/>
      <c r="SCW176" s="3058"/>
      <c r="SCX176" s="3058"/>
      <c r="SCY176" s="3058"/>
      <c r="SCZ176" s="3058"/>
      <c r="SDA176" s="3058"/>
      <c r="SDB176" s="3058"/>
      <c r="SDC176" s="3058"/>
      <c r="SDD176" s="3058"/>
      <c r="SDE176" s="3058"/>
      <c r="SDF176" s="3058"/>
      <c r="SDG176" s="3058"/>
      <c r="SDH176" s="3058"/>
      <c r="SDI176" s="3058"/>
      <c r="SDJ176" s="3058"/>
      <c r="SDK176" s="3058"/>
      <c r="SDL176" s="3058"/>
      <c r="SDM176" s="3058"/>
      <c r="SDN176" s="3058"/>
      <c r="SDO176" s="3058"/>
      <c r="SDP176" s="3058"/>
      <c r="SDQ176" s="3058"/>
      <c r="SDR176" s="3058"/>
      <c r="SDS176" s="3058"/>
      <c r="SDT176" s="3058"/>
      <c r="SDU176" s="3058"/>
      <c r="SDV176" s="3058"/>
      <c r="SDW176" s="3058"/>
      <c r="SDX176" s="3058"/>
      <c r="SDY176" s="3058"/>
      <c r="SDZ176" s="3058"/>
      <c r="SEA176" s="3058"/>
      <c r="SEB176" s="3058"/>
      <c r="SEC176" s="3058"/>
      <c r="SED176" s="3058"/>
      <c r="SEE176" s="3058"/>
      <c r="SEF176" s="3058"/>
      <c r="SEG176" s="3058"/>
      <c r="SEH176" s="3058"/>
      <c r="SEI176" s="3058"/>
      <c r="SEJ176" s="3058"/>
      <c r="SEK176" s="3058"/>
      <c r="SEL176" s="3058"/>
      <c r="SEM176" s="3058"/>
      <c r="SEN176" s="3058"/>
      <c r="SEO176" s="3058"/>
      <c r="SEP176" s="3058"/>
      <c r="SEQ176" s="3058"/>
      <c r="SER176" s="3058"/>
      <c r="SES176" s="3058"/>
      <c r="SET176" s="3058"/>
      <c r="SEU176" s="3058"/>
      <c r="SEV176" s="3058"/>
      <c r="SEW176" s="3058"/>
      <c r="SEX176" s="3058"/>
      <c r="SEY176" s="3058"/>
      <c r="SEZ176" s="3058"/>
      <c r="SFA176" s="3058"/>
      <c r="SFB176" s="3058"/>
      <c r="SFC176" s="3058"/>
      <c r="SFD176" s="3058"/>
      <c r="SFE176" s="3058"/>
      <c r="SFF176" s="3058"/>
      <c r="SFG176" s="3058"/>
      <c r="SFH176" s="3058"/>
      <c r="SFI176" s="3058"/>
      <c r="SFJ176" s="3058"/>
      <c r="SFK176" s="3058"/>
      <c r="SFL176" s="3058"/>
      <c r="SFM176" s="3058"/>
      <c r="SFN176" s="3058"/>
      <c r="SFO176" s="3058"/>
      <c r="SFP176" s="3058"/>
      <c r="SFQ176" s="3058"/>
      <c r="SFR176" s="3058"/>
      <c r="SFS176" s="3058"/>
      <c r="SFT176" s="3058"/>
      <c r="SFU176" s="3058"/>
      <c r="SFV176" s="3058"/>
      <c r="SFW176" s="3058"/>
      <c r="SFX176" s="3058"/>
      <c r="SFY176" s="3058"/>
      <c r="SFZ176" s="3058"/>
      <c r="SGA176" s="3058"/>
      <c r="SGB176" s="3058"/>
      <c r="SGC176" s="3058"/>
      <c r="SGD176" s="3058"/>
      <c r="SGE176" s="3058"/>
      <c r="SGF176" s="3058"/>
      <c r="SGG176" s="3058"/>
      <c r="SGH176" s="3058"/>
      <c r="SGI176" s="3058"/>
      <c r="SGJ176" s="3058"/>
      <c r="SGK176" s="3058"/>
      <c r="SGL176" s="3058"/>
      <c r="SGM176" s="3058"/>
      <c r="SGN176" s="3058"/>
      <c r="SGO176" s="3058"/>
      <c r="SGP176" s="3058"/>
      <c r="SGQ176" s="3058"/>
      <c r="SGR176" s="3058"/>
      <c r="SGS176" s="3058"/>
      <c r="SGT176" s="3058"/>
      <c r="SGU176" s="3058"/>
      <c r="SGV176" s="3058"/>
      <c r="SGW176" s="3058"/>
      <c r="SGX176" s="3058"/>
      <c r="SGY176" s="3058"/>
      <c r="SGZ176" s="3058"/>
      <c r="SHA176" s="3058"/>
      <c r="SHB176" s="3058"/>
      <c r="SHC176" s="3058"/>
      <c r="SHD176" s="3058"/>
      <c r="SHE176" s="3058"/>
      <c r="SHF176" s="3058"/>
      <c r="SHG176" s="3058"/>
      <c r="SHH176" s="3058"/>
      <c r="SHI176" s="3058"/>
      <c r="SHJ176" s="3058"/>
      <c r="SHK176" s="3058"/>
      <c r="SHL176" s="3058"/>
      <c r="SHM176" s="3058"/>
      <c r="SHN176" s="3058"/>
      <c r="SHO176" s="3058"/>
      <c r="SHP176" s="3058"/>
      <c r="SHQ176" s="3058"/>
      <c r="SHR176" s="3058"/>
      <c r="SHS176" s="3058"/>
      <c r="SHT176" s="3058"/>
      <c r="SHU176" s="3058"/>
      <c r="SHV176" s="3058"/>
      <c r="SHW176" s="3058"/>
      <c r="SHX176" s="3058"/>
      <c r="SHY176" s="3058"/>
      <c r="SHZ176" s="3058"/>
      <c r="SIA176" s="3058"/>
      <c r="SIB176" s="3058"/>
      <c r="SIC176" s="3058"/>
      <c r="SID176" s="3058"/>
      <c r="SIE176" s="3058"/>
      <c r="SIF176" s="3058"/>
      <c r="SIG176" s="3058"/>
      <c r="SIH176" s="3058"/>
      <c r="SII176" s="3058"/>
      <c r="SIJ176" s="3058"/>
      <c r="SIK176" s="3058"/>
      <c r="SIL176" s="3058"/>
      <c r="SIM176" s="3058"/>
      <c r="SIN176" s="3058"/>
      <c r="SIO176" s="3058"/>
      <c r="SIP176" s="3058"/>
      <c r="SIQ176" s="3058"/>
      <c r="SIR176" s="3058"/>
      <c r="SIS176" s="3058"/>
      <c r="SIT176" s="3058"/>
      <c r="SIU176" s="3058"/>
      <c r="SIV176" s="3058"/>
      <c r="SIW176" s="3058"/>
      <c r="SIX176" s="3058"/>
      <c r="SIY176" s="3058"/>
      <c r="SIZ176" s="3058"/>
      <c r="SJA176" s="3058"/>
      <c r="SJB176" s="3058"/>
      <c r="SJC176" s="3058"/>
      <c r="SJD176" s="3058"/>
      <c r="SJE176" s="3058"/>
      <c r="SJF176" s="3058"/>
      <c r="SJG176" s="3058"/>
      <c r="SJH176" s="3058"/>
      <c r="SJI176" s="3058"/>
      <c r="SJJ176" s="3058"/>
      <c r="SJK176" s="3058"/>
      <c r="SJL176" s="3058"/>
      <c r="SJM176" s="3058"/>
      <c r="SJN176" s="3058"/>
      <c r="SJO176" s="3058"/>
      <c r="SJP176" s="3058"/>
      <c r="SJQ176" s="3058"/>
      <c r="SJR176" s="3058"/>
      <c r="SJS176" s="3058"/>
      <c r="SJT176" s="3058"/>
      <c r="SJU176" s="3058"/>
      <c r="SJV176" s="3058"/>
      <c r="SJW176" s="3058"/>
      <c r="SJX176" s="3058"/>
      <c r="SJY176" s="3058"/>
      <c r="SJZ176" s="3058"/>
      <c r="SKA176" s="3058"/>
      <c r="SKB176" s="3058"/>
      <c r="SKC176" s="3058"/>
      <c r="SKD176" s="3058"/>
      <c r="SKE176" s="3058"/>
      <c r="SKF176" s="3058"/>
      <c r="SKG176" s="3058"/>
      <c r="SKH176" s="3058"/>
      <c r="SKI176" s="3058"/>
      <c r="SKJ176" s="3058"/>
      <c r="SKK176" s="3058"/>
      <c r="SKL176" s="3058"/>
      <c r="SKM176" s="3058"/>
      <c r="SKN176" s="3058"/>
      <c r="SKO176" s="3058"/>
      <c r="SKP176" s="3058"/>
      <c r="SKQ176" s="3058"/>
      <c r="SKR176" s="3058"/>
      <c r="SKS176" s="3058"/>
      <c r="SKT176" s="3058"/>
      <c r="SKU176" s="3058"/>
      <c r="SKV176" s="3058"/>
      <c r="SKW176" s="3058"/>
      <c r="SKX176" s="3058"/>
      <c r="SKY176" s="3058"/>
      <c r="SKZ176" s="3058"/>
      <c r="SLA176" s="3058"/>
      <c r="SLB176" s="3058"/>
      <c r="SLC176" s="3058"/>
      <c r="SLD176" s="3058"/>
      <c r="SLE176" s="3058"/>
      <c r="SLF176" s="3058"/>
      <c r="SLG176" s="3058"/>
      <c r="SLH176" s="3058"/>
      <c r="SLI176" s="3058"/>
      <c r="SLJ176" s="3058"/>
      <c r="SLK176" s="3058"/>
      <c r="SLL176" s="3058"/>
      <c r="SLM176" s="3058"/>
      <c r="SLN176" s="3058"/>
      <c r="SLO176" s="3058"/>
      <c r="SLP176" s="3058"/>
      <c r="SLQ176" s="3058"/>
      <c r="SLR176" s="3058"/>
      <c r="SLS176" s="3058"/>
      <c r="SLT176" s="3058"/>
      <c r="SLU176" s="3058"/>
      <c r="SLV176" s="3058"/>
      <c r="SLW176" s="3058"/>
      <c r="SLX176" s="3058"/>
      <c r="SLY176" s="3058"/>
      <c r="SLZ176" s="3058"/>
      <c r="SMA176" s="3058"/>
      <c r="SMB176" s="3058"/>
      <c r="SMC176" s="3058"/>
      <c r="SMD176" s="3058"/>
      <c r="SME176" s="3058"/>
      <c r="SMF176" s="3058"/>
      <c r="SMG176" s="3058"/>
      <c r="SMH176" s="3058"/>
      <c r="SMI176" s="3058"/>
      <c r="SMJ176" s="3058"/>
      <c r="SMK176" s="3058"/>
      <c r="SML176" s="3058"/>
      <c r="SMM176" s="3058"/>
      <c r="SMN176" s="3058"/>
      <c r="SMO176" s="3058"/>
      <c r="SMP176" s="3058"/>
      <c r="SMQ176" s="3058"/>
      <c r="SMR176" s="3058"/>
      <c r="SMS176" s="3058"/>
      <c r="SMT176" s="3058"/>
      <c r="SMU176" s="3058"/>
      <c r="SMV176" s="3058"/>
      <c r="SMW176" s="3058"/>
      <c r="SMX176" s="3058"/>
      <c r="SMY176" s="3058"/>
      <c r="SMZ176" s="3058"/>
      <c r="SNA176" s="3058"/>
      <c r="SNB176" s="3058"/>
      <c r="SNC176" s="3058"/>
      <c r="SND176" s="3058"/>
      <c r="SNE176" s="3058"/>
      <c r="SNF176" s="3058"/>
      <c r="SNG176" s="3058"/>
      <c r="SNH176" s="3058"/>
      <c r="SNI176" s="3058"/>
      <c r="SNJ176" s="3058"/>
      <c r="SNK176" s="3058"/>
      <c r="SNL176" s="3058"/>
      <c r="SNM176" s="3058"/>
      <c r="SNN176" s="3058"/>
      <c r="SNO176" s="3058"/>
      <c r="SNP176" s="3058"/>
      <c r="SNQ176" s="3058"/>
      <c r="SNR176" s="3058"/>
      <c r="SNS176" s="3058"/>
      <c r="SNT176" s="3058"/>
      <c r="SNU176" s="3058"/>
      <c r="SNV176" s="3058"/>
      <c r="SNW176" s="3058"/>
      <c r="SNX176" s="3058"/>
      <c r="SNY176" s="3058"/>
      <c r="SNZ176" s="3058"/>
      <c r="SOA176" s="3058"/>
      <c r="SOB176" s="3058"/>
      <c r="SOC176" s="3058"/>
      <c r="SOD176" s="3058"/>
      <c r="SOE176" s="3058"/>
      <c r="SOF176" s="3058"/>
      <c r="SOG176" s="3058"/>
      <c r="SOH176" s="3058"/>
      <c r="SOI176" s="3058"/>
      <c r="SOJ176" s="3058"/>
      <c r="SOK176" s="3058"/>
      <c r="SOL176" s="3058"/>
      <c r="SOM176" s="3058"/>
      <c r="SON176" s="3058"/>
      <c r="SOO176" s="3058"/>
      <c r="SOP176" s="3058"/>
      <c r="SOQ176" s="3058"/>
      <c r="SOR176" s="3058"/>
      <c r="SOS176" s="3058"/>
      <c r="SOT176" s="3058"/>
      <c r="SOU176" s="3058"/>
      <c r="SOV176" s="3058"/>
      <c r="SOW176" s="3058"/>
      <c r="SOX176" s="3058"/>
      <c r="SOY176" s="3058"/>
      <c r="SOZ176" s="3058"/>
      <c r="SPA176" s="3058"/>
      <c r="SPB176" s="3058"/>
      <c r="SPC176" s="3058"/>
      <c r="SPD176" s="3058"/>
      <c r="SPE176" s="3058"/>
      <c r="SPF176" s="3058"/>
      <c r="SPG176" s="3058"/>
      <c r="SPH176" s="3058"/>
      <c r="SPI176" s="3058"/>
      <c r="SPJ176" s="3058"/>
      <c r="SPK176" s="3058"/>
      <c r="SPL176" s="3058"/>
      <c r="SPM176" s="3058"/>
      <c r="SPN176" s="3058"/>
      <c r="SPO176" s="3058"/>
      <c r="SPP176" s="3058"/>
      <c r="SPQ176" s="3058"/>
      <c r="SPR176" s="3058"/>
      <c r="SPS176" s="3058"/>
      <c r="SPT176" s="3058"/>
      <c r="SPU176" s="3058"/>
      <c r="SPV176" s="3058"/>
      <c r="SPW176" s="3058"/>
      <c r="SPX176" s="3058"/>
      <c r="SPY176" s="3058"/>
      <c r="SPZ176" s="3058"/>
      <c r="SQA176" s="3058"/>
      <c r="SQB176" s="3058"/>
      <c r="SQC176" s="3058"/>
      <c r="SQD176" s="3058"/>
      <c r="SQE176" s="3058"/>
      <c r="SQF176" s="3058"/>
      <c r="SQG176" s="3058"/>
      <c r="SQH176" s="3058"/>
      <c r="SQI176" s="3058"/>
      <c r="SQJ176" s="3058"/>
      <c r="SQK176" s="3058"/>
      <c r="SQL176" s="3058"/>
      <c r="SQM176" s="3058"/>
      <c r="SQN176" s="3058"/>
      <c r="SQO176" s="3058"/>
      <c r="SQP176" s="3058"/>
      <c r="SQQ176" s="3058"/>
      <c r="SQR176" s="3058"/>
      <c r="SQS176" s="3058"/>
      <c r="SQT176" s="3058"/>
      <c r="SQU176" s="3058"/>
      <c r="SQV176" s="3058"/>
      <c r="SQW176" s="3058"/>
      <c r="SQX176" s="3058"/>
      <c r="SQY176" s="3058"/>
      <c r="SQZ176" s="3058"/>
      <c r="SRA176" s="3058"/>
      <c r="SRB176" s="3058"/>
      <c r="SRC176" s="3058"/>
      <c r="SRD176" s="3058"/>
      <c r="SRE176" s="3058"/>
      <c r="SRF176" s="3058"/>
      <c r="SRG176" s="3058"/>
      <c r="SRH176" s="3058"/>
      <c r="SRI176" s="3058"/>
      <c r="SRJ176" s="3058"/>
      <c r="SRK176" s="3058"/>
      <c r="SRL176" s="3058"/>
      <c r="SRM176" s="3058"/>
      <c r="SRN176" s="3058"/>
      <c r="SRO176" s="3058"/>
      <c r="SRP176" s="3058"/>
      <c r="SRQ176" s="3058"/>
      <c r="SRR176" s="3058"/>
      <c r="SRS176" s="3058"/>
      <c r="SRT176" s="3058"/>
      <c r="SRU176" s="3058"/>
      <c r="SRV176" s="3058"/>
      <c r="SRW176" s="3058"/>
      <c r="SRX176" s="3058"/>
      <c r="SRY176" s="3058"/>
      <c r="SRZ176" s="3058"/>
      <c r="SSA176" s="3058"/>
      <c r="SSB176" s="3058"/>
      <c r="SSC176" s="3058"/>
      <c r="SSD176" s="3058"/>
      <c r="SSE176" s="3058"/>
      <c r="SSF176" s="3058"/>
      <c r="SSG176" s="3058"/>
      <c r="SSH176" s="3058"/>
      <c r="SSI176" s="3058"/>
      <c r="SSJ176" s="3058"/>
      <c r="SSK176" s="3058"/>
      <c r="SSL176" s="3058"/>
      <c r="SSM176" s="3058"/>
      <c r="SSN176" s="3058"/>
      <c r="SSO176" s="3058"/>
      <c r="SSP176" s="3058"/>
      <c r="SSQ176" s="3058"/>
      <c r="SSR176" s="3058"/>
      <c r="SSS176" s="3058"/>
      <c r="SST176" s="3058"/>
      <c r="SSU176" s="3058"/>
      <c r="SSV176" s="3058"/>
      <c r="SSW176" s="3058"/>
      <c r="SSX176" s="3058"/>
      <c r="SSY176" s="3058"/>
      <c r="SSZ176" s="3058"/>
      <c r="STA176" s="3058"/>
      <c r="STB176" s="3058"/>
      <c r="STC176" s="3058"/>
      <c r="STD176" s="3058"/>
      <c r="STE176" s="3058"/>
      <c r="STF176" s="3058"/>
      <c r="STG176" s="3058"/>
      <c r="STH176" s="3058"/>
      <c r="STI176" s="3058"/>
      <c r="STJ176" s="3058"/>
      <c r="STK176" s="3058"/>
      <c r="STL176" s="3058"/>
      <c r="STM176" s="3058"/>
      <c r="STN176" s="3058"/>
      <c r="STO176" s="3058"/>
      <c r="STP176" s="3058"/>
      <c r="STQ176" s="3058"/>
      <c r="STR176" s="3058"/>
      <c r="STS176" s="3058"/>
      <c r="STT176" s="3058"/>
      <c r="STU176" s="3058"/>
      <c r="STV176" s="3058"/>
      <c r="STW176" s="3058"/>
      <c r="STX176" s="3058"/>
      <c r="STY176" s="3058"/>
      <c r="STZ176" s="3058"/>
      <c r="SUA176" s="3058"/>
      <c r="SUB176" s="3058"/>
      <c r="SUC176" s="3058"/>
      <c r="SUD176" s="3058"/>
      <c r="SUE176" s="3058"/>
      <c r="SUF176" s="3058"/>
      <c r="SUG176" s="3058"/>
      <c r="SUH176" s="3058"/>
      <c r="SUI176" s="3058"/>
      <c r="SUJ176" s="3058"/>
      <c r="SUK176" s="3058"/>
      <c r="SUL176" s="3058"/>
      <c r="SUM176" s="3058"/>
      <c r="SUN176" s="3058"/>
      <c r="SUO176" s="3058"/>
      <c r="SUP176" s="3058"/>
      <c r="SUQ176" s="3058"/>
      <c r="SUR176" s="3058"/>
      <c r="SUS176" s="3058"/>
      <c r="SUT176" s="3058"/>
      <c r="SUU176" s="3058"/>
      <c r="SUV176" s="3058"/>
      <c r="SUW176" s="3058"/>
      <c r="SUX176" s="3058"/>
      <c r="SUY176" s="3058"/>
      <c r="SUZ176" s="3058"/>
      <c r="SVA176" s="3058"/>
      <c r="SVB176" s="3058"/>
      <c r="SVC176" s="3058"/>
      <c r="SVD176" s="3058"/>
      <c r="SVE176" s="3058"/>
      <c r="SVF176" s="3058"/>
      <c r="SVG176" s="3058"/>
      <c r="SVH176" s="3058"/>
      <c r="SVI176" s="3058"/>
      <c r="SVJ176" s="3058"/>
      <c r="SVK176" s="3058"/>
      <c r="SVL176" s="3058"/>
      <c r="SVM176" s="3058"/>
      <c r="SVN176" s="3058"/>
      <c r="SVO176" s="3058"/>
      <c r="SVP176" s="3058"/>
      <c r="SVQ176" s="3058"/>
      <c r="SVR176" s="3058"/>
      <c r="SVS176" s="3058"/>
      <c r="SVT176" s="3058"/>
      <c r="SVU176" s="3058"/>
      <c r="SVV176" s="3058"/>
      <c r="SVW176" s="3058"/>
      <c r="SVX176" s="3058"/>
      <c r="SVY176" s="3058"/>
      <c r="SVZ176" s="3058"/>
      <c r="SWA176" s="3058"/>
      <c r="SWB176" s="3058"/>
      <c r="SWC176" s="3058"/>
      <c r="SWD176" s="3058"/>
      <c r="SWE176" s="3058"/>
      <c r="SWF176" s="3058"/>
      <c r="SWG176" s="3058"/>
      <c r="SWH176" s="3058"/>
      <c r="SWI176" s="3058"/>
      <c r="SWJ176" s="3058"/>
      <c r="SWK176" s="3058"/>
      <c r="SWL176" s="3058"/>
      <c r="SWM176" s="3058"/>
      <c r="SWN176" s="3058"/>
      <c r="SWO176" s="3058"/>
      <c r="SWP176" s="3058"/>
      <c r="SWQ176" s="3058"/>
      <c r="SWR176" s="3058"/>
      <c r="SWS176" s="3058"/>
      <c r="SWT176" s="3058"/>
      <c r="SWU176" s="3058"/>
      <c r="SWV176" s="3058"/>
      <c r="SWW176" s="3058"/>
      <c r="SWX176" s="3058"/>
      <c r="SWY176" s="3058"/>
      <c r="SWZ176" s="3058"/>
      <c r="SXA176" s="3058"/>
      <c r="SXB176" s="3058"/>
      <c r="SXC176" s="3058"/>
      <c r="SXD176" s="3058"/>
      <c r="SXE176" s="3058"/>
      <c r="SXF176" s="3058"/>
      <c r="SXG176" s="3058"/>
      <c r="SXH176" s="3058"/>
      <c r="SXI176" s="3058"/>
      <c r="SXJ176" s="3058"/>
      <c r="SXK176" s="3058"/>
      <c r="SXL176" s="3058"/>
      <c r="SXM176" s="3058"/>
      <c r="SXN176" s="3058"/>
      <c r="SXO176" s="3058"/>
      <c r="SXP176" s="3058"/>
      <c r="SXQ176" s="3058"/>
      <c r="SXR176" s="3058"/>
      <c r="SXS176" s="3058"/>
      <c r="SXT176" s="3058"/>
      <c r="SXU176" s="3058"/>
      <c r="SXV176" s="3058"/>
      <c r="SXW176" s="3058"/>
      <c r="SXX176" s="3058"/>
      <c r="SXY176" s="3058"/>
      <c r="SXZ176" s="3058"/>
      <c r="SYA176" s="3058"/>
      <c r="SYB176" s="3058"/>
      <c r="SYC176" s="3058"/>
      <c r="SYD176" s="3058"/>
      <c r="SYE176" s="3058"/>
      <c r="SYF176" s="3058"/>
      <c r="SYG176" s="3058"/>
      <c r="SYH176" s="3058"/>
      <c r="SYI176" s="3058"/>
      <c r="SYJ176" s="3058"/>
      <c r="SYK176" s="3058"/>
      <c r="SYL176" s="3058"/>
      <c r="SYM176" s="3058"/>
      <c r="SYN176" s="3058"/>
      <c r="SYO176" s="3058"/>
      <c r="SYP176" s="3058"/>
      <c r="SYQ176" s="3058"/>
      <c r="SYR176" s="3058"/>
      <c r="SYS176" s="3058"/>
      <c r="SYT176" s="3058"/>
      <c r="SYU176" s="3058"/>
      <c r="SYV176" s="3058"/>
      <c r="SYW176" s="3058"/>
      <c r="SYX176" s="3058"/>
      <c r="SYY176" s="3058"/>
      <c r="SYZ176" s="3058"/>
      <c r="SZA176" s="3058"/>
      <c r="SZB176" s="3058"/>
      <c r="SZC176" s="3058"/>
      <c r="SZD176" s="3058"/>
      <c r="SZE176" s="3058"/>
      <c r="SZF176" s="3058"/>
      <c r="SZG176" s="3058"/>
      <c r="SZH176" s="3058"/>
      <c r="SZI176" s="3058"/>
      <c r="SZJ176" s="3058"/>
      <c r="SZK176" s="3058"/>
      <c r="SZL176" s="3058"/>
      <c r="SZM176" s="3058"/>
      <c r="SZN176" s="3058"/>
      <c r="SZO176" s="3058"/>
      <c r="SZP176" s="3058"/>
      <c r="SZQ176" s="3058"/>
      <c r="SZR176" s="3058"/>
      <c r="SZS176" s="3058"/>
      <c r="SZT176" s="3058"/>
      <c r="SZU176" s="3058"/>
      <c r="SZV176" s="3058"/>
      <c r="SZW176" s="3058"/>
      <c r="SZX176" s="3058"/>
      <c r="SZY176" s="3058"/>
      <c r="SZZ176" s="3058"/>
      <c r="TAA176" s="3058"/>
      <c r="TAB176" s="3058"/>
      <c r="TAC176" s="3058"/>
      <c r="TAD176" s="3058"/>
      <c r="TAE176" s="3058"/>
      <c r="TAF176" s="3058"/>
      <c r="TAG176" s="3058"/>
      <c r="TAH176" s="3058"/>
      <c r="TAI176" s="3058"/>
      <c r="TAJ176" s="3058"/>
      <c r="TAK176" s="3058"/>
      <c r="TAL176" s="3058"/>
      <c r="TAM176" s="3058"/>
      <c r="TAN176" s="3058"/>
      <c r="TAO176" s="3058"/>
      <c r="TAP176" s="3058"/>
      <c r="TAQ176" s="3058"/>
      <c r="TAR176" s="3058"/>
      <c r="TAS176" s="3058"/>
      <c r="TAT176" s="3058"/>
      <c r="TAU176" s="3058"/>
      <c r="TAV176" s="3058"/>
      <c r="TAW176" s="3058"/>
      <c r="TAX176" s="3058"/>
      <c r="TAY176" s="3058"/>
      <c r="TAZ176" s="3058"/>
      <c r="TBA176" s="3058"/>
      <c r="TBB176" s="3058"/>
      <c r="TBC176" s="3058"/>
      <c r="TBD176" s="3058"/>
      <c r="TBE176" s="3058"/>
      <c r="TBF176" s="3058"/>
      <c r="TBG176" s="3058"/>
      <c r="TBH176" s="3058"/>
      <c r="TBI176" s="3058"/>
      <c r="TBJ176" s="3058"/>
      <c r="TBK176" s="3058"/>
      <c r="TBL176" s="3058"/>
      <c r="TBM176" s="3058"/>
      <c r="TBN176" s="3058"/>
      <c r="TBO176" s="3058"/>
      <c r="TBP176" s="3058"/>
      <c r="TBQ176" s="3058"/>
      <c r="TBR176" s="3058"/>
      <c r="TBS176" s="3058"/>
      <c r="TBT176" s="3058"/>
      <c r="TBU176" s="3058"/>
      <c r="TBV176" s="3058"/>
      <c r="TBW176" s="3058"/>
      <c r="TBX176" s="3058"/>
      <c r="TBY176" s="3058"/>
      <c r="TBZ176" s="3058"/>
      <c r="TCA176" s="3058"/>
      <c r="TCB176" s="3058"/>
      <c r="TCC176" s="3058"/>
      <c r="TCD176" s="3058"/>
      <c r="TCE176" s="3058"/>
      <c r="TCF176" s="3058"/>
      <c r="TCG176" s="3058"/>
      <c r="TCH176" s="3058"/>
      <c r="TCI176" s="3058"/>
      <c r="TCJ176" s="3058"/>
      <c r="TCK176" s="3058"/>
      <c r="TCL176" s="3058"/>
      <c r="TCM176" s="3058"/>
      <c r="TCN176" s="3058"/>
      <c r="TCO176" s="3058"/>
      <c r="TCP176" s="3058"/>
      <c r="TCQ176" s="3058"/>
      <c r="TCR176" s="3058"/>
      <c r="TCS176" s="3058"/>
      <c r="TCT176" s="3058"/>
      <c r="TCU176" s="3058"/>
      <c r="TCV176" s="3058"/>
      <c r="TCW176" s="3058"/>
      <c r="TCX176" s="3058"/>
      <c r="TCY176" s="3058"/>
      <c r="TCZ176" s="3058"/>
      <c r="TDA176" s="3058"/>
      <c r="TDB176" s="3058"/>
      <c r="TDC176" s="3058"/>
      <c r="TDD176" s="3058"/>
      <c r="TDE176" s="3058"/>
      <c r="TDF176" s="3058"/>
      <c r="TDG176" s="3058"/>
      <c r="TDH176" s="3058"/>
      <c r="TDI176" s="3058"/>
      <c r="TDJ176" s="3058"/>
      <c r="TDK176" s="3058"/>
      <c r="TDL176" s="3058"/>
      <c r="TDM176" s="3058"/>
      <c r="TDN176" s="3058"/>
      <c r="TDO176" s="3058"/>
      <c r="TDP176" s="3058"/>
      <c r="TDQ176" s="3058"/>
      <c r="TDR176" s="3058"/>
      <c r="TDS176" s="3058"/>
      <c r="TDT176" s="3058"/>
      <c r="TDU176" s="3058"/>
      <c r="TDV176" s="3058"/>
      <c r="TDW176" s="3058"/>
      <c r="TDX176" s="3058"/>
      <c r="TDY176" s="3058"/>
      <c r="TDZ176" s="3058"/>
      <c r="TEA176" s="3058"/>
      <c r="TEB176" s="3058"/>
      <c r="TEC176" s="3058"/>
      <c r="TED176" s="3058"/>
      <c r="TEE176" s="3058"/>
      <c r="TEF176" s="3058"/>
      <c r="TEG176" s="3058"/>
      <c r="TEH176" s="3058"/>
      <c r="TEI176" s="3058"/>
      <c r="TEJ176" s="3058"/>
      <c r="TEK176" s="3058"/>
      <c r="TEL176" s="3058"/>
      <c r="TEM176" s="3058"/>
      <c r="TEN176" s="3058"/>
      <c r="TEO176" s="3058"/>
      <c r="TEP176" s="3058"/>
      <c r="TEQ176" s="3058"/>
      <c r="TER176" s="3058"/>
      <c r="TES176" s="3058"/>
      <c r="TET176" s="3058"/>
      <c r="TEU176" s="3058"/>
      <c r="TEV176" s="3058"/>
      <c r="TEW176" s="3058"/>
      <c r="TEX176" s="3058"/>
      <c r="TEY176" s="3058"/>
      <c r="TEZ176" s="3058"/>
      <c r="TFA176" s="3058"/>
      <c r="TFB176" s="3058"/>
      <c r="TFC176" s="3058"/>
      <c r="TFD176" s="3058"/>
      <c r="TFE176" s="3058"/>
      <c r="TFF176" s="3058"/>
      <c r="TFG176" s="3058"/>
      <c r="TFH176" s="3058"/>
      <c r="TFI176" s="3058"/>
      <c r="TFJ176" s="3058"/>
      <c r="TFK176" s="3058"/>
      <c r="TFL176" s="3058"/>
      <c r="TFM176" s="3058"/>
      <c r="TFN176" s="3058"/>
      <c r="TFO176" s="3058"/>
      <c r="TFP176" s="3058"/>
      <c r="TFQ176" s="3058"/>
      <c r="TFR176" s="3058"/>
      <c r="TFS176" s="3058"/>
      <c r="TFT176" s="3058"/>
      <c r="TFU176" s="3058"/>
      <c r="TFV176" s="3058"/>
      <c r="TFW176" s="3058"/>
      <c r="TFX176" s="3058"/>
      <c r="TFY176" s="3058"/>
      <c r="TFZ176" s="3058"/>
      <c r="TGA176" s="3058"/>
      <c r="TGB176" s="3058"/>
      <c r="TGC176" s="3058"/>
      <c r="TGD176" s="3058"/>
      <c r="TGE176" s="3058"/>
      <c r="TGF176" s="3058"/>
      <c r="TGG176" s="3058"/>
      <c r="TGH176" s="3058"/>
      <c r="TGI176" s="3058"/>
      <c r="TGJ176" s="3058"/>
      <c r="TGK176" s="3058"/>
      <c r="TGL176" s="3058"/>
      <c r="TGM176" s="3058"/>
      <c r="TGN176" s="3058"/>
      <c r="TGO176" s="3058"/>
      <c r="TGP176" s="3058"/>
      <c r="TGQ176" s="3058"/>
      <c r="TGR176" s="3058"/>
      <c r="TGS176" s="3058"/>
      <c r="TGT176" s="3058"/>
      <c r="TGU176" s="3058"/>
      <c r="TGV176" s="3058"/>
      <c r="TGW176" s="3058"/>
      <c r="TGX176" s="3058"/>
      <c r="TGY176" s="3058"/>
      <c r="TGZ176" s="3058"/>
      <c r="THA176" s="3058"/>
      <c r="THB176" s="3058"/>
      <c r="THC176" s="3058"/>
      <c r="THD176" s="3058"/>
      <c r="THE176" s="3058"/>
      <c r="THF176" s="3058"/>
      <c r="THG176" s="3058"/>
      <c r="THH176" s="3058"/>
      <c r="THI176" s="3058"/>
      <c r="THJ176" s="3058"/>
      <c r="THK176" s="3058"/>
      <c r="THL176" s="3058"/>
      <c r="THM176" s="3058"/>
      <c r="THN176" s="3058"/>
      <c r="THO176" s="3058"/>
      <c r="THP176" s="3058"/>
      <c r="THQ176" s="3058"/>
      <c r="THR176" s="3058"/>
      <c r="THS176" s="3058"/>
      <c r="THT176" s="3058"/>
      <c r="THU176" s="3058"/>
      <c r="THV176" s="3058"/>
      <c r="THW176" s="3058"/>
      <c r="THX176" s="3058"/>
      <c r="THY176" s="3058"/>
      <c r="THZ176" s="3058"/>
      <c r="TIA176" s="3058"/>
      <c r="TIB176" s="3058"/>
      <c r="TIC176" s="3058"/>
      <c r="TID176" s="3058"/>
      <c r="TIE176" s="3058"/>
      <c r="TIF176" s="3058"/>
      <c r="TIG176" s="3058"/>
      <c r="TIH176" s="3058"/>
      <c r="TII176" s="3058"/>
      <c r="TIJ176" s="3058"/>
      <c r="TIK176" s="3058"/>
      <c r="TIL176" s="3058"/>
      <c r="TIM176" s="3058"/>
      <c r="TIN176" s="3058"/>
      <c r="TIO176" s="3058"/>
      <c r="TIP176" s="3058"/>
      <c r="TIQ176" s="3058"/>
      <c r="TIR176" s="3058"/>
      <c r="TIS176" s="3058"/>
      <c r="TIT176" s="3058"/>
      <c r="TIU176" s="3058"/>
      <c r="TIV176" s="3058"/>
      <c r="TIW176" s="3058"/>
      <c r="TIX176" s="3058"/>
      <c r="TIY176" s="3058"/>
      <c r="TIZ176" s="3058"/>
      <c r="TJA176" s="3058"/>
      <c r="TJB176" s="3058"/>
      <c r="TJC176" s="3058"/>
      <c r="TJD176" s="3058"/>
      <c r="TJE176" s="3058"/>
      <c r="TJF176" s="3058"/>
      <c r="TJG176" s="3058"/>
      <c r="TJH176" s="3058"/>
      <c r="TJI176" s="3058"/>
      <c r="TJJ176" s="3058"/>
      <c r="TJK176" s="3058"/>
      <c r="TJL176" s="3058"/>
      <c r="TJM176" s="3058"/>
      <c r="TJN176" s="3058"/>
      <c r="TJO176" s="3058"/>
      <c r="TJP176" s="3058"/>
      <c r="TJQ176" s="3058"/>
      <c r="TJR176" s="3058"/>
      <c r="TJS176" s="3058"/>
      <c r="TJT176" s="3058"/>
      <c r="TJU176" s="3058"/>
      <c r="TJV176" s="3058"/>
      <c r="TJW176" s="3058"/>
      <c r="TJX176" s="3058"/>
      <c r="TJY176" s="3058"/>
      <c r="TJZ176" s="3058"/>
      <c r="TKA176" s="3058"/>
      <c r="TKB176" s="3058"/>
      <c r="TKC176" s="3058"/>
      <c r="TKD176" s="3058"/>
      <c r="TKE176" s="3058"/>
      <c r="TKF176" s="3058"/>
      <c r="TKG176" s="3058"/>
      <c r="TKH176" s="3058"/>
      <c r="TKI176" s="3058"/>
      <c r="TKJ176" s="3058"/>
      <c r="TKK176" s="3058"/>
      <c r="TKL176" s="3058"/>
      <c r="TKM176" s="3058"/>
      <c r="TKN176" s="3058"/>
      <c r="TKO176" s="3058"/>
      <c r="TKP176" s="3058"/>
      <c r="TKQ176" s="3058"/>
      <c r="TKR176" s="3058"/>
      <c r="TKS176" s="3058"/>
      <c r="TKT176" s="3058"/>
      <c r="TKU176" s="3058"/>
      <c r="TKV176" s="3058"/>
      <c r="TKW176" s="3058"/>
      <c r="TKX176" s="3058"/>
      <c r="TKY176" s="3058"/>
      <c r="TKZ176" s="3058"/>
      <c r="TLA176" s="3058"/>
      <c r="TLB176" s="3058"/>
      <c r="TLC176" s="3058"/>
      <c r="TLD176" s="3058"/>
      <c r="TLE176" s="3058"/>
      <c r="TLF176" s="3058"/>
      <c r="TLG176" s="3058"/>
      <c r="TLH176" s="3058"/>
      <c r="TLI176" s="3058"/>
      <c r="TLJ176" s="3058"/>
      <c r="TLK176" s="3058"/>
      <c r="TLL176" s="3058"/>
      <c r="TLM176" s="3058"/>
      <c r="TLN176" s="3058"/>
      <c r="TLO176" s="3058"/>
      <c r="TLP176" s="3058"/>
      <c r="TLQ176" s="3058"/>
      <c r="TLR176" s="3058"/>
      <c r="TLS176" s="3058"/>
      <c r="TLT176" s="3058"/>
      <c r="TLU176" s="3058"/>
      <c r="TLV176" s="3058"/>
      <c r="TLW176" s="3058"/>
      <c r="TLX176" s="3058"/>
      <c r="TLY176" s="3058"/>
      <c r="TLZ176" s="3058"/>
      <c r="TMA176" s="3058"/>
      <c r="TMB176" s="3058"/>
      <c r="TMC176" s="3058"/>
      <c r="TMD176" s="3058"/>
      <c r="TME176" s="3058"/>
      <c r="TMF176" s="3058"/>
      <c r="TMG176" s="3058"/>
      <c r="TMH176" s="3058"/>
      <c r="TMI176" s="3058"/>
      <c r="TMJ176" s="3058"/>
      <c r="TMK176" s="3058"/>
      <c r="TML176" s="3058"/>
      <c r="TMM176" s="3058"/>
      <c r="TMN176" s="3058"/>
      <c r="TMO176" s="3058"/>
      <c r="TMP176" s="3058"/>
      <c r="TMQ176" s="3058"/>
      <c r="TMR176" s="3058"/>
      <c r="TMS176" s="3058"/>
      <c r="TMT176" s="3058"/>
      <c r="TMU176" s="3058"/>
      <c r="TMV176" s="3058"/>
      <c r="TMW176" s="3058"/>
      <c r="TMX176" s="3058"/>
      <c r="TMY176" s="3058"/>
      <c r="TMZ176" s="3058"/>
      <c r="TNA176" s="3058"/>
      <c r="TNB176" s="3058"/>
      <c r="TNC176" s="3058"/>
      <c r="TND176" s="3058"/>
      <c r="TNE176" s="3058"/>
      <c r="TNF176" s="3058"/>
      <c r="TNG176" s="3058"/>
      <c r="TNH176" s="3058"/>
      <c r="TNI176" s="3058"/>
      <c r="TNJ176" s="3058"/>
      <c r="TNK176" s="3058"/>
      <c r="TNL176" s="3058"/>
      <c r="TNM176" s="3058"/>
      <c r="TNN176" s="3058"/>
      <c r="TNO176" s="3058"/>
      <c r="TNP176" s="3058"/>
      <c r="TNQ176" s="3058"/>
      <c r="TNR176" s="3058"/>
      <c r="TNS176" s="3058"/>
      <c r="TNT176" s="3058"/>
      <c r="TNU176" s="3058"/>
      <c r="TNV176" s="3058"/>
      <c r="TNW176" s="3058"/>
      <c r="TNX176" s="3058"/>
      <c r="TNY176" s="3058"/>
      <c r="TNZ176" s="3058"/>
      <c r="TOA176" s="3058"/>
      <c r="TOB176" s="3058"/>
      <c r="TOC176" s="3058"/>
      <c r="TOD176" s="3058"/>
      <c r="TOE176" s="3058"/>
      <c r="TOF176" s="3058"/>
      <c r="TOG176" s="3058"/>
      <c r="TOH176" s="3058"/>
      <c r="TOI176" s="3058"/>
      <c r="TOJ176" s="3058"/>
      <c r="TOK176" s="3058"/>
      <c r="TOL176" s="3058"/>
      <c r="TOM176" s="3058"/>
      <c r="TON176" s="3058"/>
      <c r="TOO176" s="3058"/>
      <c r="TOP176" s="3058"/>
      <c r="TOQ176" s="3058"/>
      <c r="TOR176" s="3058"/>
      <c r="TOS176" s="3058"/>
      <c r="TOT176" s="3058"/>
      <c r="TOU176" s="3058"/>
      <c r="TOV176" s="3058"/>
      <c r="TOW176" s="3058"/>
      <c r="TOX176" s="3058"/>
      <c r="TOY176" s="3058"/>
      <c r="TOZ176" s="3058"/>
      <c r="TPA176" s="3058"/>
      <c r="TPB176" s="3058"/>
      <c r="TPC176" s="3058"/>
      <c r="TPD176" s="3058"/>
      <c r="TPE176" s="3058"/>
      <c r="TPF176" s="3058"/>
      <c r="TPG176" s="3058"/>
      <c r="TPH176" s="3058"/>
      <c r="TPI176" s="3058"/>
      <c r="TPJ176" s="3058"/>
      <c r="TPK176" s="3058"/>
      <c r="TPL176" s="3058"/>
      <c r="TPM176" s="3058"/>
      <c r="TPN176" s="3058"/>
      <c r="TPO176" s="3058"/>
      <c r="TPP176" s="3058"/>
      <c r="TPQ176" s="3058"/>
      <c r="TPR176" s="3058"/>
      <c r="TPS176" s="3058"/>
      <c r="TPT176" s="3058"/>
      <c r="TPU176" s="3058"/>
      <c r="TPV176" s="3058"/>
      <c r="TPW176" s="3058"/>
      <c r="TPX176" s="3058"/>
      <c r="TPY176" s="3058"/>
      <c r="TPZ176" s="3058"/>
      <c r="TQA176" s="3058"/>
      <c r="TQB176" s="3058"/>
      <c r="TQC176" s="3058"/>
      <c r="TQD176" s="3058"/>
      <c r="TQE176" s="3058"/>
      <c r="TQF176" s="3058"/>
      <c r="TQG176" s="3058"/>
      <c r="TQH176" s="3058"/>
      <c r="TQI176" s="3058"/>
      <c r="TQJ176" s="3058"/>
      <c r="TQK176" s="3058"/>
      <c r="TQL176" s="3058"/>
      <c r="TQM176" s="3058"/>
      <c r="TQN176" s="3058"/>
      <c r="TQO176" s="3058"/>
      <c r="TQP176" s="3058"/>
      <c r="TQQ176" s="3058"/>
      <c r="TQR176" s="3058"/>
      <c r="TQS176" s="3058"/>
      <c r="TQT176" s="3058"/>
      <c r="TQU176" s="3058"/>
      <c r="TQV176" s="3058"/>
      <c r="TQW176" s="3058"/>
      <c r="TQX176" s="3058"/>
      <c r="TQY176" s="3058"/>
      <c r="TQZ176" s="3058"/>
      <c r="TRA176" s="3058"/>
      <c r="TRB176" s="3058"/>
      <c r="TRC176" s="3058"/>
      <c r="TRD176" s="3058"/>
      <c r="TRE176" s="3058"/>
      <c r="TRF176" s="3058"/>
      <c r="TRG176" s="3058"/>
      <c r="TRH176" s="3058"/>
      <c r="TRI176" s="3058"/>
      <c r="TRJ176" s="3058"/>
      <c r="TRK176" s="3058"/>
      <c r="TRL176" s="3058"/>
      <c r="TRM176" s="3058"/>
      <c r="TRN176" s="3058"/>
      <c r="TRO176" s="3058"/>
      <c r="TRP176" s="3058"/>
      <c r="TRQ176" s="3058"/>
      <c r="TRR176" s="3058"/>
      <c r="TRS176" s="3058"/>
      <c r="TRT176" s="3058"/>
      <c r="TRU176" s="3058"/>
      <c r="TRV176" s="3058"/>
      <c r="TRW176" s="3058"/>
      <c r="TRX176" s="3058"/>
      <c r="TRY176" s="3058"/>
      <c r="TRZ176" s="3058"/>
      <c r="TSA176" s="3058"/>
      <c r="TSB176" s="3058"/>
      <c r="TSC176" s="3058"/>
      <c r="TSD176" s="3058"/>
      <c r="TSE176" s="3058"/>
      <c r="TSF176" s="3058"/>
      <c r="TSG176" s="3058"/>
      <c r="TSH176" s="3058"/>
      <c r="TSI176" s="3058"/>
      <c r="TSJ176" s="3058"/>
      <c r="TSK176" s="3058"/>
      <c r="TSL176" s="3058"/>
      <c r="TSM176" s="3058"/>
      <c r="TSN176" s="3058"/>
      <c r="TSO176" s="3058"/>
      <c r="TSP176" s="3058"/>
      <c r="TSQ176" s="3058"/>
      <c r="TSR176" s="3058"/>
      <c r="TSS176" s="3058"/>
      <c r="TST176" s="3058"/>
      <c r="TSU176" s="3058"/>
      <c r="TSV176" s="3058"/>
      <c r="TSW176" s="3058"/>
      <c r="TSX176" s="3058"/>
      <c r="TSY176" s="3058"/>
      <c r="TSZ176" s="3058"/>
      <c r="TTA176" s="3058"/>
      <c r="TTB176" s="3058"/>
      <c r="TTC176" s="3058"/>
      <c r="TTD176" s="3058"/>
      <c r="TTE176" s="3058"/>
      <c r="TTF176" s="3058"/>
      <c r="TTG176" s="3058"/>
      <c r="TTH176" s="3058"/>
      <c r="TTI176" s="3058"/>
      <c r="TTJ176" s="3058"/>
      <c r="TTK176" s="3058"/>
      <c r="TTL176" s="3058"/>
      <c r="TTM176" s="3058"/>
      <c r="TTN176" s="3058"/>
      <c r="TTO176" s="3058"/>
      <c r="TTP176" s="3058"/>
      <c r="TTQ176" s="3058"/>
      <c r="TTR176" s="3058"/>
      <c r="TTS176" s="3058"/>
      <c r="TTT176" s="3058"/>
      <c r="TTU176" s="3058"/>
      <c r="TTV176" s="3058"/>
      <c r="TTW176" s="3058"/>
      <c r="TTX176" s="3058"/>
      <c r="TTY176" s="3058"/>
      <c r="TTZ176" s="3058"/>
      <c r="TUA176" s="3058"/>
      <c r="TUB176" s="3058"/>
      <c r="TUC176" s="3058"/>
      <c r="TUD176" s="3058"/>
      <c r="TUE176" s="3058"/>
      <c r="TUF176" s="3058"/>
      <c r="TUG176" s="3058"/>
      <c r="TUH176" s="3058"/>
      <c r="TUI176" s="3058"/>
      <c r="TUJ176" s="3058"/>
      <c r="TUK176" s="3058"/>
      <c r="TUL176" s="3058"/>
      <c r="TUM176" s="3058"/>
      <c r="TUN176" s="3058"/>
      <c r="TUO176" s="3058"/>
      <c r="TUP176" s="3058"/>
      <c r="TUQ176" s="3058"/>
      <c r="TUR176" s="3058"/>
      <c r="TUS176" s="3058"/>
      <c r="TUT176" s="3058"/>
      <c r="TUU176" s="3058"/>
      <c r="TUV176" s="3058"/>
      <c r="TUW176" s="3058"/>
      <c r="TUX176" s="3058"/>
      <c r="TUY176" s="3058"/>
      <c r="TUZ176" s="3058"/>
      <c r="TVA176" s="3058"/>
      <c r="TVB176" s="3058"/>
      <c r="TVC176" s="3058"/>
      <c r="TVD176" s="3058"/>
      <c r="TVE176" s="3058"/>
      <c r="TVF176" s="3058"/>
      <c r="TVG176" s="3058"/>
      <c r="TVH176" s="3058"/>
      <c r="TVI176" s="3058"/>
      <c r="TVJ176" s="3058"/>
      <c r="TVK176" s="3058"/>
      <c r="TVL176" s="3058"/>
      <c r="TVM176" s="3058"/>
      <c r="TVN176" s="3058"/>
      <c r="TVO176" s="3058"/>
      <c r="TVP176" s="3058"/>
      <c r="TVQ176" s="3058"/>
      <c r="TVR176" s="3058"/>
      <c r="TVS176" s="3058"/>
      <c r="TVT176" s="3058"/>
      <c r="TVU176" s="3058"/>
      <c r="TVV176" s="3058"/>
      <c r="TVW176" s="3058"/>
      <c r="TVX176" s="3058"/>
      <c r="TVY176" s="3058"/>
      <c r="TVZ176" s="3058"/>
      <c r="TWA176" s="3058"/>
      <c r="TWB176" s="3058"/>
      <c r="TWC176" s="3058"/>
      <c r="TWD176" s="3058"/>
      <c r="TWE176" s="3058"/>
      <c r="TWF176" s="3058"/>
      <c r="TWG176" s="3058"/>
      <c r="TWH176" s="3058"/>
      <c r="TWI176" s="3058"/>
      <c r="TWJ176" s="3058"/>
      <c r="TWK176" s="3058"/>
      <c r="TWL176" s="3058"/>
      <c r="TWM176" s="3058"/>
      <c r="TWN176" s="3058"/>
      <c r="TWO176" s="3058"/>
      <c r="TWP176" s="3058"/>
      <c r="TWQ176" s="3058"/>
      <c r="TWR176" s="3058"/>
      <c r="TWS176" s="3058"/>
      <c r="TWT176" s="3058"/>
      <c r="TWU176" s="3058"/>
      <c r="TWV176" s="3058"/>
      <c r="TWW176" s="3058"/>
      <c r="TWX176" s="3058"/>
      <c r="TWY176" s="3058"/>
      <c r="TWZ176" s="3058"/>
      <c r="TXA176" s="3058"/>
      <c r="TXB176" s="3058"/>
      <c r="TXC176" s="3058"/>
      <c r="TXD176" s="3058"/>
      <c r="TXE176" s="3058"/>
      <c r="TXF176" s="3058"/>
      <c r="TXG176" s="3058"/>
      <c r="TXH176" s="3058"/>
      <c r="TXI176" s="3058"/>
      <c r="TXJ176" s="3058"/>
      <c r="TXK176" s="3058"/>
      <c r="TXL176" s="3058"/>
      <c r="TXM176" s="3058"/>
      <c r="TXN176" s="3058"/>
      <c r="TXO176" s="3058"/>
      <c r="TXP176" s="3058"/>
      <c r="TXQ176" s="3058"/>
      <c r="TXR176" s="3058"/>
      <c r="TXS176" s="3058"/>
      <c r="TXT176" s="3058"/>
      <c r="TXU176" s="3058"/>
      <c r="TXV176" s="3058"/>
      <c r="TXW176" s="3058"/>
      <c r="TXX176" s="3058"/>
      <c r="TXY176" s="3058"/>
      <c r="TXZ176" s="3058"/>
      <c r="TYA176" s="3058"/>
      <c r="TYB176" s="3058"/>
      <c r="TYC176" s="3058"/>
      <c r="TYD176" s="3058"/>
      <c r="TYE176" s="3058"/>
      <c r="TYF176" s="3058"/>
      <c r="TYG176" s="3058"/>
      <c r="TYH176" s="3058"/>
      <c r="TYI176" s="3058"/>
      <c r="TYJ176" s="3058"/>
      <c r="TYK176" s="3058"/>
      <c r="TYL176" s="3058"/>
      <c r="TYM176" s="3058"/>
      <c r="TYN176" s="3058"/>
      <c r="TYO176" s="3058"/>
      <c r="TYP176" s="3058"/>
      <c r="TYQ176" s="3058"/>
      <c r="TYR176" s="3058"/>
      <c r="TYS176" s="3058"/>
      <c r="TYT176" s="3058"/>
      <c r="TYU176" s="3058"/>
      <c r="TYV176" s="3058"/>
      <c r="TYW176" s="3058"/>
      <c r="TYX176" s="3058"/>
      <c r="TYY176" s="3058"/>
      <c r="TYZ176" s="3058"/>
      <c r="TZA176" s="3058"/>
      <c r="TZB176" s="3058"/>
      <c r="TZC176" s="3058"/>
      <c r="TZD176" s="3058"/>
      <c r="TZE176" s="3058"/>
      <c r="TZF176" s="3058"/>
      <c r="TZG176" s="3058"/>
      <c r="TZH176" s="3058"/>
      <c r="TZI176" s="3058"/>
      <c r="TZJ176" s="3058"/>
      <c r="TZK176" s="3058"/>
      <c r="TZL176" s="3058"/>
      <c r="TZM176" s="3058"/>
      <c r="TZN176" s="3058"/>
      <c r="TZO176" s="3058"/>
      <c r="TZP176" s="3058"/>
      <c r="TZQ176" s="3058"/>
      <c r="TZR176" s="3058"/>
      <c r="TZS176" s="3058"/>
      <c r="TZT176" s="3058"/>
      <c r="TZU176" s="3058"/>
      <c r="TZV176" s="3058"/>
      <c r="TZW176" s="3058"/>
      <c r="TZX176" s="3058"/>
      <c r="TZY176" s="3058"/>
      <c r="TZZ176" s="3058"/>
      <c r="UAA176" s="3058"/>
      <c r="UAB176" s="3058"/>
      <c r="UAC176" s="3058"/>
      <c r="UAD176" s="3058"/>
      <c r="UAE176" s="3058"/>
      <c r="UAF176" s="3058"/>
      <c r="UAG176" s="3058"/>
      <c r="UAH176" s="3058"/>
      <c r="UAI176" s="3058"/>
      <c r="UAJ176" s="3058"/>
      <c r="UAK176" s="3058"/>
      <c r="UAL176" s="3058"/>
      <c r="UAM176" s="3058"/>
      <c r="UAN176" s="3058"/>
      <c r="UAO176" s="3058"/>
      <c r="UAP176" s="3058"/>
      <c r="UAQ176" s="3058"/>
      <c r="UAR176" s="3058"/>
      <c r="UAS176" s="3058"/>
      <c r="UAT176" s="3058"/>
      <c r="UAU176" s="3058"/>
      <c r="UAV176" s="3058"/>
      <c r="UAW176" s="3058"/>
      <c r="UAX176" s="3058"/>
      <c r="UAY176" s="3058"/>
      <c r="UAZ176" s="3058"/>
      <c r="UBA176" s="3058"/>
      <c r="UBB176" s="3058"/>
      <c r="UBC176" s="3058"/>
      <c r="UBD176" s="3058"/>
      <c r="UBE176" s="3058"/>
      <c r="UBF176" s="3058"/>
      <c r="UBG176" s="3058"/>
      <c r="UBH176" s="3058"/>
      <c r="UBI176" s="3058"/>
      <c r="UBJ176" s="3058"/>
      <c r="UBK176" s="3058"/>
      <c r="UBL176" s="3058"/>
      <c r="UBM176" s="3058"/>
      <c r="UBN176" s="3058"/>
      <c r="UBO176" s="3058"/>
      <c r="UBP176" s="3058"/>
      <c r="UBQ176" s="3058"/>
      <c r="UBR176" s="3058"/>
      <c r="UBS176" s="3058"/>
      <c r="UBT176" s="3058"/>
      <c r="UBU176" s="3058"/>
      <c r="UBV176" s="3058"/>
      <c r="UBW176" s="3058"/>
      <c r="UBX176" s="3058"/>
      <c r="UBY176" s="3058"/>
      <c r="UBZ176" s="3058"/>
      <c r="UCA176" s="3058"/>
      <c r="UCB176" s="3058"/>
      <c r="UCC176" s="3058"/>
      <c r="UCD176" s="3058"/>
      <c r="UCE176" s="3058"/>
      <c r="UCF176" s="3058"/>
      <c r="UCG176" s="3058"/>
      <c r="UCH176" s="3058"/>
      <c r="UCI176" s="3058"/>
      <c r="UCJ176" s="3058"/>
      <c r="UCK176" s="3058"/>
      <c r="UCL176" s="3058"/>
      <c r="UCM176" s="3058"/>
      <c r="UCN176" s="3058"/>
      <c r="UCO176" s="3058"/>
      <c r="UCP176" s="3058"/>
      <c r="UCQ176" s="3058"/>
      <c r="UCR176" s="3058"/>
      <c r="UCS176" s="3058"/>
      <c r="UCT176" s="3058"/>
      <c r="UCU176" s="3058"/>
      <c r="UCV176" s="3058"/>
      <c r="UCW176" s="3058"/>
      <c r="UCX176" s="3058"/>
      <c r="UCY176" s="3058"/>
      <c r="UCZ176" s="3058"/>
      <c r="UDA176" s="3058"/>
      <c r="UDB176" s="3058"/>
      <c r="UDC176" s="3058"/>
      <c r="UDD176" s="3058"/>
      <c r="UDE176" s="3058"/>
      <c r="UDF176" s="3058"/>
      <c r="UDG176" s="3058"/>
      <c r="UDH176" s="3058"/>
      <c r="UDI176" s="3058"/>
      <c r="UDJ176" s="3058"/>
      <c r="UDK176" s="3058"/>
      <c r="UDL176" s="3058"/>
      <c r="UDM176" s="3058"/>
      <c r="UDN176" s="3058"/>
      <c r="UDO176" s="3058"/>
      <c r="UDP176" s="3058"/>
      <c r="UDQ176" s="3058"/>
      <c r="UDR176" s="3058"/>
      <c r="UDS176" s="3058"/>
      <c r="UDT176" s="3058"/>
      <c r="UDU176" s="3058"/>
      <c r="UDV176" s="3058"/>
      <c r="UDW176" s="3058"/>
      <c r="UDX176" s="3058"/>
      <c r="UDY176" s="3058"/>
      <c r="UDZ176" s="3058"/>
      <c r="UEA176" s="3058"/>
      <c r="UEB176" s="3058"/>
      <c r="UEC176" s="3058"/>
      <c r="UED176" s="3058"/>
      <c r="UEE176" s="3058"/>
      <c r="UEF176" s="3058"/>
      <c r="UEG176" s="3058"/>
      <c r="UEH176" s="3058"/>
      <c r="UEI176" s="3058"/>
      <c r="UEJ176" s="3058"/>
      <c r="UEK176" s="3058"/>
      <c r="UEL176" s="3058"/>
      <c r="UEM176" s="3058"/>
      <c r="UEN176" s="3058"/>
      <c r="UEO176" s="3058"/>
      <c r="UEP176" s="3058"/>
      <c r="UEQ176" s="3058"/>
      <c r="UER176" s="3058"/>
      <c r="UES176" s="3058"/>
      <c r="UET176" s="3058"/>
      <c r="UEU176" s="3058"/>
      <c r="UEV176" s="3058"/>
      <c r="UEW176" s="3058"/>
      <c r="UEX176" s="3058"/>
      <c r="UEY176" s="3058"/>
      <c r="UEZ176" s="3058"/>
      <c r="UFA176" s="3058"/>
      <c r="UFB176" s="3058"/>
      <c r="UFC176" s="3058"/>
      <c r="UFD176" s="3058"/>
      <c r="UFE176" s="3058"/>
      <c r="UFF176" s="3058"/>
      <c r="UFG176" s="3058"/>
      <c r="UFH176" s="3058"/>
      <c r="UFI176" s="3058"/>
      <c r="UFJ176" s="3058"/>
      <c r="UFK176" s="3058"/>
      <c r="UFL176" s="3058"/>
      <c r="UFM176" s="3058"/>
      <c r="UFN176" s="3058"/>
      <c r="UFO176" s="3058"/>
      <c r="UFP176" s="3058"/>
      <c r="UFQ176" s="3058"/>
      <c r="UFR176" s="3058"/>
      <c r="UFS176" s="3058"/>
      <c r="UFT176" s="3058"/>
      <c r="UFU176" s="3058"/>
      <c r="UFV176" s="3058"/>
      <c r="UFW176" s="3058"/>
      <c r="UFX176" s="3058"/>
      <c r="UFY176" s="3058"/>
      <c r="UFZ176" s="3058"/>
      <c r="UGA176" s="3058"/>
      <c r="UGB176" s="3058"/>
      <c r="UGC176" s="3058"/>
      <c r="UGD176" s="3058"/>
      <c r="UGE176" s="3058"/>
      <c r="UGF176" s="3058"/>
      <c r="UGG176" s="3058"/>
      <c r="UGH176" s="3058"/>
      <c r="UGI176" s="3058"/>
      <c r="UGJ176" s="3058"/>
      <c r="UGK176" s="3058"/>
      <c r="UGL176" s="3058"/>
      <c r="UGM176" s="3058"/>
      <c r="UGN176" s="3058"/>
      <c r="UGO176" s="3058"/>
      <c r="UGP176" s="3058"/>
      <c r="UGQ176" s="3058"/>
      <c r="UGR176" s="3058"/>
      <c r="UGS176" s="3058"/>
      <c r="UGT176" s="3058"/>
      <c r="UGU176" s="3058"/>
      <c r="UGV176" s="3058"/>
      <c r="UGW176" s="3058"/>
      <c r="UGX176" s="3058"/>
      <c r="UGY176" s="3058"/>
      <c r="UGZ176" s="3058"/>
      <c r="UHA176" s="3058"/>
      <c r="UHB176" s="3058"/>
      <c r="UHC176" s="3058"/>
      <c r="UHD176" s="3058"/>
      <c r="UHE176" s="3058"/>
      <c r="UHF176" s="3058"/>
      <c r="UHG176" s="3058"/>
      <c r="UHH176" s="3058"/>
      <c r="UHI176" s="3058"/>
      <c r="UHJ176" s="3058"/>
      <c r="UHK176" s="3058"/>
      <c r="UHL176" s="3058"/>
      <c r="UHM176" s="3058"/>
      <c r="UHN176" s="3058"/>
      <c r="UHO176" s="3058"/>
      <c r="UHP176" s="3058"/>
      <c r="UHQ176" s="3058"/>
      <c r="UHR176" s="3058"/>
      <c r="UHS176" s="3058"/>
      <c r="UHT176" s="3058"/>
      <c r="UHU176" s="3058"/>
      <c r="UHV176" s="3058"/>
      <c r="UHW176" s="3058"/>
      <c r="UHX176" s="3058"/>
      <c r="UHY176" s="3058"/>
      <c r="UHZ176" s="3058"/>
      <c r="UIA176" s="3058"/>
      <c r="UIB176" s="3058"/>
      <c r="UIC176" s="3058"/>
      <c r="UID176" s="3058"/>
      <c r="UIE176" s="3058"/>
      <c r="UIF176" s="3058"/>
      <c r="UIG176" s="3058"/>
      <c r="UIH176" s="3058"/>
      <c r="UII176" s="3058"/>
      <c r="UIJ176" s="3058"/>
      <c r="UIK176" s="3058"/>
      <c r="UIL176" s="3058"/>
      <c r="UIM176" s="3058"/>
      <c r="UIN176" s="3058"/>
      <c r="UIO176" s="3058"/>
      <c r="UIP176" s="3058"/>
      <c r="UIQ176" s="3058"/>
      <c r="UIR176" s="3058"/>
      <c r="UIS176" s="3058"/>
      <c r="UIT176" s="3058"/>
      <c r="UIU176" s="3058"/>
      <c r="UIV176" s="3058"/>
      <c r="UIW176" s="3058"/>
      <c r="UIX176" s="3058"/>
      <c r="UIY176" s="3058"/>
      <c r="UIZ176" s="3058"/>
      <c r="UJA176" s="3058"/>
      <c r="UJB176" s="3058"/>
      <c r="UJC176" s="3058"/>
      <c r="UJD176" s="3058"/>
      <c r="UJE176" s="3058"/>
      <c r="UJF176" s="3058"/>
      <c r="UJG176" s="3058"/>
      <c r="UJH176" s="3058"/>
      <c r="UJI176" s="3058"/>
      <c r="UJJ176" s="3058"/>
      <c r="UJK176" s="3058"/>
      <c r="UJL176" s="3058"/>
      <c r="UJM176" s="3058"/>
      <c r="UJN176" s="3058"/>
      <c r="UJO176" s="3058"/>
      <c r="UJP176" s="3058"/>
      <c r="UJQ176" s="3058"/>
      <c r="UJR176" s="3058"/>
      <c r="UJS176" s="3058"/>
      <c r="UJT176" s="3058"/>
      <c r="UJU176" s="3058"/>
      <c r="UJV176" s="3058"/>
      <c r="UJW176" s="3058"/>
      <c r="UJX176" s="3058"/>
      <c r="UJY176" s="3058"/>
      <c r="UJZ176" s="3058"/>
      <c r="UKA176" s="3058"/>
      <c r="UKB176" s="3058"/>
      <c r="UKC176" s="3058"/>
      <c r="UKD176" s="3058"/>
      <c r="UKE176" s="3058"/>
      <c r="UKF176" s="3058"/>
      <c r="UKG176" s="3058"/>
      <c r="UKH176" s="3058"/>
      <c r="UKI176" s="3058"/>
      <c r="UKJ176" s="3058"/>
      <c r="UKK176" s="3058"/>
      <c r="UKL176" s="3058"/>
      <c r="UKM176" s="3058"/>
      <c r="UKN176" s="3058"/>
      <c r="UKO176" s="3058"/>
      <c r="UKP176" s="3058"/>
      <c r="UKQ176" s="3058"/>
      <c r="UKR176" s="3058"/>
      <c r="UKS176" s="3058"/>
      <c r="UKT176" s="3058"/>
      <c r="UKU176" s="3058"/>
      <c r="UKV176" s="3058"/>
      <c r="UKW176" s="3058"/>
      <c r="UKX176" s="3058"/>
      <c r="UKY176" s="3058"/>
      <c r="UKZ176" s="3058"/>
      <c r="ULA176" s="3058"/>
      <c r="ULB176" s="3058"/>
      <c r="ULC176" s="3058"/>
      <c r="ULD176" s="3058"/>
      <c r="ULE176" s="3058"/>
      <c r="ULF176" s="3058"/>
      <c r="ULG176" s="3058"/>
      <c r="ULH176" s="3058"/>
      <c r="ULI176" s="3058"/>
      <c r="ULJ176" s="3058"/>
      <c r="ULK176" s="3058"/>
      <c r="ULL176" s="3058"/>
      <c r="ULM176" s="3058"/>
      <c r="ULN176" s="3058"/>
      <c r="ULO176" s="3058"/>
      <c r="ULP176" s="3058"/>
      <c r="ULQ176" s="3058"/>
      <c r="ULR176" s="3058"/>
      <c r="ULS176" s="3058"/>
      <c r="ULT176" s="3058"/>
      <c r="ULU176" s="3058"/>
      <c r="ULV176" s="3058"/>
      <c r="ULW176" s="3058"/>
      <c r="ULX176" s="3058"/>
      <c r="ULY176" s="3058"/>
      <c r="ULZ176" s="3058"/>
      <c r="UMA176" s="3058"/>
      <c r="UMB176" s="3058"/>
      <c r="UMC176" s="3058"/>
      <c r="UMD176" s="3058"/>
      <c r="UME176" s="3058"/>
      <c r="UMF176" s="3058"/>
      <c r="UMG176" s="3058"/>
      <c r="UMH176" s="3058"/>
      <c r="UMI176" s="3058"/>
      <c r="UMJ176" s="3058"/>
      <c r="UMK176" s="3058"/>
      <c r="UML176" s="3058"/>
      <c r="UMM176" s="3058"/>
      <c r="UMN176" s="3058"/>
      <c r="UMO176" s="3058"/>
      <c r="UMP176" s="3058"/>
      <c r="UMQ176" s="3058"/>
      <c r="UMR176" s="3058"/>
      <c r="UMS176" s="3058"/>
      <c r="UMT176" s="3058"/>
      <c r="UMU176" s="3058"/>
      <c r="UMV176" s="3058"/>
      <c r="UMW176" s="3058"/>
      <c r="UMX176" s="3058"/>
      <c r="UMY176" s="3058"/>
      <c r="UMZ176" s="3058"/>
      <c r="UNA176" s="3058"/>
      <c r="UNB176" s="3058"/>
      <c r="UNC176" s="3058"/>
      <c r="UND176" s="3058"/>
      <c r="UNE176" s="3058"/>
      <c r="UNF176" s="3058"/>
      <c r="UNG176" s="3058"/>
      <c r="UNH176" s="3058"/>
      <c r="UNI176" s="3058"/>
      <c r="UNJ176" s="3058"/>
      <c r="UNK176" s="3058"/>
      <c r="UNL176" s="3058"/>
      <c r="UNM176" s="3058"/>
      <c r="UNN176" s="3058"/>
      <c r="UNO176" s="3058"/>
      <c r="UNP176" s="3058"/>
      <c r="UNQ176" s="3058"/>
      <c r="UNR176" s="3058"/>
      <c r="UNS176" s="3058"/>
      <c r="UNT176" s="3058"/>
      <c r="UNU176" s="3058"/>
      <c r="UNV176" s="3058"/>
      <c r="UNW176" s="3058"/>
      <c r="UNX176" s="3058"/>
      <c r="UNY176" s="3058"/>
      <c r="UNZ176" s="3058"/>
      <c r="UOA176" s="3058"/>
      <c r="UOB176" s="3058"/>
      <c r="UOC176" s="3058"/>
      <c r="UOD176" s="3058"/>
      <c r="UOE176" s="3058"/>
      <c r="UOF176" s="3058"/>
      <c r="UOG176" s="3058"/>
      <c r="UOH176" s="3058"/>
      <c r="UOI176" s="3058"/>
      <c r="UOJ176" s="3058"/>
      <c r="UOK176" s="3058"/>
      <c r="UOL176" s="3058"/>
      <c r="UOM176" s="3058"/>
      <c r="UON176" s="3058"/>
      <c r="UOO176" s="3058"/>
      <c r="UOP176" s="3058"/>
      <c r="UOQ176" s="3058"/>
      <c r="UOR176" s="3058"/>
      <c r="UOS176" s="3058"/>
      <c r="UOT176" s="3058"/>
      <c r="UOU176" s="3058"/>
      <c r="UOV176" s="3058"/>
      <c r="UOW176" s="3058"/>
      <c r="UOX176" s="3058"/>
      <c r="UOY176" s="3058"/>
      <c r="UOZ176" s="3058"/>
      <c r="UPA176" s="3058"/>
      <c r="UPB176" s="3058"/>
      <c r="UPC176" s="3058"/>
      <c r="UPD176" s="3058"/>
      <c r="UPE176" s="3058"/>
      <c r="UPF176" s="3058"/>
      <c r="UPG176" s="3058"/>
      <c r="UPH176" s="3058"/>
      <c r="UPI176" s="3058"/>
      <c r="UPJ176" s="3058"/>
      <c r="UPK176" s="3058"/>
      <c r="UPL176" s="3058"/>
      <c r="UPM176" s="3058"/>
      <c r="UPN176" s="3058"/>
      <c r="UPO176" s="3058"/>
      <c r="UPP176" s="3058"/>
      <c r="UPQ176" s="3058"/>
      <c r="UPR176" s="3058"/>
      <c r="UPS176" s="3058"/>
      <c r="UPT176" s="3058"/>
      <c r="UPU176" s="3058"/>
      <c r="UPV176" s="3058"/>
      <c r="UPW176" s="3058"/>
      <c r="UPX176" s="3058"/>
      <c r="UPY176" s="3058"/>
      <c r="UPZ176" s="3058"/>
      <c r="UQA176" s="3058"/>
      <c r="UQB176" s="3058"/>
      <c r="UQC176" s="3058"/>
      <c r="UQD176" s="3058"/>
      <c r="UQE176" s="3058"/>
      <c r="UQF176" s="3058"/>
      <c r="UQG176" s="3058"/>
      <c r="UQH176" s="3058"/>
      <c r="UQI176" s="3058"/>
      <c r="UQJ176" s="3058"/>
      <c r="UQK176" s="3058"/>
      <c r="UQL176" s="3058"/>
      <c r="UQM176" s="3058"/>
      <c r="UQN176" s="3058"/>
      <c r="UQO176" s="3058"/>
      <c r="UQP176" s="3058"/>
      <c r="UQQ176" s="3058"/>
      <c r="UQR176" s="3058"/>
      <c r="UQS176" s="3058"/>
      <c r="UQT176" s="3058"/>
      <c r="UQU176" s="3058"/>
      <c r="UQV176" s="3058"/>
      <c r="UQW176" s="3058"/>
      <c r="UQX176" s="3058"/>
      <c r="UQY176" s="3058"/>
      <c r="UQZ176" s="3058"/>
      <c r="URA176" s="3058"/>
      <c r="URB176" s="3058"/>
      <c r="URC176" s="3058"/>
      <c r="URD176" s="3058"/>
      <c r="URE176" s="3058"/>
      <c r="URF176" s="3058"/>
      <c r="URG176" s="3058"/>
      <c r="URH176" s="3058"/>
      <c r="URI176" s="3058"/>
      <c r="URJ176" s="3058"/>
      <c r="URK176" s="3058"/>
      <c r="URL176" s="3058"/>
      <c r="URM176" s="3058"/>
      <c r="URN176" s="3058"/>
      <c r="URO176" s="3058"/>
      <c r="URP176" s="3058"/>
      <c r="URQ176" s="3058"/>
      <c r="URR176" s="3058"/>
      <c r="URS176" s="3058"/>
      <c r="URT176" s="3058"/>
      <c r="URU176" s="3058"/>
      <c r="URV176" s="3058"/>
      <c r="URW176" s="3058"/>
      <c r="URX176" s="3058"/>
      <c r="URY176" s="3058"/>
      <c r="URZ176" s="3058"/>
      <c r="USA176" s="3058"/>
      <c r="USB176" s="3058"/>
      <c r="USC176" s="3058"/>
      <c r="USD176" s="3058"/>
      <c r="USE176" s="3058"/>
      <c r="USF176" s="3058"/>
      <c r="USG176" s="3058"/>
      <c r="USH176" s="3058"/>
      <c r="USI176" s="3058"/>
      <c r="USJ176" s="3058"/>
      <c r="USK176" s="3058"/>
      <c r="USL176" s="3058"/>
      <c r="USM176" s="3058"/>
      <c r="USN176" s="3058"/>
      <c r="USO176" s="3058"/>
      <c r="USP176" s="3058"/>
      <c r="USQ176" s="3058"/>
      <c r="USR176" s="3058"/>
      <c r="USS176" s="3058"/>
      <c r="UST176" s="3058"/>
      <c r="USU176" s="3058"/>
      <c r="USV176" s="3058"/>
      <c r="USW176" s="3058"/>
      <c r="USX176" s="3058"/>
      <c r="USY176" s="3058"/>
      <c r="USZ176" s="3058"/>
      <c r="UTA176" s="3058"/>
      <c r="UTB176" s="3058"/>
      <c r="UTC176" s="3058"/>
      <c r="UTD176" s="3058"/>
      <c r="UTE176" s="3058"/>
      <c r="UTF176" s="3058"/>
      <c r="UTG176" s="3058"/>
      <c r="UTH176" s="3058"/>
      <c r="UTI176" s="3058"/>
      <c r="UTJ176" s="3058"/>
      <c r="UTK176" s="3058"/>
      <c r="UTL176" s="3058"/>
      <c r="UTM176" s="3058"/>
      <c r="UTN176" s="3058"/>
      <c r="UTO176" s="3058"/>
      <c r="UTP176" s="3058"/>
      <c r="UTQ176" s="3058"/>
      <c r="UTR176" s="3058"/>
      <c r="UTS176" s="3058"/>
      <c r="UTT176" s="3058"/>
      <c r="UTU176" s="3058"/>
      <c r="UTV176" s="3058"/>
      <c r="UTW176" s="3058"/>
      <c r="UTX176" s="3058"/>
      <c r="UTY176" s="3058"/>
      <c r="UTZ176" s="3058"/>
      <c r="UUA176" s="3058"/>
      <c r="UUB176" s="3058"/>
      <c r="UUC176" s="3058"/>
      <c r="UUD176" s="3058"/>
      <c r="UUE176" s="3058"/>
      <c r="UUF176" s="3058"/>
      <c r="UUG176" s="3058"/>
      <c r="UUH176" s="3058"/>
      <c r="UUI176" s="3058"/>
      <c r="UUJ176" s="3058"/>
      <c r="UUK176" s="3058"/>
      <c r="UUL176" s="3058"/>
      <c r="UUM176" s="3058"/>
      <c r="UUN176" s="3058"/>
      <c r="UUO176" s="3058"/>
      <c r="UUP176" s="3058"/>
      <c r="UUQ176" s="3058"/>
      <c r="UUR176" s="3058"/>
      <c r="UUS176" s="3058"/>
      <c r="UUT176" s="3058"/>
      <c r="UUU176" s="3058"/>
      <c r="UUV176" s="3058"/>
      <c r="UUW176" s="3058"/>
      <c r="UUX176" s="3058"/>
      <c r="UUY176" s="3058"/>
      <c r="UUZ176" s="3058"/>
      <c r="UVA176" s="3058"/>
      <c r="UVB176" s="3058"/>
      <c r="UVC176" s="3058"/>
      <c r="UVD176" s="3058"/>
      <c r="UVE176" s="3058"/>
      <c r="UVF176" s="3058"/>
      <c r="UVG176" s="3058"/>
      <c r="UVH176" s="3058"/>
      <c r="UVI176" s="3058"/>
      <c r="UVJ176" s="3058"/>
      <c r="UVK176" s="3058"/>
      <c r="UVL176" s="3058"/>
      <c r="UVM176" s="3058"/>
      <c r="UVN176" s="3058"/>
      <c r="UVO176" s="3058"/>
      <c r="UVP176" s="3058"/>
      <c r="UVQ176" s="3058"/>
      <c r="UVR176" s="3058"/>
      <c r="UVS176" s="3058"/>
      <c r="UVT176" s="3058"/>
      <c r="UVU176" s="3058"/>
      <c r="UVV176" s="3058"/>
      <c r="UVW176" s="3058"/>
      <c r="UVX176" s="3058"/>
      <c r="UVY176" s="3058"/>
      <c r="UVZ176" s="3058"/>
      <c r="UWA176" s="3058"/>
      <c r="UWB176" s="3058"/>
      <c r="UWC176" s="3058"/>
      <c r="UWD176" s="3058"/>
      <c r="UWE176" s="3058"/>
      <c r="UWF176" s="3058"/>
      <c r="UWG176" s="3058"/>
      <c r="UWH176" s="3058"/>
      <c r="UWI176" s="3058"/>
      <c r="UWJ176" s="3058"/>
      <c r="UWK176" s="3058"/>
      <c r="UWL176" s="3058"/>
      <c r="UWM176" s="3058"/>
      <c r="UWN176" s="3058"/>
      <c r="UWO176" s="3058"/>
      <c r="UWP176" s="3058"/>
      <c r="UWQ176" s="3058"/>
      <c r="UWR176" s="3058"/>
      <c r="UWS176" s="3058"/>
      <c r="UWT176" s="3058"/>
      <c r="UWU176" s="3058"/>
      <c r="UWV176" s="3058"/>
      <c r="UWW176" s="3058"/>
      <c r="UWX176" s="3058"/>
      <c r="UWY176" s="3058"/>
      <c r="UWZ176" s="3058"/>
      <c r="UXA176" s="3058"/>
      <c r="UXB176" s="3058"/>
      <c r="UXC176" s="3058"/>
      <c r="UXD176" s="3058"/>
      <c r="UXE176" s="3058"/>
      <c r="UXF176" s="3058"/>
      <c r="UXG176" s="3058"/>
      <c r="UXH176" s="3058"/>
      <c r="UXI176" s="3058"/>
      <c r="UXJ176" s="3058"/>
      <c r="UXK176" s="3058"/>
      <c r="UXL176" s="3058"/>
      <c r="UXM176" s="3058"/>
      <c r="UXN176" s="3058"/>
      <c r="UXO176" s="3058"/>
      <c r="UXP176" s="3058"/>
      <c r="UXQ176" s="3058"/>
      <c r="UXR176" s="3058"/>
      <c r="UXS176" s="3058"/>
      <c r="UXT176" s="3058"/>
      <c r="UXU176" s="3058"/>
      <c r="UXV176" s="3058"/>
      <c r="UXW176" s="3058"/>
      <c r="UXX176" s="3058"/>
      <c r="UXY176" s="3058"/>
      <c r="UXZ176" s="3058"/>
      <c r="UYA176" s="3058"/>
      <c r="UYB176" s="3058"/>
      <c r="UYC176" s="3058"/>
      <c r="UYD176" s="3058"/>
      <c r="UYE176" s="3058"/>
      <c r="UYF176" s="3058"/>
      <c r="UYG176" s="3058"/>
      <c r="UYH176" s="3058"/>
      <c r="UYI176" s="3058"/>
      <c r="UYJ176" s="3058"/>
      <c r="UYK176" s="3058"/>
      <c r="UYL176" s="3058"/>
      <c r="UYM176" s="3058"/>
      <c r="UYN176" s="3058"/>
      <c r="UYO176" s="3058"/>
      <c r="UYP176" s="3058"/>
      <c r="UYQ176" s="3058"/>
      <c r="UYR176" s="3058"/>
      <c r="UYS176" s="3058"/>
      <c r="UYT176" s="3058"/>
      <c r="UYU176" s="3058"/>
      <c r="UYV176" s="3058"/>
      <c r="UYW176" s="3058"/>
      <c r="UYX176" s="3058"/>
      <c r="UYY176" s="3058"/>
      <c r="UYZ176" s="3058"/>
      <c r="UZA176" s="3058"/>
      <c r="UZB176" s="3058"/>
      <c r="UZC176" s="3058"/>
      <c r="UZD176" s="3058"/>
      <c r="UZE176" s="3058"/>
      <c r="UZF176" s="3058"/>
      <c r="UZG176" s="3058"/>
      <c r="UZH176" s="3058"/>
      <c r="UZI176" s="3058"/>
      <c r="UZJ176" s="3058"/>
      <c r="UZK176" s="3058"/>
      <c r="UZL176" s="3058"/>
      <c r="UZM176" s="3058"/>
      <c r="UZN176" s="3058"/>
      <c r="UZO176" s="3058"/>
      <c r="UZP176" s="3058"/>
      <c r="UZQ176" s="3058"/>
      <c r="UZR176" s="3058"/>
      <c r="UZS176" s="3058"/>
      <c r="UZT176" s="3058"/>
      <c r="UZU176" s="3058"/>
      <c r="UZV176" s="3058"/>
      <c r="UZW176" s="3058"/>
      <c r="UZX176" s="3058"/>
      <c r="UZY176" s="3058"/>
      <c r="UZZ176" s="3058"/>
      <c r="VAA176" s="3058"/>
      <c r="VAB176" s="3058"/>
      <c r="VAC176" s="3058"/>
      <c r="VAD176" s="3058"/>
      <c r="VAE176" s="3058"/>
      <c r="VAF176" s="3058"/>
      <c r="VAG176" s="3058"/>
      <c r="VAH176" s="3058"/>
      <c r="VAI176" s="3058"/>
      <c r="VAJ176" s="3058"/>
      <c r="VAK176" s="3058"/>
      <c r="VAL176" s="3058"/>
      <c r="VAM176" s="3058"/>
      <c r="VAN176" s="3058"/>
      <c r="VAO176" s="3058"/>
      <c r="VAP176" s="3058"/>
      <c r="VAQ176" s="3058"/>
      <c r="VAR176" s="3058"/>
      <c r="VAS176" s="3058"/>
      <c r="VAT176" s="3058"/>
      <c r="VAU176" s="3058"/>
      <c r="VAV176" s="3058"/>
      <c r="VAW176" s="3058"/>
      <c r="VAX176" s="3058"/>
      <c r="VAY176" s="3058"/>
      <c r="VAZ176" s="3058"/>
      <c r="VBA176" s="3058"/>
      <c r="VBB176" s="3058"/>
      <c r="VBC176" s="3058"/>
      <c r="VBD176" s="3058"/>
      <c r="VBE176" s="3058"/>
      <c r="VBF176" s="3058"/>
      <c r="VBG176" s="3058"/>
      <c r="VBH176" s="3058"/>
      <c r="VBI176" s="3058"/>
      <c r="VBJ176" s="3058"/>
      <c r="VBK176" s="3058"/>
      <c r="VBL176" s="3058"/>
      <c r="VBM176" s="3058"/>
      <c r="VBN176" s="3058"/>
      <c r="VBO176" s="3058"/>
      <c r="VBP176" s="3058"/>
      <c r="VBQ176" s="3058"/>
      <c r="VBR176" s="3058"/>
      <c r="VBS176" s="3058"/>
      <c r="VBT176" s="3058"/>
      <c r="VBU176" s="3058"/>
      <c r="VBV176" s="3058"/>
      <c r="VBW176" s="3058"/>
      <c r="VBX176" s="3058"/>
      <c r="VBY176" s="3058"/>
      <c r="VBZ176" s="3058"/>
      <c r="VCA176" s="3058"/>
      <c r="VCB176" s="3058"/>
      <c r="VCC176" s="3058"/>
      <c r="VCD176" s="3058"/>
      <c r="VCE176" s="3058"/>
      <c r="VCF176" s="3058"/>
      <c r="VCG176" s="3058"/>
      <c r="VCH176" s="3058"/>
      <c r="VCI176" s="3058"/>
      <c r="VCJ176" s="3058"/>
      <c r="VCK176" s="3058"/>
      <c r="VCL176" s="3058"/>
      <c r="VCM176" s="3058"/>
      <c r="VCN176" s="3058"/>
      <c r="VCO176" s="3058"/>
      <c r="VCP176" s="3058"/>
      <c r="VCQ176" s="3058"/>
      <c r="VCR176" s="3058"/>
      <c r="VCS176" s="3058"/>
      <c r="VCT176" s="3058"/>
      <c r="VCU176" s="3058"/>
      <c r="VCV176" s="3058"/>
      <c r="VCW176" s="3058"/>
      <c r="VCX176" s="3058"/>
      <c r="VCY176" s="3058"/>
      <c r="VCZ176" s="3058"/>
      <c r="VDA176" s="3058"/>
      <c r="VDB176" s="3058"/>
      <c r="VDC176" s="3058"/>
      <c r="VDD176" s="3058"/>
      <c r="VDE176" s="3058"/>
      <c r="VDF176" s="3058"/>
      <c r="VDG176" s="3058"/>
      <c r="VDH176" s="3058"/>
      <c r="VDI176" s="3058"/>
      <c r="VDJ176" s="3058"/>
      <c r="VDK176" s="3058"/>
      <c r="VDL176" s="3058"/>
      <c r="VDM176" s="3058"/>
      <c r="VDN176" s="3058"/>
      <c r="VDO176" s="3058"/>
      <c r="VDP176" s="3058"/>
      <c r="VDQ176" s="3058"/>
      <c r="VDR176" s="3058"/>
      <c r="VDS176" s="3058"/>
      <c r="VDT176" s="3058"/>
      <c r="VDU176" s="3058"/>
      <c r="VDV176" s="3058"/>
      <c r="VDW176" s="3058"/>
      <c r="VDX176" s="3058"/>
      <c r="VDY176" s="3058"/>
      <c r="VDZ176" s="3058"/>
      <c r="VEA176" s="3058"/>
      <c r="VEB176" s="3058"/>
      <c r="VEC176" s="3058"/>
      <c r="VED176" s="3058"/>
      <c r="VEE176" s="3058"/>
      <c r="VEF176" s="3058"/>
      <c r="VEG176" s="3058"/>
      <c r="VEH176" s="3058"/>
      <c r="VEI176" s="3058"/>
      <c r="VEJ176" s="3058"/>
      <c r="VEK176" s="3058"/>
      <c r="VEL176" s="3058"/>
      <c r="VEM176" s="3058"/>
      <c r="VEN176" s="3058"/>
      <c r="VEO176" s="3058"/>
      <c r="VEP176" s="3058"/>
      <c r="VEQ176" s="3058"/>
      <c r="VER176" s="3058"/>
      <c r="VES176" s="3058"/>
      <c r="VET176" s="3058"/>
      <c r="VEU176" s="3058"/>
      <c r="VEV176" s="3058"/>
      <c r="VEW176" s="3058"/>
      <c r="VEX176" s="3058"/>
      <c r="VEY176" s="3058"/>
      <c r="VEZ176" s="3058"/>
      <c r="VFA176" s="3058"/>
      <c r="VFB176" s="3058"/>
      <c r="VFC176" s="3058"/>
      <c r="VFD176" s="3058"/>
      <c r="VFE176" s="3058"/>
      <c r="VFF176" s="3058"/>
      <c r="VFG176" s="3058"/>
      <c r="VFH176" s="3058"/>
      <c r="VFI176" s="3058"/>
      <c r="VFJ176" s="3058"/>
      <c r="VFK176" s="3058"/>
      <c r="VFL176" s="3058"/>
      <c r="VFM176" s="3058"/>
      <c r="VFN176" s="3058"/>
      <c r="VFO176" s="3058"/>
      <c r="VFP176" s="3058"/>
      <c r="VFQ176" s="3058"/>
      <c r="VFR176" s="3058"/>
      <c r="VFS176" s="3058"/>
      <c r="VFT176" s="3058"/>
      <c r="VFU176" s="3058"/>
      <c r="VFV176" s="3058"/>
      <c r="VFW176" s="3058"/>
      <c r="VFX176" s="3058"/>
      <c r="VFY176" s="3058"/>
      <c r="VFZ176" s="3058"/>
      <c r="VGA176" s="3058"/>
      <c r="VGB176" s="3058"/>
      <c r="VGC176" s="3058"/>
      <c r="VGD176" s="3058"/>
      <c r="VGE176" s="3058"/>
      <c r="VGF176" s="3058"/>
      <c r="VGG176" s="3058"/>
      <c r="VGH176" s="3058"/>
      <c r="VGI176" s="3058"/>
      <c r="VGJ176" s="3058"/>
      <c r="VGK176" s="3058"/>
      <c r="VGL176" s="3058"/>
      <c r="VGM176" s="3058"/>
      <c r="VGN176" s="3058"/>
      <c r="VGO176" s="3058"/>
      <c r="VGP176" s="3058"/>
      <c r="VGQ176" s="3058"/>
      <c r="VGR176" s="3058"/>
      <c r="VGS176" s="3058"/>
      <c r="VGT176" s="3058"/>
      <c r="VGU176" s="3058"/>
      <c r="VGV176" s="3058"/>
      <c r="VGW176" s="3058"/>
      <c r="VGX176" s="3058"/>
      <c r="VGY176" s="3058"/>
      <c r="VGZ176" s="3058"/>
      <c r="VHA176" s="3058"/>
      <c r="VHB176" s="3058"/>
      <c r="VHC176" s="3058"/>
      <c r="VHD176" s="3058"/>
      <c r="VHE176" s="3058"/>
      <c r="VHF176" s="3058"/>
      <c r="VHG176" s="3058"/>
      <c r="VHH176" s="3058"/>
      <c r="VHI176" s="3058"/>
      <c r="VHJ176" s="3058"/>
      <c r="VHK176" s="3058"/>
      <c r="VHL176" s="3058"/>
      <c r="VHM176" s="3058"/>
      <c r="VHN176" s="3058"/>
      <c r="VHO176" s="3058"/>
      <c r="VHP176" s="3058"/>
      <c r="VHQ176" s="3058"/>
      <c r="VHR176" s="3058"/>
      <c r="VHS176" s="3058"/>
      <c r="VHT176" s="3058"/>
      <c r="VHU176" s="3058"/>
      <c r="VHV176" s="3058"/>
      <c r="VHW176" s="3058"/>
      <c r="VHX176" s="3058"/>
      <c r="VHY176" s="3058"/>
      <c r="VHZ176" s="3058"/>
      <c r="VIA176" s="3058"/>
      <c r="VIB176" s="3058"/>
      <c r="VIC176" s="3058"/>
      <c r="VID176" s="3058"/>
      <c r="VIE176" s="3058"/>
      <c r="VIF176" s="3058"/>
      <c r="VIG176" s="3058"/>
      <c r="VIH176" s="3058"/>
      <c r="VII176" s="3058"/>
      <c r="VIJ176" s="3058"/>
      <c r="VIK176" s="3058"/>
      <c r="VIL176" s="3058"/>
      <c r="VIM176" s="3058"/>
      <c r="VIN176" s="3058"/>
      <c r="VIO176" s="3058"/>
      <c r="VIP176" s="3058"/>
      <c r="VIQ176" s="3058"/>
      <c r="VIR176" s="3058"/>
      <c r="VIS176" s="3058"/>
      <c r="VIT176" s="3058"/>
      <c r="VIU176" s="3058"/>
      <c r="VIV176" s="3058"/>
      <c r="VIW176" s="3058"/>
      <c r="VIX176" s="3058"/>
      <c r="VIY176" s="3058"/>
      <c r="VIZ176" s="3058"/>
      <c r="VJA176" s="3058"/>
      <c r="VJB176" s="3058"/>
      <c r="VJC176" s="3058"/>
      <c r="VJD176" s="3058"/>
      <c r="VJE176" s="3058"/>
      <c r="VJF176" s="3058"/>
      <c r="VJG176" s="3058"/>
      <c r="VJH176" s="3058"/>
      <c r="VJI176" s="3058"/>
      <c r="VJJ176" s="3058"/>
      <c r="VJK176" s="3058"/>
      <c r="VJL176" s="3058"/>
      <c r="VJM176" s="3058"/>
      <c r="VJN176" s="3058"/>
      <c r="VJO176" s="3058"/>
      <c r="VJP176" s="3058"/>
      <c r="VJQ176" s="3058"/>
      <c r="VJR176" s="3058"/>
      <c r="VJS176" s="3058"/>
      <c r="VJT176" s="3058"/>
      <c r="VJU176" s="3058"/>
      <c r="VJV176" s="3058"/>
      <c r="VJW176" s="3058"/>
      <c r="VJX176" s="3058"/>
      <c r="VJY176" s="3058"/>
      <c r="VJZ176" s="3058"/>
      <c r="VKA176" s="3058"/>
      <c r="VKB176" s="3058"/>
      <c r="VKC176" s="3058"/>
      <c r="VKD176" s="3058"/>
      <c r="VKE176" s="3058"/>
      <c r="VKF176" s="3058"/>
      <c r="VKG176" s="3058"/>
      <c r="VKH176" s="3058"/>
      <c r="VKI176" s="3058"/>
      <c r="VKJ176" s="3058"/>
      <c r="VKK176" s="3058"/>
      <c r="VKL176" s="3058"/>
      <c r="VKM176" s="3058"/>
      <c r="VKN176" s="3058"/>
      <c r="VKO176" s="3058"/>
      <c r="VKP176" s="3058"/>
      <c r="VKQ176" s="3058"/>
      <c r="VKR176" s="3058"/>
      <c r="VKS176" s="3058"/>
      <c r="VKT176" s="3058"/>
      <c r="VKU176" s="3058"/>
      <c r="VKV176" s="3058"/>
      <c r="VKW176" s="3058"/>
      <c r="VKX176" s="3058"/>
      <c r="VKY176" s="3058"/>
      <c r="VKZ176" s="3058"/>
      <c r="VLA176" s="3058"/>
      <c r="VLB176" s="3058"/>
      <c r="VLC176" s="3058"/>
      <c r="VLD176" s="3058"/>
      <c r="VLE176" s="3058"/>
      <c r="VLF176" s="3058"/>
      <c r="VLG176" s="3058"/>
      <c r="VLH176" s="3058"/>
      <c r="VLI176" s="3058"/>
      <c r="VLJ176" s="3058"/>
      <c r="VLK176" s="3058"/>
      <c r="VLL176" s="3058"/>
      <c r="VLM176" s="3058"/>
      <c r="VLN176" s="3058"/>
      <c r="VLO176" s="3058"/>
      <c r="VLP176" s="3058"/>
      <c r="VLQ176" s="3058"/>
      <c r="VLR176" s="3058"/>
      <c r="VLS176" s="3058"/>
      <c r="VLT176" s="3058"/>
      <c r="VLU176" s="3058"/>
      <c r="VLV176" s="3058"/>
      <c r="VLW176" s="3058"/>
      <c r="VLX176" s="3058"/>
      <c r="VLY176" s="3058"/>
      <c r="VLZ176" s="3058"/>
      <c r="VMA176" s="3058"/>
      <c r="VMB176" s="3058"/>
      <c r="VMC176" s="3058"/>
      <c r="VMD176" s="3058"/>
      <c r="VME176" s="3058"/>
      <c r="VMF176" s="3058"/>
      <c r="VMG176" s="3058"/>
      <c r="VMH176" s="3058"/>
      <c r="VMI176" s="3058"/>
      <c r="VMJ176" s="3058"/>
      <c r="VMK176" s="3058"/>
      <c r="VML176" s="3058"/>
      <c r="VMM176" s="3058"/>
      <c r="VMN176" s="3058"/>
      <c r="VMO176" s="3058"/>
      <c r="VMP176" s="3058"/>
      <c r="VMQ176" s="3058"/>
      <c r="VMR176" s="3058"/>
      <c r="VMS176" s="3058"/>
      <c r="VMT176" s="3058"/>
      <c r="VMU176" s="3058"/>
      <c r="VMV176" s="3058"/>
      <c r="VMW176" s="3058"/>
      <c r="VMX176" s="3058"/>
      <c r="VMY176" s="3058"/>
      <c r="VMZ176" s="3058"/>
      <c r="VNA176" s="3058"/>
      <c r="VNB176" s="3058"/>
      <c r="VNC176" s="3058"/>
      <c r="VND176" s="3058"/>
      <c r="VNE176" s="3058"/>
      <c r="VNF176" s="3058"/>
      <c r="VNG176" s="3058"/>
      <c r="VNH176" s="3058"/>
      <c r="VNI176" s="3058"/>
      <c r="VNJ176" s="3058"/>
      <c r="VNK176" s="3058"/>
      <c r="VNL176" s="3058"/>
      <c r="VNM176" s="3058"/>
      <c r="VNN176" s="3058"/>
      <c r="VNO176" s="3058"/>
      <c r="VNP176" s="3058"/>
      <c r="VNQ176" s="3058"/>
      <c r="VNR176" s="3058"/>
      <c r="VNS176" s="3058"/>
      <c r="VNT176" s="3058"/>
      <c r="VNU176" s="3058"/>
      <c r="VNV176" s="3058"/>
      <c r="VNW176" s="3058"/>
      <c r="VNX176" s="3058"/>
      <c r="VNY176" s="3058"/>
      <c r="VNZ176" s="3058"/>
      <c r="VOA176" s="3058"/>
      <c r="VOB176" s="3058"/>
      <c r="VOC176" s="3058"/>
      <c r="VOD176" s="3058"/>
      <c r="VOE176" s="3058"/>
      <c r="VOF176" s="3058"/>
      <c r="VOG176" s="3058"/>
      <c r="VOH176" s="3058"/>
      <c r="VOI176" s="3058"/>
      <c r="VOJ176" s="3058"/>
      <c r="VOK176" s="3058"/>
      <c r="VOL176" s="3058"/>
      <c r="VOM176" s="3058"/>
      <c r="VON176" s="3058"/>
      <c r="VOO176" s="3058"/>
      <c r="VOP176" s="3058"/>
      <c r="VOQ176" s="3058"/>
      <c r="VOR176" s="3058"/>
      <c r="VOS176" s="3058"/>
      <c r="VOT176" s="3058"/>
      <c r="VOU176" s="3058"/>
      <c r="VOV176" s="3058"/>
      <c r="VOW176" s="3058"/>
      <c r="VOX176" s="3058"/>
      <c r="VOY176" s="3058"/>
      <c r="VOZ176" s="3058"/>
      <c r="VPA176" s="3058"/>
      <c r="VPB176" s="3058"/>
      <c r="VPC176" s="3058"/>
      <c r="VPD176" s="3058"/>
      <c r="VPE176" s="3058"/>
      <c r="VPF176" s="3058"/>
      <c r="VPG176" s="3058"/>
      <c r="VPH176" s="3058"/>
      <c r="VPI176" s="3058"/>
      <c r="VPJ176" s="3058"/>
      <c r="VPK176" s="3058"/>
      <c r="VPL176" s="3058"/>
      <c r="VPM176" s="3058"/>
      <c r="VPN176" s="3058"/>
      <c r="VPO176" s="3058"/>
      <c r="VPP176" s="3058"/>
      <c r="VPQ176" s="3058"/>
      <c r="VPR176" s="3058"/>
      <c r="VPS176" s="3058"/>
      <c r="VPT176" s="3058"/>
      <c r="VPU176" s="3058"/>
      <c r="VPV176" s="3058"/>
      <c r="VPW176" s="3058"/>
      <c r="VPX176" s="3058"/>
      <c r="VPY176" s="3058"/>
      <c r="VPZ176" s="3058"/>
      <c r="VQA176" s="3058"/>
      <c r="VQB176" s="3058"/>
      <c r="VQC176" s="3058"/>
      <c r="VQD176" s="3058"/>
      <c r="VQE176" s="3058"/>
      <c r="VQF176" s="3058"/>
      <c r="VQG176" s="3058"/>
      <c r="VQH176" s="3058"/>
      <c r="VQI176" s="3058"/>
      <c r="VQJ176" s="3058"/>
      <c r="VQK176" s="3058"/>
      <c r="VQL176" s="3058"/>
      <c r="VQM176" s="3058"/>
      <c r="VQN176" s="3058"/>
      <c r="VQO176" s="3058"/>
      <c r="VQP176" s="3058"/>
      <c r="VQQ176" s="3058"/>
      <c r="VQR176" s="3058"/>
      <c r="VQS176" s="3058"/>
      <c r="VQT176" s="3058"/>
      <c r="VQU176" s="3058"/>
      <c r="VQV176" s="3058"/>
      <c r="VQW176" s="3058"/>
      <c r="VQX176" s="3058"/>
      <c r="VQY176" s="3058"/>
      <c r="VQZ176" s="3058"/>
      <c r="VRA176" s="3058"/>
      <c r="VRB176" s="3058"/>
      <c r="VRC176" s="3058"/>
      <c r="VRD176" s="3058"/>
      <c r="VRE176" s="3058"/>
      <c r="VRF176" s="3058"/>
      <c r="VRG176" s="3058"/>
      <c r="VRH176" s="3058"/>
      <c r="VRI176" s="3058"/>
      <c r="VRJ176" s="3058"/>
      <c r="VRK176" s="3058"/>
      <c r="VRL176" s="3058"/>
      <c r="VRM176" s="3058"/>
      <c r="VRN176" s="3058"/>
      <c r="VRO176" s="3058"/>
      <c r="VRP176" s="3058"/>
      <c r="VRQ176" s="3058"/>
      <c r="VRR176" s="3058"/>
      <c r="VRS176" s="3058"/>
      <c r="VRT176" s="3058"/>
      <c r="VRU176" s="3058"/>
      <c r="VRV176" s="3058"/>
      <c r="VRW176" s="3058"/>
      <c r="VRX176" s="3058"/>
      <c r="VRY176" s="3058"/>
      <c r="VRZ176" s="3058"/>
      <c r="VSA176" s="3058"/>
      <c r="VSB176" s="3058"/>
      <c r="VSC176" s="3058"/>
      <c r="VSD176" s="3058"/>
      <c r="VSE176" s="3058"/>
      <c r="VSF176" s="3058"/>
      <c r="VSG176" s="3058"/>
      <c r="VSH176" s="3058"/>
      <c r="VSI176" s="3058"/>
      <c r="VSJ176" s="3058"/>
      <c r="VSK176" s="3058"/>
      <c r="VSL176" s="3058"/>
      <c r="VSM176" s="3058"/>
      <c r="VSN176" s="3058"/>
      <c r="VSO176" s="3058"/>
      <c r="VSP176" s="3058"/>
      <c r="VSQ176" s="3058"/>
      <c r="VSR176" s="3058"/>
      <c r="VSS176" s="3058"/>
      <c r="VST176" s="3058"/>
      <c r="VSU176" s="3058"/>
      <c r="VSV176" s="3058"/>
      <c r="VSW176" s="3058"/>
      <c r="VSX176" s="3058"/>
      <c r="VSY176" s="3058"/>
      <c r="VSZ176" s="3058"/>
      <c r="VTA176" s="3058"/>
      <c r="VTB176" s="3058"/>
      <c r="VTC176" s="3058"/>
      <c r="VTD176" s="3058"/>
      <c r="VTE176" s="3058"/>
      <c r="VTF176" s="3058"/>
      <c r="VTG176" s="3058"/>
      <c r="VTH176" s="3058"/>
      <c r="VTI176" s="3058"/>
      <c r="VTJ176" s="3058"/>
      <c r="VTK176" s="3058"/>
      <c r="VTL176" s="3058"/>
      <c r="VTM176" s="3058"/>
      <c r="VTN176" s="3058"/>
      <c r="VTO176" s="3058"/>
      <c r="VTP176" s="3058"/>
      <c r="VTQ176" s="3058"/>
      <c r="VTR176" s="3058"/>
      <c r="VTS176" s="3058"/>
      <c r="VTT176" s="3058"/>
      <c r="VTU176" s="3058"/>
      <c r="VTV176" s="3058"/>
      <c r="VTW176" s="3058"/>
      <c r="VTX176" s="3058"/>
      <c r="VTY176" s="3058"/>
      <c r="VTZ176" s="3058"/>
      <c r="VUA176" s="3058"/>
      <c r="VUB176" s="3058"/>
      <c r="VUC176" s="3058"/>
      <c r="VUD176" s="3058"/>
      <c r="VUE176" s="3058"/>
      <c r="VUF176" s="3058"/>
      <c r="VUG176" s="3058"/>
      <c r="VUH176" s="3058"/>
      <c r="VUI176" s="3058"/>
      <c r="VUJ176" s="3058"/>
      <c r="VUK176" s="3058"/>
      <c r="VUL176" s="3058"/>
      <c r="VUM176" s="3058"/>
      <c r="VUN176" s="3058"/>
      <c r="VUO176" s="3058"/>
      <c r="VUP176" s="3058"/>
      <c r="VUQ176" s="3058"/>
      <c r="VUR176" s="3058"/>
      <c r="VUS176" s="3058"/>
      <c r="VUT176" s="3058"/>
      <c r="VUU176" s="3058"/>
      <c r="VUV176" s="3058"/>
      <c r="VUW176" s="3058"/>
      <c r="VUX176" s="3058"/>
      <c r="VUY176" s="3058"/>
      <c r="VUZ176" s="3058"/>
      <c r="VVA176" s="3058"/>
      <c r="VVB176" s="3058"/>
      <c r="VVC176" s="3058"/>
      <c r="VVD176" s="3058"/>
      <c r="VVE176" s="3058"/>
      <c r="VVF176" s="3058"/>
      <c r="VVG176" s="3058"/>
      <c r="VVH176" s="3058"/>
      <c r="VVI176" s="3058"/>
      <c r="VVJ176" s="3058"/>
      <c r="VVK176" s="3058"/>
      <c r="VVL176" s="3058"/>
      <c r="VVM176" s="3058"/>
      <c r="VVN176" s="3058"/>
      <c r="VVO176" s="3058"/>
      <c r="VVP176" s="3058"/>
      <c r="VVQ176" s="3058"/>
      <c r="VVR176" s="3058"/>
      <c r="VVS176" s="3058"/>
      <c r="VVT176" s="3058"/>
      <c r="VVU176" s="3058"/>
      <c r="VVV176" s="3058"/>
      <c r="VVW176" s="3058"/>
      <c r="VVX176" s="3058"/>
      <c r="VVY176" s="3058"/>
      <c r="VVZ176" s="3058"/>
      <c r="VWA176" s="3058"/>
      <c r="VWB176" s="3058"/>
      <c r="VWC176" s="3058"/>
      <c r="VWD176" s="3058"/>
      <c r="VWE176" s="3058"/>
      <c r="VWF176" s="3058"/>
      <c r="VWG176" s="3058"/>
      <c r="VWH176" s="3058"/>
      <c r="VWI176" s="3058"/>
      <c r="VWJ176" s="3058"/>
      <c r="VWK176" s="3058"/>
      <c r="VWL176" s="3058"/>
      <c r="VWM176" s="3058"/>
      <c r="VWN176" s="3058"/>
      <c r="VWO176" s="3058"/>
      <c r="VWP176" s="3058"/>
      <c r="VWQ176" s="3058"/>
      <c r="VWR176" s="3058"/>
      <c r="VWS176" s="3058"/>
      <c r="VWT176" s="3058"/>
      <c r="VWU176" s="3058"/>
      <c r="VWV176" s="3058"/>
      <c r="VWW176" s="3058"/>
      <c r="VWX176" s="3058"/>
      <c r="VWY176" s="3058"/>
      <c r="VWZ176" s="3058"/>
      <c r="VXA176" s="3058"/>
      <c r="VXB176" s="3058"/>
      <c r="VXC176" s="3058"/>
      <c r="VXD176" s="3058"/>
      <c r="VXE176" s="3058"/>
      <c r="VXF176" s="3058"/>
      <c r="VXG176" s="3058"/>
      <c r="VXH176" s="3058"/>
      <c r="VXI176" s="3058"/>
      <c r="VXJ176" s="3058"/>
      <c r="VXK176" s="3058"/>
      <c r="VXL176" s="3058"/>
      <c r="VXM176" s="3058"/>
      <c r="VXN176" s="3058"/>
      <c r="VXO176" s="3058"/>
      <c r="VXP176" s="3058"/>
      <c r="VXQ176" s="3058"/>
      <c r="VXR176" s="3058"/>
      <c r="VXS176" s="3058"/>
      <c r="VXT176" s="3058"/>
      <c r="VXU176" s="3058"/>
      <c r="VXV176" s="3058"/>
      <c r="VXW176" s="3058"/>
      <c r="VXX176" s="3058"/>
      <c r="VXY176" s="3058"/>
      <c r="VXZ176" s="3058"/>
      <c r="VYA176" s="3058"/>
      <c r="VYB176" s="3058"/>
      <c r="VYC176" s="3058"/>
      <c r="VYD176" s="3058"/>
      <c r="VYE176" s="3058"/>
      <c r="VYF176" s="3058"/>
      <c r="VYG176" s="3058"/>
      <c r="VYH176" s="3058"/>
      <c r="VYI176" s="3058"/>
      <c r="VYJ176" s="3058"/>
      <c r="VYK176" s="3058"/>
      <c r="VYL176" s="3058"/>
      <c r="VYM176" s="3058"/>
      <c r="VYN176" s="3058"/>
      <c r="VYO176" s="3058"/>
      <c r="VYP176" s="3058"/>
      <c r="VYQ176" s="3058"/>
      <c r="VYR176" s="3058"/>
      <c r="VYS176" s="3058"/>
      <c r="VYT176" s="3058"/>
      <c r="VYU176" s="3058"/>
      <c r="VYV176" s="3058"/>
      <c r="VYW176" s="3058"/>
      <c r="VYX176" s="3058"/>
      <c r="VYY176" s="3058"/>
      <c r="VYZ176" s="3058"/>
      <c r="VZA176" s="3058"/>
      <c r="VZB176" s="3058"/>
      <c r="VZC176" s="3058"/>
      <c r="VZD176" s="3058"/>
      <c r="VZE176" s="3058"/>
      <c r="VZF176" s="3058"/>
      <c r="VZG176" s="3058"/>
      <c r="VZH176" s="3058"/>
      <c r="VZI176" s="3058"/>
      <c r="VZJ176" s="3058"/>
      <c r="VZK176" s="3058"/>
      <c r="VZL176" s="3058"/>
      <c r="VZM176" s="3058"/>
      <c r="VZN176" s="3058"/>
      <c r="VZO176" s="3058"/>
      <c r="VZP176" s="3058"/>
      <c r="VZQ176" s="3058"/>
      <c r="VZR176" s="3058"/>
      <c r="VZS176" s="3058"/>
      <c r="VZT176" s="3058"/>
      <c r="VZU176" s="3058"/>
      <c r="VZV176" s="3058"/>
      <c r="VZW176" s="3058"/>
      <c r="VZX176" s="3058"/>
      <c r="VZY176" s="3058"/>
      <c r="VZZ176" s="3058"/>
      <c r="WAA176" s="3058"/>
      <c r="WAB176" s="3058"/>
      <c r="WAC176" s="3058"/>
      <c r="WAD176" s="3058"/>
      <c r="WAE176" s="3058"/>
      <c r="WAF176" s="3058"/>
      <c r="WAG176" s="3058"/>
      <c r="WAH176" s="3058"/>
      <c r="WAI176" s="3058"/>
      <c r="WAJ176" s="3058"/>
      <c r="WAK176" s="3058"/>
      <c r="WAL176" s="3058"/>
      <c r="WAM176" s="3058"/>
      <c r="WAN176" s="3058"/>
      <c r="WAO176" s="3058"/>
      <c r="WAP176" s="3058"/>
      <c r="WAQ176" s="3058"/>
      <c r="WAR176" s="3058"/>
      <c r="WAS176" s="3058"/>
      <c r="WAT176" s="3058"/>
      <c r="WAU176" s="3058"/>
      <c r="WAV176" s="3058"/>
      <c r="WAW176" s="3058"/>
      <c r="WAX176" s="3058"/>
      <c r="WAY176" s="3058"/>
      <c r="WAZ176" s="3058"/>
      <c r="WBA176" s="3058"/>
      <c r="WBB176" s="3058"/>
      <c r="WBC176" s="3058"/>
      <c r="WBD176" s="3058"/>
      <c r="WBE176" s="3058"/>
      <c r="WBF176" s="3058"/>
      <c r="WBG176" s="3058"/>
      <c r="WBH176" s="3058"/>
      <c r="WBI176" s="3058"/>
      <c r="WBJ176" s="3058"/>
      <c r="WBK176" s="3058"/>
      <c r="WBL176" s="3058"/>
      <c r="WBM176" s="3058"/>
      <c r="WBN176" s="3058"/>
      <c r="WBO176" s="3058"/>
      <c r="WBP176" s="3058"/>
      <c r="WBQ176" s="3058"/>
      <c r="WBR176" s="3058"/>
      <c r="WBS176" s="3058"/>
      <c r="WBT176" s="3058"/>
      <c r="WBU176" s="3058"/>
      <c r="WBV176" s="3058"/>
      <c r="WBW176" s="3058"/>
      <c r="WBX176" s="3058"/>
      <c r="WBY176" s="3058"/>
      <c r="WBZ176" s="3058"/>
      <c r="WCA176" s="3058"/>
      <c r="WCB176" s="3058"/>
      <c r="WCC176" s="3058"/>
      <c r="WCD176" s="3058"/>
      <c r="WCE176" s="3058"/>
      <c r="WCF176" s="3058"/>
      <c r="WCG176" s="3058"/>
      <c r="WCH176" s="3058"/>
      <c r="WCI176" s="3058"/>
      <c r="WCJ176" s="3058"/>
      <c r="WCK176" s="3058"/>
      <c r="WCL176" s="3058"/>
      <c r="WCM176" s="3058"/>
      <c r="WCN176" s="3058"/>
      <c r="WCO176" s="3058"/>
      <c r="WCP176" s="3058"/>
      <c r="WCQ176" s="3058"/>
      <c r="WCR176" s="3058"/>
      <c r="WCS176" s="3058"/>
      <c r="WCT176" s="3058"/>
      <c r="WCU176" s="3058"/>
      <c r="WCV176" s="3058"/>
      <c r="WCW176" s="3058"/>
      <c r="WCX176" s="3058"/>
      <c r="WCY176" s="3058"/>
      <c r="WCZ176" s="3058"/>
      <c r="WDA176" s="3058"/>
      <c r="WDB176" s="3058"/>
      <c r="WDC176" s="3058"/>
      <c r="WDD176" s="3058"/>
      <c r="WDE176" s="3058"/>
      <c r="WDF176" s="3058"/>
      <c r="WDG176" s="3058"/>
      <c r="WDH176" s="3058"/>
      <c r="WDI176" s="3058"/>
      <c r="WDJ176" s="3058"/>
      <c r="WDK176" s="3058"/>
      <c r="WDL176" s="3058"/>
      <c r="WDM176" s="3058"/>
      <c r="WDN176" s="3058"/>
      <c r="WDO176" s="3058"/>
      <c r="WDP176" s="3058"/>
      <c r="WDQ176" s="3058"/>
      <c r="WDR176" s="3058"/>
      <c r="WDS176" s="3058"/>
      <c r="WDT176" s="3058"/>
      <c r="WDU176" s="3058"/>
      <c r="WDV176" s="3058"/>
      <c r="WDW176" s="3058"/>
      <c r="WDX176" s="3058"/>
      <c r="WDY176" s="3058"/>
      <c r="WDZ176" s="3058"/>
      <c r="WEA176" s="3058"/>
      <c r="WEB176" s="3058"/>
      <c r="WEC176" s="3058"/>
      <c r="WED176" s="3058"/>
      <c r="WEE176" s="3058"/>
      <c r="WEF176" s="3058"/>
      <c r="WEG176" s="3058"/>
      <c r="WEH176" s="3058"/>
      <c r="WEI176" s="3058"/>
      <c r="WEJ176" s="3058"/>
      <c r="WEK176" s="3058"/>
      <c r="WEL176" s="3058"/>
      <c r="WEM176" s="3058"/>
      <c r="WEN176" s="3058"/>
      <c r="WEO176" s="3058"/>
      <c r="WEP176" s="3058"/>
      <c r="WEQ176" s="3058"/>
      <c r="WER176" s="3058"/>
      <c r="WES176" s="3058"/>
      <c r="WET176" s="3058"/>
      <c r="WEU176" s="3058"/>
      <c r="WEV176" s="3058"/>
      <c r="WEW176" s="3058"/>
      <c r="WEX176" s="3058"/>
      <c r="WEY176" s="3058"/>
      <c r="WEZ176" s="3058"/>
      <c r="WFA176" s="3058"/>
      <c r="WFB176" s="3058"/>
      <c r="WFC176" s="3058"/>
      <c r="WFD176" s="3058"/>
      <c r="WFE176" s="3058"/>
      <c r="WFF176" s="3058"/>
      <c r="WFG176" s="3058"/>
      <c r="WFH176" s="3058"/>
      <c r="WFI176" s="3058"/>
      <c r="WFJ176" s="3058"/>
      <c r="WFK176" s="3058"/>
      <c r="WFL176" s="3058"/>
      <c r="WFM176" s="3058"/>
      <c r="WFN176" s="3058"/>
      <c r="WFO176" s="3058"/>
      <c r="WFP176" s="3058"/>
      <c r="WFQ176" s="3058"/>
      <c r="WFR176" s="3058"/>
      <c r="WFS176" s="3058"/>
      <c r="WFT176" s="3058"/>
      <c r="WFU176" s="3058"/>
      <c r="WFV176" s="3058"/>
      <c r="WFW176" s="3058"/>
      <c r="WFX176" s="3058"/>
      <c r="WFY176" s="3058"/>
      <c r="WFZ176" s="3058"/>
      <c r="WGA176" s="3058"/>
      <c r="WGB176" s="3058"/>
      <c r="WGC176" s="3058"/>
      <c r="WGD176" s="3058"/>
      <c r="WGE176" s="3058"/>
      <c r="WGF176" s="3058"/>
      <c r="WGG176" s="3058"/>
      <c r="WGH176" s="3058"/>
      <c r="WGI176" s="3058"/>
      <c r="WGJ176" s="3058"/>
      <c r="WGK176" s="3058"/>
      <c r="WGL176" s="3058"/>
      <c r="WGM176" s="3058"/>
      <c r="WGN176" s="3058"/>
      <c r="WGO176" s="3058"/>
      <c r="WGP176" s="3058"/>
      <c r="WGQ176" s="3058"/>
      <c r="WGR176" s="3058"/>
      <c r="WGS176" s="3058"/>
      <c r="WGT176" s="3058"/>
      <c r="WGU176" s="3058"/>
      <c r="WGV176" s="3058"/>
      <c r="WGW176" s="3058"/>
      <c r="WGX176" s="3058"/>
      <c r="WGY176" s="3058"/>
      <c r="WGZ176" s="3058"/>
      <c r="WHA176" s="3058"/>
      <c r="WHB176" s="3058"/>
      <c r="WHC176" s="3058"/>
      <c r="WHD176" s="3058"/>
      <c r="WHE176" s="3058"/>
      <c r="WHF176" s="3058"/>
      <c r="WHG176" s="3058"/>
      <c r="WHH176" s="3058"/>
      <c r="WHI176" s="3058"/>
      <c r="WHJ176" s="3058"/>
      <c r="WHK176" s="3058"/>
      <c r="WHL176" s="3058"/>
      <c r="WHM176" s="3058"/>
      <c r="WHN176" s="3058"/>
      <c r="WHO176" s="3058"/>
      <c r="WHP176" s="3058"/>
      <c r="WHQ176" s="3058"/>
      <c r="WHR176" s="3058"/>
      <c r="WHS176" s="3058"/>
      <c r="WHT176" s="3058"/>
      <c r="WHU176" s="3058"/>
      <c r="WHV176" s="3058"/>
      <c r="WHW176" s="3058"/>
      <c r="WHX176" s="3058"/>
      <c r="WHY176" s="3058"/>
      <c r="WHZ176" s="3058"/>
      <c r="WIA176" s="3058"/>
      <c r="WIB176" s="3058"/>
      <c r="WIC176" s="3058"/>
      <c r="WID176" s="3058"/>
      <c r="WIE176" s="3058"/>
      <c r="WIF176" s="3058"/>
      <c r="WIG176" s="3058"/>
      <c r="WIH176" s="3058"/>
      <c r="WII176" s="3058"/>
      <c r="WIJ176" s="3058"/>
      <c r="WIK176" s="3058"/>
      <c r="WIL176" s="3058"/>
      <c r="WIM176" s="3058"/>
      <c r="WIN176" s="3058"/>
      <c r="WIO176" s="3058"/>
      <c r="WIP176" s="3058"/>
      <c r="WIQ176" s="3058"/>
      <c r="WIR176" s="3058"/>
      <c r="WIS176" s="3058"/>
      <c r="WIT176" s="3058"/>
      <c r="WIU176" s="3058"/>
      <c r="WIV176" s="3058"/>
      <c r="WIW176" s="3058"/>
      <c r="WIX176" s="3058"/>
      <c r="WIY176" s="3058"/>
      <c r="WIZ176" s="3058"/>
      <c r="WJA176" s="3058"/>
      <c r="WJB176" s="3058"/>
      <c r="WJC176" s="3058"/>
      <c r="WJD176" s="3058"/>
      <c r="WJE176" s="3058"/>
      <c r="WJF176" s="3058"/>
      <c r="WJG176" s="3058"/>
      <c r="WJH176" s="3058"/>
      <c r="WJI176" s="3058"/>
      <c r="WJJ176" s="3058"/>
      <c r="WJK176" s="3058"/>
      <c r="WJL176" s="3058"/>
      <c r="WJM176" s="3058"/>
      <c r="WJN176" s="3058"/>
      <c r="WJO176" s="3058"/>
      <c r="WJP176" s="3058"/>
      <c r="WJQ176" s="3058"/>
      <c r="WJR176" s="3058"/>
      <c r="WJS176" s="3058"/>
      <c r="WJT176" s="3058"/>
      <c r="WJU176" s="3058"/>
      <c r="WJV176" s="3058"/>
      <c r="WJW176" s="3058"/>
      <c r="WJX176" s="3058"/>
      <c r="WJY176" s="3058"/>
      <c r="WJZ176" s="3058"/>
      <c r="WKA176" s="3058"/>
      <c r="WKB176" s="3058"/>
      <c r="WKC176" s="3058"/>
      <c r="WKD176" s="3058"/>
      <c r="WKE176" s="3058"/>
      <c r="WKF176" s="3058"/>
      <c r="WKG176" s="3058"/>
      <c r="WKH176" s="3058"/>
      <c r="WKI176" s="3058"/>
      <c r="WKJ176" s="3058"/>
      <c r="WKK176" s="3058"/>
      <c r="WKL176" s="3058"/>
      <c r="WKM176" s="3058"/>
      <c r="WKN176" s="3058"/>
      <c r="WKO176" s="3058"/>
      <c r="WKP176" s="3058"/>
      <c r="WKQ176" s="3058"/>
      <c r="WKR176" s="3058"/>
      <c r="WKS176" s="3058"/>
      <c r="WKT176" s="3058"/>
      <c r="WKU176" s="3058"/>
      <c r="WKV176" s="3058"/>
      <c r="WKW176" s="3058"/>
      <c r="WKX176" s="3058"/>
      <c r="WKY176" s="3058"/>
      <c r="WKZ176" s="3058"/>
      <c r="WLA176" s="3058"/>
      <c r="WLB176" s="3058"/>
      <c r="WLC176" s="3058"/>
      <c r="WLD176" s="3058"/>
      <c r="WLE176" s="3058"/>
      <c r="WLF176" s="3058"/>
      <c r="WLG176" s="3058"/>
      <c r="WLH176" s="3058"/>
      <c r="WLI176" s="3058"/>
      <c r="WLJ176" s="3058"/>
      <c r="WLK176" s="3058"/>
      <c r="WLL176" s="3058"/>
      <c r="WLM176" s="3058"/>
      <c r="WLN176" s="3058"/>
      <c r="WLO176" s="3058"/>
      <c r="WLP176" s="3058"/>
      <c r="WLQ176" s="3058"/>
      <c r="WLR176" s="3058"/>
      <c r="WLS176" s="3058"/>
      <c r="WLT176" s="3058"/>
      <c r="WLU176" s="3058"/>
      <c r="WLV176" s="3058"/>
      <c r="WLW176" s="3058"/>
      <c r="WLX176" s="3058"/>
      <c r="WLY176" s="3058"/>
      <c r="WLZ176" s="3058"/>
      <c r="WMA176" s="3058"/>
      <c r="WMB176" s="3058"/>
      <c r="WMC176" s="3058"/>
      <c r="WMD176" s="3058"/>
      <c r="WME176" s="3058"/>
      <c r="WMF176" s="3058"/>
      <c r="WMG176" s="3058"/>
      <c r="WMH176" s="3058"/>
      <c r="WMI176" s="3058"/>
      <c r="WMJ176" s="3058"/>
      <c r="WMK176" s="3058"/>
      <c r="WML176" s="3058"/>
      <c r="WMM176" s="3058"/>
      <c r="WMN176" s="3058"/>
      <c r="WMO176" s="3058"/>
      <c r="WMP176" s="3058"/>
      <c r="WMQ176" s="3058"/>
      <c r="WMR176" s="3058"/>
      <c r="WMS176" s="3058"/>
      <c r="WMT176" s="3058"/>
      <c r="WMU176" s="3058"/>
      <c r="WMV176" s="3058"/>
      <c r="WMW176" s="3058"/>
      <c r="WMX176" s="3058"/>
      <c r="WMY176" s="3058"/>
      <c r="WMZ176" s="3058"/>
      <c r="WNA176" s="3058"/>
      <c r="WNB176" s="3058"/>
      <c r="WNC176" s="3058"/>
      <c r="WND176" s="3058"/>
      <c r="WNE176" s="3058"/>
      <c r="WNF176" s="3058"/>
      <c r="WNG176" s="3058"/>
      <c r="WNH176" s="3058"/>
      <c r="WNI176" s="3058"/>
      <c r="WNJ176" s="3058"/>
      <c r="WNK176" s="3058"/>
      <c r="WNL176" s="3058"/>
      <c r="WNM176" s="3058"/>
      <c r="WNN176" s="3058"/>
      <c r="WNO176" s="3058"/>
      <c r="WNP176" s="3058"/>
      <c r="WNQ176" s="3058"/>
      <c r="WNR176" s="3058"/>
      <c r="WNS176" s="3058"/>
      <c r="WNT176" s="3058"/>
      <c r="WNU176" s="3058"/>
      <c r="WNV176" s="3058"/>
      <c r="WNW176" s="3058"/>
      <c r="WNX176" s="3058"/>
      <c r="WNY176" s="3058"/>
      <c r="WNZ176" s="3058"/>
      <c r="WOA176" s="3058"/>
      <c r="WOB176" s="3058"/>
      <c r="WOC176" s="3058"/>
      <c r="WOD176" s="3058"/>
      <c r="WOE176" s="3058"/>
      <c r="WOF176" s="3058"/>
      <c r="WOG176" s="3058"/>
      <c r="WOH176" s="3058"/>
      <c r="WOI176" s="3058"/>
      <c r="WOJ176" s="3058"/>
      <c r="WOK176" s="3058"/>
      <c r="WOL176" s="3058"/>
      <c r="WOM176" s="3058"/>
      <c r="WON176" s="3058"/>
      <c r="WOO176" s="3058"/>
      <c r="WOP176" s="3058"/>
      <c r="WOQ176" s="3058"/>
      <c r="WOR176" s="3058"/>
      <c r="WOS176" s="3058"/>
      <c r="WOT176" s="3058"/>
      <c r="WOU176" s="3058"/>
      <c r="WOV176" s="3058"/>
      <c r="WOW176" s="3058"/>
      <c r="WOX176" s="3058"/>
      <c r="WOY176" s="3058"/>
      <c r="WOZ176" s="3058"/>
      <c r="WPA176" s="3058"/>
      <c r="WPB176" s="3058"/>
      <c r="WPC176" s="3058"/>
      <c r="WPD176" s="3058"/>
      <c r="WPE176" s="3058"/>
      <c r="WPF176" s="3058"/>
      <c r="WPG176" s="3058"/>
      <c r="WPH176" s="3058"/>
      <c r="WPI176" s="3058"/>
      <c r="WPJ176" s="3058"/>
      <c r="WPK176" s="3058"/>
      <c r="WPL176" s="3058"/>
      <c r="WPM176" s="3058"/>
      <c r="WPN176" s="3058"/>
      <c r="WPO176" s="3058"/>
      <c r="WPP176" s="3058"/>
      <c r="WPQ176" s="3058"/>
      <c r="WPR176" s="3058"/>
      <c r="WPS176" s="3058"/>
      <c r="WPT176" s="3058"/>
      <c r="WPU176" s="3058"/>
      <c r="WPV176" s="3058"/>
      <c r="WPW176" s="3058"/>
      <c r="WPX176" s="3058"/>
      <c r="WPY176" s="3058"/>
      <c r="WPZ176" s="3058"/>
      <c r="WQA176" s="3058"/>
      <c r="WQB176" s="3058"/>
      <c r="WQC176" s="3058"/>
      <c r="WQD176" s="3058"/>
      <c r="WQE176" s="3058"/>
      <c r="WQF176" s="3058"/>
      <c r="WQG176" s="3058"/>
      <c r="WQH176" s="3058"/>
      <c r="WQI176" s="3058"/>
      <c r="WQJ176" s="3058"/>
      <c r="WQK176" s="3058"/>
      <c r="WQL176" s="3058"/>
      <c r="WQM176" s="3058"/>
      <c r="WQN176" s="3058"/>
      <c r="WQO176" s="3058"/>
      <c r="WQP176" s="3058"/>
      <c r="WQQ176" s="3058"/>
      <c r="WQR176" s="3058"/>
      <c r="WQS176" s="3058"/>
      <c r="WQT176" s="3058"/>
      <c r="WQU176" s="3058"/>
      <c r="WQV176" s="3058"/>
      <c r="WQW176" s="3058"/>
      <c r="WQX176" s="3058"/>
      <c r="WQY176" s="3058"/>
      <c r="WQZ176" s="3058"/>
      <c r="WRA176" s="3058"/>
      <c r="WRB176" s="3058"/>
      <c r="WRC176" s="3058"/>
      <c r="WRD176" s="3058"/>
      <c r="WRE176" s="3058"/>
      <c r="WRF176" s="3058"/>
      <c r="WRG176" s="3058"/>
      <c r="WRH176" s="3058"/>
      <c r="WRI176" s="3058"/>
      <c r="WRJ176" s="3058"/>
      <c r="WRK176" s="3058"/>
      <c r="WRL176" s="3058"/>
      <c r="WRM176" s="3058"/>
      <c r="WRN176" s="3058"/>
      <c r="WRO176" s="3058"/>
      <c r="WRP176" s="3058"/>
      <c r="WRQ176" s="3058"/>
      <c r="WRR176" s="3058"/>
      <c r="WRS176" s="3058"/>
      <c r="WRT176" s="3058"/>
      <c r="WRU176" s="3058"/>
      <c r="WRV176" s="3058"/>
      <c r="WRW176" s="3058"/>
      <c r="WRX176" s="3058"/>
      <c r="WRY176" s="3058"/>
      <c r="WRZ176" s="3058"/>
      <c r="WSA176" s="3058"/>
      <c r="WSB176" s="3058"/>
      <c r="WSC176" s="3058"/>
      <c r="WSD176" s="3058"/>
      <c r="WSE176" s="3058"/>
      <c r="WSF176" s="3058"/>
      <c r="WSG176" s="3058"/>
      <c r="WSH176" s="3058"/>
      <c r="WSI176" s="3058"/>
      <c r="WSJ176" s="3058"/>
      <c r="WSK176" s="3058"/>
      <c r="WSL176" s="3058"/>
      <c r="WSM176" s="3058"/>
      <c r="WSN176" s="3058"/>
      <c r="WSO176" s="3058"/>
      <c r="WSP176" s="3058"/>
      <c r="WSQ176" s="3058"/>
      <c r="WSR176" s="3058"/>
      <c r="WSS176" s="3058"/>
      <c r="WST176" s="3058"/>
      <c r="WSU176" s="3058"/>
      <c r="WSV176" s="3058"/>
      <c r="WSW176" s="3058"/>
      <c r="WSX176" s="3058"/>
      <c r="WSY176" s="3058"/>
      <c r="WSZ176" s="3058"/>
      <c r="WTA176" s="3058"/>
      <c r="WTB176" s="3058"/>
      <c r="WTC176" s="3058"/>
      <c r="WTD176" s="3058"/>
      <c r="WTE176" s="3058"/>
      <c r="WTF176" s="3058"/>
      <c r="WTG176" s="3058"/>
      <c r="WTH176" s="3058"/>
      <c r="WTI176" s="3058"/>
      <c r="WTJ176" s="3058"/>
      <c r="WTK176" s="3058"/>
      <c r="WTL176" s="3058"/>
      <c r="WTM176" s="3058"/>
      <c r="WTN176" s="3058"/>
      <c r="WTO176" s="3058"/>
      <c r="WTP176" s="3058"/>
      <c r="WTQ176" s="3058"/>
      <c r="WTR176" s="3058"/>
      <c r="WTS176" s="3058"/>
      <c r="WTT176" s="3058"/>
      <c r="WTU176" s="3058"/>
      <c r="WTV176" s="3058"/>
      <c r="WTW176" s="3058"/>
      <c r="WTX176" s="3058"/>
      <c r="WTY176" s="3058"/>
      <c r="WTZ176" s="3058"/>
      <c r="WUA176" s="3058"/>
      <c r="WUB176" s="3058"/>
      <c r="WUC176" s="3058"/>
      <c r="WUD176" s="3058"/>
      <c r="WUE176" s="3058"/>
      <c r="WUF176" s="3058"/>
      <c r="WUG176" s="3058"/>
      <c r="WUH176" s="3058"/>
      <c r="WUI176" s="3058"/>
      <c r="WUJ176" s="3058"/>
      <c r="WUK176" s="3058"/>
      <c r="WUL176" s="3058"/>
      <c r="WUM176" s="3058"/>
      <c r="WUN176" s="3058"/>
      <c r="WUO176" s="3058"/>
      <c r="WUP176" s="3058"/>
      <c r="WUQ176" s="3058"/>
      <c r="WUR176" s="3058"/>
      <c r="WUS176" s="3058"/>
      <c r="WUT176" s="3058"/>
      <c r="WUU176" s="3058"/>
      <c r="WUV176" s="3058"/>
      <c r="WUW176" s="3058"/>
      <c r="WUX176" s="3058"/>
      <c r="WUY176" s="3058"/>
      <c r="WUZ176" s="3058"/>
      <c r="WVA176" s="3058"/>
      <c r="WVB176" s="3058"/>
      <c r="WVC176" s="3058"/>
      <c r="WVD176" s="3058"/>
      <c r="WVE176" s="3058"/>
      <c r="WVF176" s="3058"/>
      <c r="WVG176" s="3058"/>
      <c r="WVH176" s="3058"/>
      <c r="WVI176" s="3058"/>
      <c r="WVJ176" s="3058"/>
      <c r="WVK176" s="3058"/>
      <c r="WVL176" s="3058"/>
      <c r="WVM176" s="3058"/>
      <c r="WVN176" s="3058"/>
      <c r="WVO176" s="3058"/>
      <c r="WVP176" s="3058"/>
      <c r="WVQ176" s="3058"/>
      <c r="WVR176" s="3058"/>
      <c r="WVS176" s="3058"/>
      <c r="WVT176" s="3058"/>
      <c r="WVU176" s="3058"/>
      <c r="WVV176" s="3058"/>
      <c r="WVW176" s="3058"/>
      <c r="WVX176" s="3058"/>
      <c r="WVY176" s="3058"/>
      <c r="WVZ176" s="3058"/>
      <c r="WWA176" s="3058"/>
      <c r="WWB176" s="3058"/>
      <c r="WWC176" s="3058"/>
      <c r="WWD176" s="3058"/>
      <c r="WWE176" s="3058"/>
      <c r="WWF176" s="3058"/>
      <c r="WWG176" s="3058"/>
      <c r="WWH176" s="3058"/>
      <c r="WWI176" s="3058"/>
      <c r="WWJ176" s="3058"/>
      <c r="WWK176" s="3058"/>
      <c r="WWL176" s="3058"/>
      <c r="WWM176" s="3058"/>
      <c r="WWN176" s="3058"/>
      <c r="WWO176" s="3058"/>
      <c r="WWP176" s="3058"/>
      <c r="WWQ176" s="3058"/>
      <c r="WWR176" s="3058"/>
      <c r="WWS176" s="3058"/>
      <c r="WWT176" s="3058"/>
      <c r="WWU176" s="3058"/>
      <c r="WWV176" s="3058"/>
      <c r="WWW176" s="3058"/>
      <c r="WWX176" s="3058"/>
      <c r="WWY176" s="3058"/>
      <c r="WWZ176" s="3058"/>
      <c r="WXA176" s="3058"/>
      <c r="WXB176" s="3058"/>
      <c r="WXC176" s="3058"/>
      <c r="WXD176" s="3058"/>
      <c r="WXE176" s="3058"/>
      <c r="WXF176" s="3058"/>
      <c r="WXG176" s="3058"/>
      <c r="WXH176" s="3058"/>
      <c r="WXI176" s="3058"/>
      <c r="WXJ176" s="3058"/>
      <c r="WXK176" s="3058"/>
      <c r="WXL176" s="3058"/>
      <c r="WXM176" s="3058"/>
      <c r="WXN176" s="3058"/>
      <c r="WXO176" s="3058"/>
      <c r="WXP176" s="3058"/>
      <c r="WXQ176" s="3058"/>
      <c r="WXR176" s="3058"/>
      <c r="WXS176" s="3058"/>
      <c r="WXT176" s="3058"/>
      <c r="WXU176" s="3058"/>
      <c r="WXV176" s="3058"/>
      <c r="WXW176" s="3058"/>
      <c r="WXX176" s="3058"/>
      <c r="WXY176" s="3058"/>
      <c r="WXZ176" s="3058"/>
      <c r="WYA176" s="3058"/>
      <c r="WYB176" s="3058"/>
      <c r="WYC176" s="3058"/>
      <c r="WYD176" s="3058"/>
      <c r="WYE176" s="3058"/>
      <c r="WYF176" s="3058"/>
      <c r="WYG176" s="3058"/>
      <c r="WYH176" s="3058"/>
      <c r="WYI176" s="3058"/>
      <c r="WYJ176" s="3058"/>
      <c r="WYK176" s="3058"/>
      <c r="WYL176" s="3058"/>
      <c r="WYM176" s="3058"/>
      <c r="WYN176" s="3058"/>
      <c r="WYO176" s="3058"/>
      <c r="WYP176" s="3058"/>
      <c r="WYQ176" s="3058"/>
      <c r="WYR176" s="3058"/>
      <c r="WYS176" s="3058"/>
      <c r="WYT176" s="3058"/>
      <c r="WYU176" s="3058"/>
      <c r="WYV176" s="3058"/>
      <c r="WYW176" s="3058"/>
      <c r="WYX176" s="3058"/>
      <c r="WYY176" s="3058"/>
      <c r="WYZ176" s="3058"/>
      <c r="WZA176" s="3058"/>
      <c r="WZB176" s="3058"/>
      <c r="WZC176" s="3058"/>
      <c r="WZD176" s="3058"/>
      <c r="WZE176" s="3058"/>
      <c r="WZF176" s="3058"/>
      <c r="WZG176" s="3058"/>
      <c r="WZH176" s="3058"/>
      <c r="WZI176" s="3058"/>
      <c r="WZJ176" s="3058"/>
      <c r="WZK176" s="3058"/>
      <c r="WZL176" s="3058"/>
      <c r="WZM176" s="3058"/>
      <c r="WZN176" s="3058"/>
      <c r="WZO176" s="3058"/>
      <c r="WZP176" s="3058"/>
      <c r="WZQ176" s="3058"/>
      <c r="WZR176" s="3058"/>
      <c r="WZS176" s="3058"/>
      <c r="WZT176" s="3058"/>
      <c r="WZU176" s="3058"/>
      <c r="WZV176" s="3058"/>
      <c r="WZW176" s="3058"/>
      <c r="WZX176" s="3058"/>
      <c r="WZY176" s="3058"/>
      <c r="WZZ176" s="3058"/>
      <c r="XAA176" s="3058"/>
      <c r="XAB176" s="3058"/>
      <c r="XAC176" s="3058"/>
      <c r="XAD176" s="3058"/>
      <c r="XAE176" s="3058"/>
      <c r="XAF176" s="3058"/>
      <c r="XAG176" s="3058"/>
      <c r="XAH176" s="3058"/>
      <c r="XAI176" s="3058"/>
      <c r="XAJ176" s="3058"/>
      <c r="XAK176" s="3058"/>
      <c r="XAL176" s="3058"/>
      <c r="XAM176" s="3058"/>
      <c r="XAN176" s="3058"/>
      <c r="XAO176" s="3058"/>
      <c r="XAP176" s="3058"/>
      <c r="XAQ176" s="3058"/>
      <c r="XAR176" s="3058"/>
      <c r="XAS176" s="3058"/>
      <c r="XAT176" s="3058"/>
      <c r="XAU176" s="3058"/>
      <c r="XAV176" s="3058"/>
      <c r="XAW176" s="3058"/>
      <c r="XAX176" s="3058"/>
      <c r="XAY176" s="3058"/>
      <c r="XAZ176" s="3058"/>
      <c r="XBA176" s="3058"/>
      <c r="XBB176" s="3058"/>
      <c r="XBC176" s="3058"/>
      <c r="XBD176" s="3058"/>
      <c r="XBE176" s="3058"/>
      <c r="XBF176" s="3058"/>
      <c r="XBG176" s="3058"/>
      <c r="XBH176" s="3058"/>
      <c r="XBI176" s="3058"/>
      <c r="XBJ176" s="3058"/>
      <c r="XBK176" s="3058"/>
      <c r="XBL176" s="3058"/>
      <c r="XBM176" s="3058"/>
      <c r="XBN176" s="3058"/>
      <c r="XBO176" s="3058"/>
      <c r="XBP176" s="3058"/>
      <c r="XBQ176" s="3058"/>
      <c r="XBR176" s="3058"/>
      <c r="XBS176" s="3058"/>
      <c r="XBT176" s="3058"/>
      <c r="XBU176" s="3058"/>
      <c r="XBV176" s="3058"/>
      <c r="XBW176" s="3058"/>
      <c r="XBX176" s="3058"/>
      <c r="XBY176" s="3058"/>
      <c r="XBZ176" s="3058"/>
      <c r="XCA176" s="3058"/>
      <c r="XCB176" s="3058"/>
      <c r="XCC176" s="3058"/>
      <c r="XCD176" s="3058"/>
      <c r="XCE176" s="3058"/>
      <c r="XCF176" s="3058"/>
      <c r="XCG176" s="3058"/>
      <c r="XCH176" s="3058"/>
      <c r="XCI176" s="3058"/>
      <c r="XCJ176" s="3058"/>
      <c r="XCK176" s="3058"/>
      <c r="XCL176" s="3058"/>
      <c r="XCM176" s="3058"/>
      <c r="XCN176" s="3058"/>
      <c r="XCO176" s="3058"/>
      <c r="XCP176" s="3058"/>
      <c r="XCQ176" s="3058"/>
      <c r="XCR176" s="3058"/>
      <c r="XCS176" s="3058"/>
      <c r="XCT176" s="3058"/>
      <c r="XCU176" s="3058"/>
      <c r="XCV176" s="3058"/>
      <c r="XCW176" s="3058"/>
      <c r="XCX176" s="3058"/>
      <c r="XCY176" s="3058"/>
      <c r="XCZ176" s="3058"/>
      <c r="XDA176" s="3058"/>
      <c r="XDB176" s="3058"/>
      <c r="XDC176" s="3058"/>
      <c r="XDD176" s="3058"/>
      <c r="XDE176" s="3058"/>
      <c r="XDF176" s="3058"/>
      <c r="XDG176" s="3058"/>
      <c r="XDH176" s="3058"/>
      <c r="XDI176" s="3058"/>
      <c r="XDJ176" s="3058"/>
      <c r="XDK176" s="3058"/>
      <c r="XDL176" s="3058"/>
      <c r="XDM176" s="3058"/>
      <c r="XDN176" s="3058"/>
      <c r="XDO176" s="3058"/>
      <c r="XDP176" s="3058"/>
      <c r="XDQ176" s="3058"/>
      <c r="XDR176" s="3058"/>
      <c r="XDS176" s="3058"/>
      <c r="XDT176" s="3058"/>
      <c r="XDU176" s="3058"/>
      <c r="XDV176" s="3058"/>
      <c r="XDW176" s="3058"/>
      <c r="XDX176" s="3058"/>
      <c r="XDY176" s="3058"/>
      <c r="XDZ176" s="3058"/>
      <c r="XEA176" s="3058"/>
      <c r="XEB176" s="3058"/>
      <c r="XEC176" s="3058"/>
      <c r="XED176" s="3058"/>
      <c r="XEE176" s="3058"/>
      <c r="XEF176" s="3058"/>
      <c r="XEG176" s="3058"/>
      <c r="XEH176" s="3058"/>
      <c r="XEI176" s="3058"/>
      <c r="XEJ176" s="3058"/>
      <c r="XEK176" s="3058"/>
      <c r="XEL176" s="3058"/>
      <c r="XEM176" s="3058"/>
      <c r="XEN176" s="3058"/>
      <c r="XEO176" s="3058"/>
      <c r="XEP176" s="3058"/>
      <c r="XEQ176" s="3058"/>
      <c r="XER176" s="3058"/>
      <c r="XES176" s="3058"/>
      <c r="XET176" s="3058"/>
      <c r="XEU176" s="3058"/>
      <c r="XEV176" s="3058"/>
      <c r="XEW176" s="3058"/>
      <c r="XEX176" s="3058"/>
      <c r="XEY176" s="3058"/>
      <c r="XEZ176" s="3058"/>
      <c r="XFA176" s="3058"/>
      <c r="XFB176" s="3058"/>
      <c r="XFC176" s="3058"/>
      <c r="XFD176" s="3058"/>
    </row>
    <row r="177" spans="1:12" s="604" customFormat="1" ht="60.75" customHeight="1">
      <c r="A177" s="596"/>
      <c r="B177" s="596"/>
      <c r="C177" s="616"/>
      <c r="D177" s="3058" t="s">
        <v>4278</v>
      </c>
      <c r="E177" s="3058"/>
      <c r="F177" s="3058"/>
      <c r="G177" s="3058"/>
      <c r="H177" s="3058"/>
      <c r="I177" s="3058"/>
      <c r="J177" s="3058"/>
      <c r="K177" s="3058"/>
    </row>
    <row r="178" spans="1:12">
      <c r="C178" s="1794" t="s">
        <v>4402</v>
      </c>
      <c r="D178" s="2448" t="s">
        <v>674</v>
      </c>
      <c r="E178" s="2448"/>
      <c r="F178" s="2448"/>
      <c r="G178" s="2448"/>
      <c r="H178" s="2448"/>
      <c r="I178" s="2448"/>
      <c r="J178" s="2448"/>
      <c r="K178" s="2448"/>
      <c r="L178" s="843"/>
    </row>
    <row r="179" spans="1:12" ht="42.75" customHeight="1">
      <c r="C179" s="622"/>
      <c r="D179" s="3124" t="s">
        <v>4181</v>
      </c>
      <c r="E179" s="3124"/>
      <c r="F179" s="3124"/>
      <c r="G179" s="3124"/>
      <c r="H179" s="3124"/>
      <c r="I179" s="3124"/>
      <c r="J179" s="3124"/>
      <c r="K179" s="3124"/>
      <c r="L179" s="3124"/>
    </row>
    <row r="180" spans="1:12">
      <c r="C180" s="1794" t="s">
        <v>4403</v>
      </c>
      <c r="D180" s="3270" t="s">
        <v>675</v>
      </c>
      <c r="E180" s="3270"/>
      <c r="F180" s="3270"/>
      <c r="G180" s="3270"/>
      <c r="H180" s="3270"/>
      <c r="I180" s="3270"/>
      <c r="J180" s="3270"/>
      <c r="K180" s="3270"/>
      <c r="L180" s="3270"/>
    </row>
    <row r="181" spans="1:12" ht="15.75" customHeight="1">
      <c r="C181" s="414"/>
      <c r="D181" s="3124" t="s">
        <v>4279</v>
      </c>
      <c r="E181" s="3124"/>
      <c r="F181" s="3124"/>
      <c r="G181" s="3124"/>
      <c r="H181" s="3124"/>
      <c r="I181" s="3124"/>
      <c r="J181" s="3124"/>
      <c r="K181" s="3124"/>
      <c r="L181" s="3124"/>
    </row>
    <row r="182" spans="1:12" ht="32.25" customHeight="1">
      <c r="C182" s="414"/>
      <c r="D182" s="1893" t="s">
        <v>623</v>
      </c>
      <c r="E182" s="3124" t="s">
        <v>1297</v>
      </c>
      <c r="F182" s="3124"/>
      <c r="G182" s="3124"/>
      <c r="H182" s="3124"/>
      <c r="I182" s="3124"/>
      <c r="J182" s="3124"/>
      <c r="K182" s="3124"/>
      <c r="L182" s="3124"/>
    </row>
    <row r="183" spans="1:12" ht="69" customHeight="1">
      <c r="C183" s="414"/>
      <c r="D183" s="1893" t="s">
        <v>625</v>
      </c>
      <c r="E183" s="3124" t="s">
        <v>1298</v>
      </c>
      <c r="F183" s="3124"/>
      <c r="G183" s="3124"/>
      <c r="H183" s="3124"/>
      <c r="I183" s="3124"/>
      <c r="J183" s="3124"/>
      <c r="K183" s="3124"/>
      <c r="L183" s="3124"/>
    </row>
    <row r="184" spans="1:12">
      <c r="C184" s="414"/>
      <c r="D184" s="1893" t="s">
        <v>627</v>
      </c>
      <c r="E184" s="3286" t="s">
        <v>1299</v>
      </c>
      <c r="F184" s="3286"/>
      <c r="G184" s="3286"/>
      <c r="H184" s="3286"/>
      <c r="I184" s="3286"/>
      <c r="J184" s="3286"/>
      <c r="K184" s="3286"/>
      <c r="L184" s="3286"/>
    </row>
    <row r="185" spans="1:12" ht="57.75" customHeight="1">
      <c r="C185" s="414"/>
      <c r="D185" s="1893" t="s">
        <v>628</v>
      </c>
      <c r="E185" s="3124" t="s">
        <v>4280</v>
      </c>
      <c r="F185" s="3124"/>
      <c r="G185" s="3124"/>
      <c r="H185" s="3124"/>
      <c r="I185" s="3124"/>
      <c r="J185" s="3124"/>
      <c r="K185" s="3124"/>
      <c r="L185" s="3124"/>
    </row>
    <row r="186" spans="1:12" ht="24" customHeight="1">
      <c r="C186" s="414"/>
      <c r="D186" s="1893" t="s">
        <v>651</v>
      </c>
      <c r="E186" s="3286" t="s">
        <v>4182</v>
      </c>
      <c r="F186" s="3286"/>
      <c r="G186" s="3286"/>
      <c r="H186" s="3286"/>
      <c r="I186" s="3286"/>
      <c r="J186" s="3286"/>
      <c r="K186" s="3286"/>
      <c r="L186" s="3286"/>
    </row>
    <row r="187" spans="1:12" ht="21" customHeight="1">
      <c r="C187" s="414"/>
      <c r="D187" s="1893" t="s">
        <v>1280</v>
      </c>
      <c r="E187" s="3124" t="s">
        <v>1303</v>
      </c>
      <c r="F187" s="3124"/>
      <c r="G187" s="3124"/>
      <c r="H187" s="3124"/>
      <c r="I187" s="3124"/>
      <c r="J187" s="3124"/>
      <c r="K187" s="3124"/>
      <c r="L187" s="3124"/>
    </row>
    <row r="188" spans="1:12">
      <c r="C188" s="1794" t="s">
        <v>4404</v>
      </c>
      <c r="D188" s="3270" t="s">
        <v>326</v>
      </c>
      <c r="E188" s="3270"/>
      <c r="F188" s="3270"/>
      <c r="G188" s="3270"/>
      <c r="H188" s="3270"/>
      <c r="I188" s="3270"/>
      <c r="J188" s="3270"/>
      <c r="K188" s="3270"/>
      <c r="L188" s="3270"/>
    </row>
    <row r="189" spans="1:12" ht="32.25" customHeight="1">
      <c r="C189" s="414"/>
      <c r="D189" s="178" t="s">
        <v>4405</v>
      </c>
      <c r="E189" s="3124" t="s">
        <v>349</v>
      </c>
      <c r="F189" s="3124"/>
      <c r="G189" s="3124"/>
      <c r="H189" s="3124"/>
      <c r="I189" s="3124"/>
      <c r="J189" s="3124"/>
      <c r="K189" s="3124"/>
      <c r="L189" s="3124"/>
    </row>
    <row r="190" spans="1:12" ht="20.25" customHeight="1">
      <c r="C190" s="414"/>
      <c r="D190" s="29"/>
      <c r="E190" s="931" t="s">
        <v>623</v>
      </c>
      <c r="F190" s="3286" t="s">
        <v>350</v>
      </c>
      <c r="G190" s="3286"/>
      <c r="H190" s="3286"/>
      <c r="I190" s="3286"/>
      <c r="J190" s="3286"/>
      <c r="K190" s="3286"/>
      <c r="L190" s="3286"/>
    </row>
    <row r="191" spans="1:12" ht="19.5" customHeight="1">
      <c r="C191" s="414"/>
      <c r="D191" s="29"/>
      <c r="E191" s="931" t="s">
        <v>625</v>
      </c>
      <c r="F191" s="3286" t="s">
        <v>1932</v>
      </c>
      <c r="G191" s="3286"/>
      <c r="H191" s="3286"/>
      <c r="I191" s="3286"/>
      <c r="J191" s="3286"/>
      <c r="K191" s="3286"/>
      <c r="L191" s="3286"/>
    </row>
    <row r="192" spans="1:12" ht="21" customHeight="1">
      <c r="C192" s="414"/>
      <c r="D192" s="29"/>
      <c r="E192" s="931" t="s">
        <v>627</v>
      </c>
      <c r="F192" s="3286" t="s">
        <v>1300</v>
      </c>
      <c r="G192" s="3286"/>
      <c r="H192" s="3286"/>
      <c r="I192" s="3286"/>
      <c r="J192" s="3286"/>
      <c r="K192" s="3286"/>
      <c r="L192" s="3286"/>
    </row>
    <row r="193" spans="3:12" ht="21" customHeight="1">
      <c r="C193" s="414"/>
      <c r="D193" s="178" t="s">
        <v>4406</v>
      </c>
      <c r="E193" s="3124" t="s">
        <v>1301</v>
      </c>
      <c r="F193" s="3124"/>
      <c r="G193" s="3124"/>
      <c r="H193" s="3124"/>
      <c r="I193" s="3124"/>
      <c r="J193" s="3124"/>
      <c r="K193" s="3124"/>
      <c r="L193" s="3124"/>
    </row>
    <row r="194" spans="3:12">
      <c r="C194" s="1794" t="s">
        <v>4407</v>
      </c>
      <c r="D194" s="2448" t="s">
        <v>4425</v>
      </c>
      <c r="E194" s="2448"/>
      <c r="F194" s="2448"/>
      <c r="G194" s="2448"/>
      <c r="H194" s="2448"/>
      <c r="I194" s="2448"/>
      <c r="J194" s="2448"/>
      <c r="K194" s="2448"/>
      <c r="L194" s="843"/>
    </row>
    <row r="195" spans="3:12">
      <c r="C195" s="1794"/>
      <c r="D195" s="3295" t="s">
        <v>4426</v>
      </c>
      <c r="E195" s="2448"/>
      <c r="F195" s="2448"/>
      <c r="G195" s="2448"/>
      <c r="H195" s="2448"/>
      <c r="I195" s="2448"/>
      <c r="J195" s="2448"/>
      <c r="K195" s="2448"/>
      <c r="L195" s="2448"/>
    </row>
    <row r="196" spans="3:12" ht="31.5" customHeight="1">
      <c r="C196" s="414"/>
      <c r="D196" s="2448"/>
      <c r="E196" s="2448"/>
      <c r="F196" s="2448"/>
      <c r="G196" s="2448"/>
      <c r="H196" s="2448"/>
      <c r="I196" s="2448"/>
      <c r="J196" s="2448"/>
      <c r="K196" s="2448"/>
      <c r="L196" s="2448"/>
    </row>
    <row r="197" spans="3:12">
      <c r="C197" s="414"/>
      <c r="D197" s="3294"/>
      <c r="E197" s="3294"/>
      <c r="F197" s="3294"/>
      <c r="G197" s="3294"/>
      <c r="H197" s="3294"/>
      <c r="I197" s="3294"/>
      <c r="J197" s="3294"/>
      <c r="K197" s="3294"/>
      <c r="L197" s="3294"/>
    </row>
    <row r="198" spans="3:12" ht="18" customHeight="1">
      <c r="C198" s="592" t="s">
        <v>4408</v>
      </c>
      <c r="D198" s="3292" t="s">
        <v>4281</v>
      </c>
      <c r="E198" s="3292"/>
      <c r="F198" s="3292"/>
      <c r="G198" s="3292"/>
      <c r="H198" s="3292"/>
      <c r="I198" s="3292"/>
      <c r="J198" s="3292"/>
      <c r="K198" s="3292"/>
      <c r="L198" s="3292"/>
    </row>
    <row r="199" spans="3:12" ht="48.75" customHeight="1">
      <c r="C199" s="1537"/>
      <c r="D199" s="3060" t="s">
        <v>4409</v>
      </c>
      <c r="E199" s="3060"/>
      <c r="F199" s="3060"/>
      <c r="G199" s="3060"/>
      <c r="H199" s="3060"/>
      <c r="I199" s="3060"/>
      <c r="J199" s="3060"/>
      <c r="K199" s="3060"/>
      <c r="L199" s="3060"/>
    </row>
    <row r="200" spans="3:12" ht="24.75" customHeight="1">
      <c r="C200" s="1794" t="s">
        <v>4411</v>
      </c>
      <c r="D200" s="3189" t="s">
        <v>327</v>
      </c>
      <c r="E200" s="3189"/>
      <c r="F200" s="3189"/>
      <c r="G200" s="3189"/>
      <c r="H200" s="3189"/>
      <c r="I200" s="3189"/>
      <c r="J200" s="3189"/>
      <c r="K200" s="3189"/>
      <c r="L200" s="416"/>
    </row>
    <row r="201" spans="3:12" ht="35.25" customHeight="1">
      <c r="C201" s="414"/>
      <c r="D201" s="3058" t="s">
        <v>4410</v>
      </c>
      <c r="E201" s="3058"/>
      <c r="F201" s="3058"/>
      <c r="G201" s="3058"/>
      <c r="H201" s="3058"/>
      <c r="I201" s="3058"/>
      <c r="J201" s="3058"/>
      <c r="K201" s="3058"/>
      <c r="L201" s="3058"/>
    </row>
    <row r="202" spans="3:12" ht="21" customHeight="1">
      <c r="C202" s="2302" t="s">
        <v>4412</v>
      </c>
      <c r="D202" s="3293" t="s">
        <v>1302</v>
      </c>
      <c r="E202" s="3293"/>
      <c r="F202" s="3293"/>
      <c r="G202" s="3293"/>
      <c r="H202" s="3293"/>
      <c r="I202" s="3293"/>
      <c r="J202" s="3293"/>
      <c r="K202" s="3293"/>
      <c r="L202" s="3293"/>
    </row>
    <row r="203" spans="3:12" ht="52.5" customHeight="1">
      <c r="C203" s="414"/>
      <c r="D203" s="3058" t="s">
        <v>4413</v>
      </c>
      <c r="E203" s="3058"/>
      <c r="F203" s="3058"/>
      <c r="G203" s="3058"/>
      <c r="H203" s="3058"/>
      <c r="I203" s="3058"/>
      <c r="J203" s="3058"/>
      <c r="K203" s="3058"/>
      <c r="L203" s="3058"/>
    </row>
    <row r="204" spans="3:12" ht="47.25" hidden="1" customHeight="1">
      <c r="C204" s="414"/>
      <c r="D204" s="3060"/>
      <c r="E204" s="3060"/>
      <c r="F204" s="3060"/>
      <c r="G204" s="3060"/>
      <c r="H204" s="3060"/>
      <c r="I204" s="3060"/>
      <c r="J204" s="3060"/>
      <c r="K204" s="3060"/>
      <c r="L204" s="3060"/>
    </row>
    <row r="205" spans="3:12" ht="37.5" customHeight="1">
      <c r="C205" s="414"/>
      <c r="D205" s="616"/>
      <c r="E205" s="3060"/>
      <c r="F205" s="3060"/>
      <c r="G205" s="3060"/>
      <c r="H205" s="3060"/>
      <c r="I205" s="3060"/>
      <c r="J205" s="3060"/>
      <c r="K205" s="3060"/>
      <c r="L205" s="3060"/>
    </row>
    <row r="206" spans="3:12" ht="29.25" customHeight="1">
      <c r="C206" s="414"/>
      <c r="D206" s="616"/>
      <c r="E206" s="574"/>
      <c r="F206" s="414"/>
      <c r="G206" s="414"/>
      <c r="H206" s="414"/>
      <c r="I206" s="414"/>
      <c r="J206" s="414"/>
      <c r="K206" s="414"/>
      <c r="L206" s="414"/>
    </row>
    <row r="207" spans="3:12" ht="29.25" customHeight="1">
      <c r="C207" s="414"/>
      <c r="D207" s="616"/>
      <c r="E207" s="574"/>
      <c r="F207" s="414"/>
      <c r="G207" s="414"/>
      <c r="H207" s="414"/>
      <c r="I207" s="414"/>
      <c r="J207" s="414"/>
      <c r="K207" s="414"/>
      <c r="L207" s="414"/>
    </row>
    <row r="208" spans="3:12" ht="29.25" customHeight="1">
      <c r="C208" s="414"/>
      <c r="D208" s="616"/>
      <c r="E208" s="574"/>
      <c r="F208" s="414"/>
      <c r="G208" s="414"/>
      <c r="H208" s="414"/>
      <c r="I208" s="414"/>
      <c r="J208" s="414"/>
      <c r="K208" s="414"/>
      <c r="L208" s="414"/>
    </row>
    <row r="209" spans="3:12" ht="29.25" customHeight="1">
      <c r="C209" s="414"/>
      <c r="D209" s="616"/>
      <c r="E209" s="574"/>
      <c r="F209" s="414"/>
      <c r="G209" s="414"/>
      <c r="H209" s="414"/>
      <c r="I209" s="414"/>
      <c r="J209" s="414"/>
      <c r="K209" s="414"/>
      <c r="L209" s="414"/>
    </row>
    <row r="210" spans="3:12" ht="29.25" customHeight="1">
      <c r="C210" s="414"/>
      <c r="D210" s="616"/>
      <c r="E210" s="574"/>
      <c r="F210" s="414"/>
      <c r="G210" s="414"/>
      <c r="H210" s="414"/>
      <c r="I210" s="414"/>
      <c r="J210" s="414"/>
      <c r="K210" s="414"/>
      <c r="L210" s="414"/>
    </row>
    <row r="211" spans="3:12" ht="29.25" customHeight="1">
      <c r="C211" s="414"/>
      <c r="D211" s="616"/>
      <c r="E211" s="574"/>
      <c r="F211" s="414"/>
      <c r="G211" s="414"/>
      <c r="H211" s="414"/>
      <c r="I211" s="414"/>
      <c r="J211" s="414"/>
      <c r="K211" s="414"/>
      <c r="L211" s="414"/>
    </row>
    <row r="212" spans="3:12" ht="29.25" customHeight="1">
      <c r="C212" s="414"/>
      <c r="D212" s="616"/>
      <c r="E212" s="574"/>
      <c r="F212" s="414"/>
      <c r="G212" s="414"/>
      <c r="H212" s="414"/>
      <c r="I212" s="414"/>
      <c r="J212" s="414"/>
      <c r="K212" s="414"/>
      <c r="L212" s="414"/>
    </row>
    <row r="213" spans="3:12" ht="29.25" customHeight="1">
      <c r="C213" s="414"/>
      <c r="D213" s="414"/>
      <c r="E213" s="574"/>
      <c r="F213" s="414"/>
      <c r="G213" s="414"/>
      <c r="H213" s="414"/>
      <c r="I213" s="414"/>
      <c r="J213" s="414"/>
      <c r="K213" s="414"/>
      <c r="L213" s="414"/>
    </row>
    <row r="214" spans="3:12" ht="29.25" customHeight="1">
      <c r="C214" s="414"/>
      <c r="D214" s="414"/>
      <c r="E214" s="574"/>
      <c r="F214" s="414"/>
      <c r="G214" s="414"/>
      <c r="H214" s="414"/>
      <c r="I214" s="414"/>
      <c r="J214" s="414"/>
      <c r="K214" s="414"/>
      <c r="L214" s="414"/>
    </row>
    <row r="215" spans="3:12" ht="29.25" customHeight="1">
      <c r="C215" s="414"/>
      <c r="D215" s="414"/>
      <c r="E215" s="574"/>
      <c r="F215" s="414"/>
      <c r="G215" s="414"/>
      <c r="H215" s="414"/>
      <c r="I215" s="414"/>
      <c r="J215" s="414"/>
      <c r="K215" s="414"/>
      <c r="L215" s="414"/>
    </row>
    <row r="216" spans="3:12" ht="29.25" customHeight="1">
      <c r="C216" s="414"/>
      <c r="D216" s="414"/>
      <c r="E216" s="574"/>
      <c r="F216" s="414"/>
      <c r="G216" s="414"/>
      <c r="H216" s="414"/>
      <c r="I216" s="414"/>
      <c r="J216" s="414"/>
      <c r="K216" s="414"/>
      <c r="L216" s="414"/>
    </row>
    <row r="217" spans="3:12" ht="29.25" customHeight="1">
      <c r="C217" s="414"/>
      <c r="D217" s="414"/>
      <c r="E217" s="574"/>
      <c r="F217" s="414"/>
      <c r="G217" s="414"/>
      <c r="H217" s="414"/>
      <c r="I217" s="414"/>
      <c r="J217" s="414"/>
      <c r="K217" s="414"/>
      <c r="L217" s="414"/>
    </row>
    <row r="218" spans="3:12" ht="29.25" customHeight="1">
      <c r="C218" s="414"/>
      <c r="D218" s="414"/>
      <c r="E218" s="414"/>
      <c r="F218" s="414"/>
      <c r="G218" s="414"/>
      <c r="H218" s="414"/>
      <c r="I218" s="414"/>
      <c r="J218" s="414"/>
      <c r="K218" s="414"/>
      <c r="L218" s="414"/>
    </row>
    <row r="219" spans="3:12" ht="29.25" customHeight="1">
      <c r="C219" s="414"/>
      <c r="D219" s="616"/>
      <c r="E219" s="3060"/>
      <c r="F219" s="3060"/>
      <c r="G219" s="3060"/>
      <c r="H219" s="3060"/>
      <c r="I219" s="3060"/>
      <c r="J219" s="3060"/>
      <c r="K219" s="3060"/>
      <c r="L219" s="3060"/>
    </row>
    <row r="220" spans="3:12" ht="29.25" customHeight="1">
      <c r="C220" s="414"/>
      <c r="D220" s="616"/>
      <c r="E220" s="3060"/>
      <c r="F220" s="3060"/>
      <c r="G220" s="3060"/>
      <c r="H220" s="3060"/>
      <c r="I220" s="3060"/>
      <c r="J220" s="3060"/>
      <c r="K220" s="3060"/>
      <c r="L220" s="3060"/>
    </row>
    <row r="221" spans="3:12" ht="29.25" customHeight="1">
      <c r="C221" s="414"/>
      <c r="D221" s="616"/>
      <c r="E221" s="3060"/>
      <c r="F221" s="3060"/>
      <c r="G221" s="3060"/>
      <c r="H221" s="3060"/>
      <c r="I221" s="3060"/>
      <c r="J221" s="3060"/>
      <c r="K221" s="3060"/>
      <c r="L221" s="3060"/>
    </row>
    <row r="222" spans="3:12" ht="29.25" customHeight="1">
      <c r="C222" s="414"/>
      <c r="D222" s="616"/>
      <c r="E222" s="3060"/>
      <c r="F222" s="3060"/>
      <c r="G222" s="3060"/>
      <c r="H222" s="3060"/>
      <c r="I222" s="3060"/>
      <c r="J222" s="3060"/>
      <c r="K222" s="3060"/>
      <c r="L222" s="3060"/>
    </row>
    <row r="223" spans="3:12">
      <c r="C223" s="414"/>
      <c r="D223" s="414"/>
      <c r="E223" s="414"/>
      <c r="F223" s="414"/>
      <c r="G223" s="414"/>
      <c r="H223" s="414"/>
      <c r="I223" s="414"/>
      <c r="J223" s="414"/>
      <c r="K223" s="414"/>
      <c r="L223" s="414"/>
    </row>
  </sheetData>
  <sheetProtection formatRows="0" selectLockedCells="1"/>
  <mergeCells count="2256">
    <mergeCell ref="E182:L182"/>
    <mergeCell ref="E183:L183"/>
    <mergeCell ref="E184:L184"/>
    <mergeCell ref="E185:L185"/>
    <mergeCell ref="E186:L186"/>
    <mergeCell ref="E187:L187"/>
    <mergeCell ref="D188:L188"/>
    <mergeCell ref="E189:L189"/>
    <mergeCell ref="F190:L190"/>
    <mergeCell ref="D178:K178"/>
    <mergeCell ref="D179:L179"/>
    <mergeCell ref="D167:L167"/>
    <mergeCell ref="D169:L169"/>
    <mergeCell ref="D170:L170"/>
    <mergeCell ref="E222:L222"/>
    <mergeCell ref="D198:L198"/>
    <mergeCell ref="D204:L204"/>
    <mergeCell ref="D202:L202"/>
    <mergeCell ref="D203:L203"/>
    <mergeCell ref="E205:L205"/>
    <mergeCell ref="E219:L219"/>
    <mergeCell ref="E220:L220"/>
    <mergeCell ref="E221:L221"/>
    <mergeCell ref="D197:L197"/>
    <mergeCell ref="D200:K200"/>
    <mergeCell ref="D201:L201"/>
    <mergeCell ref="D195:L196"/>
    <mergeCell ref="F191:L191"/>
    <mergeCell ref="F192:L192"/>
    <mergeCell ref="E193:L193"/>
    <mergeCell ref="D194:K194"/>
    <mergeCell ref="C173:L173"/>
    <mergeCell ref="XDQ176:XDX176"/>
    <mergeCell ref="XDY176:XEF176"/>
    <mergeCell ref="XEG176:XEN176"/>
    <mergeCell ref="XEO176:XEV176"/>
    <mergeCell ref="XEW176:XFD176"/>
    <mergeCell ref="D177:K177"/>
    <mergeCell ref="XAW176:XBD176"/>
    <mergeCell ref="XBE176:XBL176"/>
    <mergeCell ref="XBM176:XBT176"/>
    <mergeCell ref="XBU176:XCB176"/>
    <mergeCell ref="XCC176:XCJ176"/>
    <mergeCell ref="XCK176:XCR176"/>
    <mergeCell ref="XCS176:XCZ176"/>
    <mergeCell ref="XDA176:XDH176"/>
    <mergeCell ref="XDI176:XDP176"/>
    <mergeCell ref="WYC176:WYJ176"/>
    <mergeCell ref="WYK176:WYR176"/>
    <mergeCell ref="WYS176:WYZ176"/>
    <mergeCell ref="WZA176:WZH176"/>
    <mergeCell ref="WZI176:WZP176"/>
    <mergeCell ref="WZQ176:WZX176"/>
    <mergeCell ref="WZY176:XAF176"/>
    <mergeCell ref="XAG176:XAN176"/>
    <mergeCell ref="XAO176:XAV176"/>
    <mergeCell ref="WVI176:WVP176"/>
    <mergeCell ref="WVQ176:WVX176"/>
    <mergeCell ref="WVY176:WWF176"/>
    <mergeCell ref="WWG176:WWN176"/>
    <mergeCell ref="WWO176:WWV176"/>
    <mergeCell ref="WWW176:WXD176"/>
    <mergeCell ref="WXE176:WXL176"/>
    <mergeCell ref="WXM176:WXT176"/>
    <mergeCell ref="WXU176:WYB176"/>
    <mergeCell ref="WSO176:WSV176"/>
    <mergeCell ref="WSW176:WTD176"/>
    <mergeCell ref="WTE176:WTL176"/>
    <mergeCell ref="WTM176:WTT176"/>
    <mergeCell ref="WTU176:WUB176"/>
    <mergeCell ref="WUC176:WUJ176"/>
    <mergeCell ref="WUK176:WUR176"/>
    <mergeCell ref="WUS176:WUZ176"/>
    <mergeCell ref="WVA176:WVH176"/>
    <mergeCell ref="WPU176:WQB176"/>
    <mergeCell ref="WQC176:WQJ176"/>
    <mergeCell ref="WQK176:WQR176"/>
    <mergeCell ref="WQS176:WQZ176"/>
    <mergeCell ref="WRA176:WRH176"/>
    <mergeCell ref="WRI176:WRP176"/>
    <mergeCell ref="WRQ176:WRX176"/>
    <mergeCell ref="WRY176:WSF176"/>
    <mergeCell ref="WSG176:WSN176"/>
    <mergeCell ref="WNA176:WNH176"/>
    <mergeCell ref="WNI176:WNP176"/>
    <mergeCell ref="WNQ176:WNX176"/>
    <mergeCell ref="WNY176:WOF176"/>
    <mergeCell ref="WOG176:WON176"/>
    <mergeCell ref="WOO176:WOV176"/>
    <mergeCell ref="WOW176:WPD176"/>
    <mergeCell ref="WPE176:WPL176"/>
    <mergeCell ref="WPM176:WPT176"/>
    <mergeCell ref="WKG176:WKN176"/>
    <mergeCell ref="WKO176:WKV176"/>
    <mergeCell ref="WKW176:WLD176"/>
    <mergeCell ref="WLE176:WLL176"/>
    <mergeCell ref="WLM176:WLT176"/>
    <mergeCell ref="WLU176:WMB176"/>
    <mergeCell ref="WMC176:WMJ176"/>
    <mergeCell ref="WMK176:WMR176"/>
    <mergeCell ref="WMS176:WMZ176"/>
    <mergeCell ref="WHM176:WHT176"/>
    <mergeCell ref="WHU176:WIB176"/>
    <mergeCell ref="WIC176:WIJ176"/>
    <mergeCell ref="WIK176:WIR176"/>
    <mergeCell ref="WIS176:WIZ176"/>
    <mergeCell ref="WJA176:WJH176"/>
    <mergeCell ref="WJI176:WJP176"/>
    <mergeCell ref="WJQ176:WJX176"/>
    <mergeCell ref="WJY176:WKF176"/>
    <mergeCell ref="WES176:WEZ176"/>
    <mergeCell ref="WFA176:WFH176"/>
    <mergeCell ref="WFI176:WFP176"/>
    <mergeCell ref="WFQ176:WFX176"/>
    <mergeCell ref="WFY176:WGF176"/>
    <mergeCell ref="WGG176:WGN176"/>
    <mergeCell ref="WGO176:WGV176"/>
    <mergeCell ref="WGW176:WHD176"/>
    <mergeCell ref="WHE176:WHL176"/>
    <mergeCell ref="WBY176:WCF176"/>
    <mergeCell ref="WCG176:WCN176"/>
    <mergeCell ref="WCO176:WCV176"/>
    <mergeCell ref="WCW176:WDD176"/>
    <mergeCell ref="WDE176:WDL176"/>
    <mergeCell ref="WDM176:WDT176"/>
    <mergeCell ref="WDU176:WEB176"/>
    <mergeCell ref="WEC176:WEJ176"/>
    <mergeCell ref="WEK176:WER176"/>
    <mergeCell ref="VZE176:VZL176"/>
    <mergeCell ref="VZM176:VZT176"/>
    <mergeCell ref="VZU176:WAB176"/>
    <mergeCell ref="WAC176:WAJ176"/>
    <mergeCell ref="WAK176:WAR176"/>
    <mergeCell ref="WAS176:WAZ176"/>
    <mergeCell ref="WBA176:WBH176"/>
    <mergeCell ref="WBI176:WBP176"/>
    <mergeCell ref="WBQ176:WBX176"/>
    <mergeCell ref="VWK176:VWR176"/>
    <mergeCell ref="VWS176:VWZ176"/>
    <mergeCell ref="VXA176:VXH176"/>
    <mergeCell ref="VXI176:VXP176"/>
    <mergeCell ref="VXQ176:VXX176"/>
    <mergeCell ref="VXY176:VYF176"/>
    <mergeCell ref="VYG176:VYN176"/>
    <mergeCell ref="VYO176:VYV176"/>
    <mergeCell ref="VYW176:VZD176"/>
    <mergeCell ref="VTQ176:VTX176"/>
    <mergeCell ref="VTY176:VUF176"/>
    <mergeCell ref="VUG176:VUN176"/>
    <mergeCell ref="VUO176:VUV176"/>
    <mergeCell ref="VUW176:VVD176"/>
    <mergeCell ref="VVE176:VVL176"/>
    <mergeCell ref="VVM176:VVT176"/>
    <mergeCell ref="VVU176:VWB176"/>
    <mergeCell ref="VWC176:VWJ176"/>
    <mergeCell ref="VQW176:VRD176"/>
    <mergeCell ref="VRE176:VRL176"/>
    <mergeCell ref="VRM176:VRT176"/>
    <mergeCell ref="VRU176:VSB176"/>
    <mergeCell ref="VSC176:VSJ176"/>
    <mergeCell ref="VSK176:VSR176"/>
    <mergeCell ref="VSS176:VSZ176"/>
    <mergeCell ref="VTA176:VTH176"/>
    <mergeCell ref="VTI176:VTP176"/>
    <mergeCell ref="VOC176:VOJ176"/>
    <mergeCell ref="VOK176:VOR176"/>
    <mergeCell ref="VOS176:VOZ176"/>
    <mergeCell ref="VPA176:VPH176"/>
    <mergeCell ref="VPI176:VPP176"/>
    <mergeCell ref="VPQ176:VPX176"/>
    <mergeCell ref="VPY176:VQF176"/>
    <mergeCell ref="VQG176:VQN176"/>
    <mergeCell ref="VQO176:VQV176"/>
    <mergeCell ref="VLI176:VLP176"/>
    <mergeCell ref="VLQ176:VLX176"/>
    <mergeCell ref="VLY176:VMF176"/>
    <mergeCell ref="VMG176:VMN176"/>
    <mergeCell ref="VMO176:VMV176"/>
    <mergeCell ref="VMW176:VND176"/>
    <mergeCell ref="VNE176:VNL176"/>
    <mergeCell ref="VNM176:VNT176"/>
    <mergeCell ref="VNU176:VOB176"/>
    <mergeCell ref="VIO176:VIV176"/>
    <mergeCell ref="VIW176:VJD176"/>
    <mergeCell ref="VJE176:VJL176"/>
    <mergeCell ref="VJM176:VJT176"/>
    <mergeCell ref="VJU176:VKB176"/>
    <mergeCell ref="VKC176:VKJ176"/>
    <mergeCell ref="VKK176:VKR176"/>
    <mergeCell ref="VKS176:VKZ176"/>
    <mergeCell ref="VLA176:VLH176"/>
    <mergeCell ref="VFU176:VGB176"/>
    <mergeCell ref="VGC176:VGJ176"/>
    <mergeCell ref="VGK176:VGR176"/>
    <mergeCell ref="VGS176:VGZ176"/>
    <mergeCell ref="VHA176:VHH176"/>
    <mergeCell ref="VHI176:VHP176"/>
    <mergeCell ref="VHQ176:VHX176"/>
    <mergeCell ref="VHY176:VIF176"/>
    <mergeCell ref="VIG176:VIN176"/>
    <mergeCell ref="VDA176:VDH176"/>
    <mergeCell ref="VDI176:VDP176"/>
    <mergeCell ref="VDQ176:VDX176"/>
    <mergeCell ref="VDY176:VEF176"/>
    <mergeCell ref="VEG176:VEN176"/>
    <mergeCell ref="VEO176:VEV176"/>
    <mergeCell ref="VEW176:VFD176"/>
    <mergeCell ref="VFE176:VFL176"/>
    <mergeCell ref="VFM176:VFT176"/>
    <mergeCell ref="VAG176:VAN176"/>
    <mergeCell ref="VAO176:VAV176"/>
    <mergeCell ref="VAW176:VBD176"/>
    <mergeCell ref="VBE176:VBL176"/>
    <mergeCell ref="VBM176:VBT176"/>
    <mergeCell ref="VBU176:VCB176"/>
    <mergeCell ref="VCC176:VCJ176"/>
    <mergeCell ref="VCK176:VCR176"/>
    <mergeCell ref="VCS176:VCZ176"/>
    <mergeCell ref="UXM176:UXT176"/>
    <mergeCell ref="UXU176:UYB176"/>
    <mergeCell ref="UYC176:UYJ176"/>
    <mergeCell ref="UYK176:UYR176"/>
    <mergeCell ref="UYS176:UYZ176"/>
    <mergeCell ref="UZA176:UZH176"/>
    <mergeCell ref="UZI176:UZP176"/>
    <mergeCell ref="UZQ176:UZX176"/>
    <mergeCell ref="UZY176:VAF176"/>
    <mergeCell ref="UUS176:UUZ176"/>
    <mergeCell ref="UVA176:UVH176"/>
    <mergeCell ref="UVI176:UVP176"/>
    <mergeCell ref="UVQ176:UVX176"/>
    <mergeCell ref="UVY176:UWF176"/>
    <mergeCell ref="UWG176:UWN176"/>
    <mergeCell ref="UWO176:UWV176"/>
    <mergeCell ref="UWW176:UXD176"/>
    <mergeCell ref="UXE176:UXL176"/>
    <mergeCell ref="URY176:USF176"/>
    <mergeCell ref="USG176:USN176"/>
    <mergeCell ref="USO176:USV176"/>
    <mergeCell ref="USW176:UTD176"/>
    <mergeCell ref="UTE176:UTL176"/>
    <mergeCell ref="UTM176:UTT176"/>
    <mergeCell ref="UTU176:UUB176"/>
    <mergeCell ref="UUC176:UUJ176"/>
    <mergeCell ref="UUK176:UUR176"/>
    <mergeCell ref="UPE176:UPL176"/>
    <mergeCell ref="UPM176:UPT176"/>
    <mergeCell ref="UPU176:UQB176"/>
    <mergeCell ref="UQC176:UQJ176"/>
    <mergeCell ref="UQK176:UQR176"/>
    <mergeCell ref="UQS176:UQZ176"/>
    <mergeCell ref="URA176:URH176"/>
    <mergeCell ref="URI176:URP176"/>
    <mergeCell ref="URQ176:URX176"/>
    <mergeCell ref="UMK176:UMR176"/>
    <mergeCell ref="UMS176:UMZ176"/>
    <mergeCell ref="UNA176:UNH176"/>
    <mergeCell ref="UNI176:UNP176"/>
    <mergeCell ref="UNQ176:UNX176"/>
    <mergeCell ref="UNY176:UOF176"/>
    <mergeCell ref="UOG176:UON176"/>
    <mergeCell ref="UOO176:UOV176"/>
    <mergeCell ref="UOW176:UPD176"/>
    <mergeCell ref="UJQ176:UJX176"/>
    <mergeCell ref="UJY176:UKF176"/>
    <mergeCell ref="UKG176:UKN176"/>
    <mergeCell ref="UKO176:UKV176"/>
    <mergeCell ref="UKW176:ULD176"/>
    <mergeCell ref="ULE176:ULL176"/>
    <mergeCell ref="ULM176:ULT176"/>
    <mergeCell ref="ULU176:UMB176"/>
    <mergeCell ref="UMC176:UMJ176"/>
    <mergeCell ref="UGW176:UHD176"/>
    <mergeCell ref="UHE176:UHL176"/>
    <mergeCell ref="UHM176:UHT176"/>
    <mergeCell ref="UHU176:UIB176"/>
    <mergeCell ref="UIC176:UIJ176"/>
    <mergeCell ref="UIK176:UIR176"/>
    <mergeCell ref="UIS176:UIZ176"/>
    <mergeCell ref="UJA176:UJH176"/>
    <mergeCell ref="UJI176:UJP176"/>
    <mergeCell ref="UEC176:UEJ176"/>
    <mergeCell ref="UEK176:UER176"/>
    <mergeCell ref="UES176:UEZ176"/>
    <mergeCell ref="UFA176:UFH176"/>
    <mergeCell ref="UFI176:UFP176"/>
    <mergeCell ref="UFQ176:UFX176"/>
    <mergeCell ref="UFY176:UGF176"/>
    <mergeCell ref="UGG176:UGN176"/>
    <mergeCell ref="UGO176:UGV176"/>
    <mergeCell ref="UBI176:UBP176"/>
    <mergeCell ref="UBQ176:UBX176"/>
    <mergeCell ref="UBY176:UCF176"/>
    <mergeCell ref="UCG176:UCN176"/>
    <mergeCell ref="UCO176:UCV176"/>
    <mergeCell ref="UCW176:UDD176"/>
    <mergeCell ref="UDE176:UDL176"/>
    <mergeCell ref="UDM176:UDT176"/>
    <mergeCell ref="UDU176:UEB176"/>
    <mergeCell ref="TYO176:TYV176"/>
    <mergeCell ref="TYW176:TZD176"/>
    <mergeCell ref="TZE176:TZL176"/>
    <mergeCell ref="TZM176:TZT176"/>
    <mergeCell ref="TZU176:UAB176"/>
    <mergeCell ref="UAC176:UAJ176"/>
    <mergeCell ref="UAK176:UAR176"/>
    <mergeCell ref="UAS176:UAZ176"/>
    <mergeCell ref="UBA176:UBH176"/>
    <mergeCell ref="TVU176:TWB176"/>
    <mergeCell ref="TWC176:TWJ176"/>
    <mergeCell ref="TWK176:TWR176"/>
    <mergeCell ref="TWS176:TWZ176"/>
    <mergeCell ref="TXA176:TXH176"/>
    <mergeCell ref="TXI176:TXP176"/>
    <mergeCell ref="TXQ176:TXX176"/>
    <mergeCell ref="TXY176:TYF176"/>
    <mergeCell ref="TYG176:TYN176"/>
    <mergeCell ref="TTA176:TTH176"/>
    <mergeCell ref="TTI176:TTP176"/>
    <mergeCell ref="TTQ176:TTX176"/>
    <mergeCell ref="TTY176:TUF176"/>
    <mergeCell ref="TUG176:TUN176"/>
    <mergeCell ref="TUO176:TUV176"/>
    <mergeCell ref="TUW176:TVD176"/>
    <mergeCell ref="TVE176:TVL176"/>
    <mergeCell ref="TVM176:TVT176"/>
    <mergeCell ref="TQG176:TQN176"/>
    <mergeCell ref="TQO176:TQV176"/>
    <mergeCell ref="TQW176:TRD176"/>
    <mergeCell ref="TRE176:TRL176"/>
    <mergeCell ref="TRM176:TRT176"/>
    <mergeCell ref="TRU176:TSB176"/>
    <mergeCell ref="TSC176:TSJ176"/>
    <mergeCell ref="TSK176:TSR176"/>
    <mergeCell ref="TSS176:TSZ176"/>
    <mergeCell ref="TNM176:TNT176"/>
    <mergeCell ref="TNU176:TOB176"/>
    <mergeCell ref="TOC176:TOJ176"/>
    <mergeCell ref="TOK176:TOR176"/>
    <mergeCell ref="TOS176:TOZ176"/>
    <mergeCell ref="TPA176:TPH176"/>
    <mergeCell ref="TPI176:TPP176"/>
    <mergeCell ref="TPQ176:TPX176"/>
    <mergeCell ref="TPY176:TQF176"/>
    <mergeCell ref="TKS176:TKZ176"/>
    <mergeCell ref="TLA176:TLH176"/>
    <mergeCell ref="TLI176:TLP176"/>
    <mergeCell ref="TLQ176:TLX176"/>
    <mergeCell ref="TLY176:TMF176"/>
    <mergeCell ref="TMG176:TMN176"/>
    <mergeCell ref="TMO176:TMV176"/>
    <mergeCell ref="TMW176:TND176"/>
    <mergeCell ref="TNE176:TNL176"/>
    <mergeCell ref="THY176:TIF176"/>
    <mergeCell ref="TIG176:TIN176"/>
    <mergeCell ref="TIO176:TIV176"/>
    <mergeCell ref="TIW176:TJD176"/>
    <mergeCell ref="TJE176:TJL176"/>
    <mergeCell ref="TJM176:TJT176"/>
    <mergeCell ref="TJU176:TKB176"/>
    <mergeCell ref="TKC176:TKJ176"/>
    <mergeCell ref="TKK176:TKR176"/>
    <mergeCell ref="TFE176:TFL176"/>
    <mergeCell ref="TFM176:TFT176"/>
    <mergeCell ref="TFU176:TGB176"/>
    <mergeCell ref="TGC176:TGJ176"/>
    <mergeCell ref="TGK176:TGR176"/>
    <mergeCell ref="TGS176:TGZ176"/>
    <mergeCell ref="THA176:THH176"/>
    <mergeCell ref="THI176:THP176"/>
    <mergeCell ref="THQ176:THX176"/>
    <mergeCell ref="TCK176:TCR176"/>
    <mergeCell ref="TCS176:TCZ176"/>
    <mergeCell ref="TDA176:TDH176"/>
    <mergeCell ref="TDI176:TDP176"/>
    <mergeCell ref="TDQ176:TDX176"/>
    <mergeCell ref="TDY176:TEF176"/>
    <mergeCell ref="TEG176:TEN176"/>
    <mergeCell ref="TEO176:TEV176"/>
    <mergeCell ref="TEW176:TFD176"/>
    <mergeCell ref="SZQ176:SZX176"/>
    <mergeCell ref="SZY176:TAF176"/>
    <mergeCell ref="TAG176:TAN176"/>
    <mergeCell ref="TAO176:TAV176"/>
    <mergeCell ref="TAW176:TBD176"/>
    <mergeCell ref="TBE176:TBL176"/>
    <mergeCell ref="TBM176:TBT176"/>
    <mergeCell ref="TBU176:TCB176"/>
    <mergeCell ref="TCC176:TCJ176"/>
    <mergeCell ref="SWW176:SXD176"/>
    <mergeCell ref="SXE176:SXL176"/>
    <mergeCell ref="SXM176:SXT176"/>
    <mergeCell ref="SXU176:SYB176"/>
    <mergeCell ref="SYC176:SYJ176"/>
    <mergeCell ref="SYK176:SYR176"/>
    <mergeCell ref="SYS176:SYZ176"/>
    <mergeCell ref="SZA176:SZH176"/>
    <mergeCell ref="SZI176:SZP176"/>
    <mergeCell ref="SUC176:SUJ176"/>
    <mergeCell ref="SUK176:SUR176"/>
    <mergeCell ref="SUS176:SUZ176"/>
    <mergeCell ref="SVA176:SVH176"/>
    <mergeCell ref="SVI176:SVP176"/>
    <mergeCell ref="SVQ176:SVX176"/>
    <mergeCell ref="SVY176:SWF176"/>
    <mergeCell ref="SWG176:SWN176"/>
    <mergeCell ref="SWO176:SWV176"/>
    <mergeCell ref="SRI176:SRP176"/>
    <mergeCell ref="SRQ176:SRX176"/>
    <mergeCell ref="SRY176:SSF176"/>
    <mergeCell ref="SSG176:SSN176"/>
    <mergeCell ref="SSO176:SSV176"/>
    <mergeCell ref="SSW176:STD176"/>
    <mergeCell ref="STE176:STL176"/>
    <mergeCell ref="STM176:STT176"/>
    <mergeCell ref="STU176:SUB176"/>
    <mergeCell ref="SOO176:SOV176"/>
    <mergeCell ref="SOW176:SPD176"/>
    <mergeCell ref="SPE176:SPL176"/>
    <mergeCell ref="SPM176:SPT176"/>
    <mergeCell ref="SPU176:SQB176"/>
    <mergeCell ref="SQC176:SQJ176"/>
    <mergeCell ref="SQK176:SQR176"/>
    <mergeCell ref="SQS176:SQZ176"/>
    <mergeCell ref="SRA176:SRH176"/>
    <mergeCell ref="SLU176:SMB176"/>
    <mergeCell ref="SMC176:SMJ176"/>
    <mergeCell ref="SMK176:SMR176"/>
    <mergeCell ref="SMS176:SMZ176"/>
    <mergeCell ref="SNA176:SNH176"/>
    <mergeCell ref="SNI176:SNP176"/>
    <mergeCell ref="SNQ176:SNX176"/>
    <mergeCell ref="SNY176:SOF176"/>
    <mergeCell ref="SOG176:SON176"/>
    <mergeCell ref="SJA176:SJH176"/>
    <mergeCell ref="SJI176:SJP176"/>
    <mergeCell ref="SJQ176:SJX176"/>
    <mergeCell ref="SJY176:SKF176"/>
    <mergeCell ref="SKG176:SKN176"/>
    <mergeCell ref="SKO176:SKV176"/>
    <mergeCell ref="SKW176:SLD176"/>
    <mergeCell ref="SLE176:SLL176"/>
    <mergeCell ref="SLM176:SLT176"/>
    <mergeCell ref="SGG176:SGN176"/>
    <mergeCell ref="SGO176:SGV176"/>
    <mergeCell ref="SGW176:SHD176"/>
    <mergeCell ref="SHE176:SHL176"/>
    <mergeCell ref="SHM176:SHT176"/>
    <mergeCell ref="SHU176:SIB176"/>
    <mergeCell ref="SIC176:SIJ176"/>
    <mergeCell ref="SIK176:SIR176"/>
    <mergeCell ref="SIS176:SIZ176"/>
    <mergeCell ref="SDM176:SDT176"/>
    <mergeCell ref="SDU176:SEB176"/>
    <mergeCell ref="SEC176:SEJ176"/>
    <mergeCell ref="SEK176:SER176"/>
    <mergeCell ref="SES176:SEZ176"/>
    <mergeCell ref="SFA176:SFH176"/>
    <mergeCell ref="SFI176:SFP176"/>
    <mergeCell ref="SFQ176:SFX176"/>
    <mergeCell ref="SFY176:SGF176"/>
    <mergeCell ref="SAS176:SAZ176"/>
    <mergeCell ref="SBA176:SBH176"/>
    <mergeCell ref="SBI176:SBP176"/>
    <mergeCell ref="SBQ176:SBX176"/>
    <mergeCell ref="SBY176:SCF176"/>
    <mergeCell ref="SCG176:SCN176"/>
    <mergeCell ref="SCO176:SCV176"/>
    <mergeCell ref="SCW176:SDD176"/>
    <mergeCell ref="SDE176:SDL176"/>
    <mergeCell ref="RXY176:RYF176"/>
    <mergeCell ref="RYG176:RYN176"/>
    <mergeCell ref="RYO176:RYV176"/>
    <mergeCell ref="RYW176:RZD176"/>
    <mergeCell ref="RZE176:RZL176"/>
    <mergeCell ref="RZM176:RZT176"/>
    <mergeCell ref="RZU176:SAB176"/>
    <mergeCell ref="SAC176:SAJ176"/>
    <mergeCell ref="SAK176:SAR176"/>
    <mergeCell ref="RVE176:RVL176"/>
    <mergeCell ref="RVM176:RVT176"/>
    <mergeCell ref="RVU176:RWB176"/>
    <mergeCell ref="RWC176:RWJ176"/>
    <mergeCell ref="RWK176:RWR176"/>
    <mergeCell ref="RWS176:RWZ176"/>
    <mergeCell ref="RXA176:RXH176"/>
    <mergeCell ref="RXI176:RXP176"/>
    <mergeCell ref="RXQ176:RXX176"/>
    <mergeCell ref="RSK176:RSR176"/>
    <mergeCell ref="RSS176:RSZ176"/>
    <mergeCell ref="RTA176:RTH176"/>
    <mergeCell ref="RTI176:RTP176"/>
    <mergeCell ref="RTQ176:RTX176"/>
    <mergeCell ref="RTY176:RUF176"/>
    <mergeCell ref="RUG176:RUN176"/>
    <mergeCell ref="RUO176:RUV176"/>
    <mergeCell ref="RUW176:RVD176"/>
    <mergeCell ref="RPQ176:RPX176"/>
    <mergeCell ref="RPY176:RQF176"/>
    <mergeCell ref="RQG176:RQN176"/>
    <mergeCell ref="RQO176:RQV176"/>
    <mergeCell ref="RQW176:RRD176"/>
    <mergeCell ref="RRE176:RRL176"/>
    <mergeCell ref="RRM176:RRT176"/>
    <mergeCell ref="RRU176:RSB176"/>
    <mergeCell ref="RSC176:RSJ176"/>
    <mergeCell ref="RMW176:RND176"/>
    <mergeCell ref="RNE176:RNL176"/>
    <mergeCell ref="RNM176:RNT176"/>
    <mergeCell ref="RNU176:ROB176"/>
    <mergeCell ref="ROC176:ROJ176"/>
    <mergeCell ref="ROK176:ROR176"/>
    <mergeCell ref="ROS176:ROZ176"/>
    <mergeCell ref="RPA176:RPH176"/>
    <mergeCell ref="RPI176:RPP176"/>
    <mergeCell ref="RKC176:RKJ176"/>
    <mergeCell ref="RKK176:RKR176"/>
    <mergeCell ref="RKS176:RKZ176"/>
    <mergeCell ref="RLA176:RLH176"/>
    <mergeCell ref="RLI176:RLP176"/>
    <mergeCell ref="RLQ176:RLX176"/>
    <mergeCell ref="RLY176:RMF176"/>
    <mergeCell ref="RMG176:RMN176"/>
    <mergeCell ref="RMO176:RMV176"/>
    <mergeCell ref="RHI176:RHP176"/>
    <mergeCell ref="RHQ176:RHX176"/>
    <mergeCell ref="RHY176:RIF176"/>
    <mergeCell ref="RIG176:RIN176"/>
    <mergeCell ref="RIO176:RIV176"/>
    <mergeCell ref="RIW176:RJD176"/>
    <mergeCell ref="RJE176:RJL176"/>
    <mergeCell ref="RJM176:RJT176"/>
    <mergeCell ref="RJU176:RKB176"/>
    <mergeCell ref="REO176:REV176"/>
    <mergeCell ref="REW176:RFD176"/>
    <mergeCell ref="RFE176:RFL176"/>
    <mergeCell ref="RFM176:RFT176"/>
    <mergeCell ref="RFU176:RGB176"/>
    <mergeCell ref="RGC176:RGJ176"/>
    <mergeCell ref="RGK176:RGR176"/>
    <mergeCell ref="RGS176:RGZ176"/>
    <mergeCell ref="RHA176:RHH176"/>
    <mergeCell ref="RBU176:RCB176"/>
    <mergeCell ref="RCC176:RCJ176"/>
    <mergeCell ref="RCK176:RCR176"/>
    <mergeCell ref="RCS176:RCZ176"/>
    <mergeCell ref="RDA176:RDH176"/>
    <mergeCell ref="RDI176:RDP176"/>
    <mergeCell ref="RDQ176:RDX176"/>
    <mergeCell ref="RDY176:REF176"/>
    <mergeCell ref="REG176:REN176"/>
    <mergeCell ref="QZA176:QZH176"/>
    <mergeCell ref="QZI176:QZP176"/>
    <mergeCell ref="QZQ176:QZX176"/>
    <mergeCell ref="QZY176:RAF176"/>
    <mergeCell ref="RAG176:RAN176"/>
    <mergeCell ref="RAO176:RAV176"/>
    <mergeCell ref="RAW176:RBD176"/>
    <mergeCell ref="RBE176:RBL176"/>
    <mergeCell ref="RBM176:RBT176"/>
    <mergeCell ref="QWG176:QWN176"/>
    <mergeCell ref="QWO176:QWV176"/>
    <mergeCell ref="QWW176:QXD176"/>
    <mergeCell ref="QXE176:QXL176"/>
    <mergeCell ref="QXM176:QXT176"/>
    <mergeCell ref="QXU176:QYB176"/>
    <mergeCell ref="QYC176:QYJ176"/>
    <mergeCell ref="QYK176:QYR176"/>
    <mergeCell ref="QYS176:QYZ176"/>
    <mergeCell ref="QTM176:QTT176"/>
    <mergeCell ref="QTU176:QUB176"/>
    <mergeCell ref="QUC176:QUJ176"/>
    <mergeCell ref="QUK176:QUR176"/>
    <mergeCell ref="QUS176:QUZ176"/>
    <mergeCell ref="QVA176:QVH176"/>
    <mergeCell ref="QVI176:QVP176"/>
    <mergeCell ref="QVQ176:QVX176"/>
    <mergeCell ref="QVY176:QWF176"/>
    <mergeCell ref="QQS176:QQZ176"/>
    <mergeCell ref="QRA176:QRH176"/>
    <mergeCell ref="QRI176:QRP176"/>
    <mergeCell ref="QRQ176:QRX176"/>
    <mergeCell ref="QRY176:QSF176"/>
    <mergeCell ref="QSG176:QSN176"/>
    <mergeCell ref="QSO176:QSV176"/>
    <mergeCell ref="QSW176:QTD176"/>
    <mergeCell ref="QTE176:QTL176"/>
    <mergeCell ref="QNY176:QOF176"/>
    <mergeCell ref="QOG176:QON176"/>
    <mergeCell ref="QOO176:QOV176"/>
    <mergeCell ref="QOW176:QPD176"/>
    <mergeCell ref="QPE176:QPL176"/>
    <mergeCell ref="QPM176:QPT176"/>
    <mergeCell ref="QPU176:QQB176"/>
    <mergeCell ref="QQC176:QQJ176"/>
    <mergeCell ref="QQK176:QQR176"/>
    <mergeCell ref="QLE176:QLL176"/>
    <mergeCell ref="QLM176:QLT176"/>
    <mergeCell ref="QLU176:QMB176"/>
    <mergeCell ref="QMC176:QMJ176"/>
    <mergeCell ref="QMK176:QMR176"/>
    <mergeCell ref="QMS176:QMZ176"/>
    <mergeCell ref="QNA176:QNH176"/>
    <mergeCell ref="QNI176:QNP176"/>
    <mergeCell ref="QNQ176:QNX176"/>
    <mergeCell ref="QIK176:QIR176"/>
    <mergeCell ref="QIS176:QIZ176"/>
    <mergeCell ref="QJA176:QJH176"/>
    <mergeCell ref="QJI176:QJP176"/>
    <mergeCell ref="QJQ176:QJX176"/>
    <mergeCell ref="QJY176:QKF176"/>
    <mergeCell ref="QKG176:QKN176"/>
    <mergeCell ref="QKO176:QKV176"/>
    <mergeCell ref="QKW176:QLD176"/>
    <mergeCell ref="QFQ176:QFX176"/>
    <mergeCell ref="QFY176:QGF176"/>
    <mergeCell ref="QGG176:QGN176"/>
    <mergeCell ref="QGO176:QGV176"/>
    <mergeCell ref="QGW176:QHD176"/>
    <mergeCell ref="QHE176:QHL176"/>
    <mergeCell ref="QHM176:QHT176"/>
    <mergeCell ref="QHU176:QIB176"/>
    <mergeCell ref="QIC176:QIJ176"/>
    <mergeCell ref="QCW176:QDD176"/>
    <mergeCell ref="QDE176:QDL176"/>
    <mergeCell ref="QDM176:QDT176"/>
    <mergeCell ref="QDU176:QEB176"/>
    <mergeCell ref="QEC176:QEJ176"/>
    <mergeCell ref="QEK176:QER176"/>
    <mergeCell ref="QES176:QEZ176"/>
    <mergeCell ref="QFA176:QFH176"/>
    <mergeCell ref="QFI176:QFP176"/>
    <mergeCell ref="QAC176:QAJ176"/>
    <mergeCell ref="QAK176:QAR176"/>
    <mergeCell ref="QAS176:QAZ176"/>
    <mergeCell ref="QBA176:QBH176"/>
    <mergeCell ref="QBI176:QBP176"/>
    <mergeCell ref="QBQ176:QBX176"/>
    <mergeCell ref="QBY176:QCF176"/>
    <mergeCell ref="QCG176:QCN176"/>
    <mergeCell ref="QCO176:QCV176"/>
    <mergeCell ref="PXI176:PXP176"/>
    <mergeCell ref="PXQ176:PXX176"/>
    <mergeCell ref="PXY176:PYF176"/>
    <mergeCell ref="PYG176:PYN176"/>
    <mergeCell ref="PYO176:PYV176"/>
    <mergeCell ref="PYW176:PZD176"/>
    <mergeCell ref="PZE176:PZL176"/>
    <mergeCell ref="PZM176:PZT176"/>
    <mergeCell ref="PZU176:QAB176"/>
    <mergeCell ref="PUO176:PUV176"/>
    <mergeCell ref="PUW176:PVD176"/>
    <mergeCell ref="PVE176:PVL176"/>
    <mergeCell ref="PVM176:PVT176"/>
    <mergeCell ref="PVU176:PWB176"/>
    <mergeCell ref="PWC176:PWJ176"/>
    <mergeCell ref="PWK176:PWR176"/>
    <mergeCell ref="PWS176:PWZ176"/>
    <mergeCell ref="PXA176:PXH176"/>
    <mergeCell ref="PRU176:PSB176"/>
    <mergeCell ref="PSC176:PSJ176"/>
    <mergeCell ref="PSK176:PSR176"/>
    <mergeCell ref="PSS176:PSZ176"/>
    <mergeCell ref="PTA176:PTH176"/>
    <mergeCell ref="PTI176:PTP176"/>
    <mergeCell ref="PTQ176:PTX176"/>
    <mergeCell ref="PTY176:PUF176"/>
    <mergeCell ref="PUG176:PUN176"/>
    <mergeCell ref="PPA176:PPH176"/>
    <mergeCell ref="PPI176:PPP176"/>
    <mergeCell ref="PPQ176:PPX176"/>
    <mergeCell ref="PPY176:PQF176"/>
    <mergeCell ref="PQG176:PQN176"/>
    <mergeCell ref="PQO176:PQV176"/>
    <mergeCell ref="PQW176:PRD176"/>
    <mergeCell ref="PRE176:PRL176"/>
    <mergeCell ref="PRM176:PRT176"/>
    <mergeCell ref="PMG176:PMN176"/>
    <mergeCell ref="PMO176:PMV176"/>
    <mergeCell ref="PMW176:PND176"/>
    <mergeCell ref="PNE176:PNL176"/>
    <mergeCell ref="PNM176:PNT176"/>
    <mergeCell ref="PNU176:POB176"/>
    <mergeCell ref="POC176:POJ176"/>
    <mergeCell ref="POK176:POR176"/>
    <mergeCell ref="POS176:POZ176"/>
    <mergeCell ref="PJM176:PJT176"/>
    <mergeCell ref="PJU176:PKB176"/>
    <mergeCell ref="PKC176:PKJ176"/>
    <mergeCell ref="PKK176:PKR176"/>
    <mergeCell ref="PKS176:PKZ176"/>
    <mergeCell ref="PLA176:PLH176"/>
    <mergeCell ref="PLI176:PLP176"/>
    <mergeCell ref="PLQ176:PLX176"/>
    <mergeCell ref="PLY176:PMF176"/>
    <mergeCell ref="PGS176:PGZ176"/>
    <mergeCell ref="PHA176:PHH176"/>
    <mergeCell ref="PHI176:PHP176"/>
    <mergeCell ref="PHQ176:PHX176"/>
    <mergeCell ref="PHY176:PIF176"/>
    <mergeCell ref="PIG176:PIN176"/>
    <mergeCell ref="PIO176:PIV176"/>
    <mergeCell ref="PIW176:PJD176"/>
    <mergeCell ref="PJE176:PJL176"/>
    <mergeCell ref="PDY176:PEF176"/>
    <mergeCell ref="PEG176:PEN176"/>
    <mergeCell ref="PEO176:PEV176"/>
    <mergeCell ref="PEW176:PFD176"/>
    <mergeCell ref="PFE176:PFL176"/>
    <mergeCell ref="PFM176:PFT176"/>
    <mergeCell ref="PFU176:PGB176"/>
    <mergeCell ref="PGC176:PGJ176"/>
    <mergeCell ref="PGK176:PGR176"/>
    <mergeCell ref="PBE176:PBL176"/>
    <mergeCell ref="PBM176:PBT176"/>
    <mergeCell ref="PBU176:PCB176"/>
    <mergeCell ref="PCC176:PCJ176"/>
    <mergeCell ref="PCK176:PCR176"/>
    <mergeCell ref="PCS176:PCZ176"/>
    <mergeCell ref="PDA176:PDH176"/>
    <mergeCell ref="PDI176:PDP176"/>
    <mergeCell ref="PDQ176:PDX176"/>
    <mergeCell ref="OYK176:OYR176"/>
    <mergeCell ref="OYS176:OYZ176"/>
    <mergeCell ref="OZA176:OZH176"/>
    <mergeCell ref="OZI176:OZP176"/>
    <mergeCell ref="OZQ176:OZX176"/>
    <mergeCell ref="OZY176:PAF176"/>
    <mergeCell ref="PAG176:PAN176"/>
    <mergeCell ref="PAO176:PAV176"/>
    <mergeCell ref="PAW176:PBD176"/>
    <mergeCell ref="OVQ176:OVX176"/>
    <mergeCell ref="OVY176:OWF176"/>
    <mergeCell ref="OWG176:OWN176"/>
    <mergeCell ref="OWO176:OWV176"/>
    <mergeCell ref="OWW176:OXD176"/>
    <mergeCell ref="OXE176:OXL176"/>
    <mergeCell ref="OXM176:OXT176"/>
    <mergeCell ref="OXU176:OYB176"/>
    <mergeCell ref="OYC176:OYJ176"/>
    <mergeCell ref="OSW176:OTD176"/>
    <mergeCell ref="OTE176:OTL176"/>
    <mergeCell ref="OTM176:OTT176"/>
    <mergeCell ref="OTU176:OUB176"/>
    <mergeCell ref="OUC176:OUJ176"/>
    <mergeCell ref="OUK176:OUR176"/>
    <mergeCell ref="OUS176:OUZ176"/>
    <mergeCell ref="OVA176:OVH176"/>
    <mergeCell ref="OVI176:OVP176"/>
    <mergeCell ref="OQC176:OQJ176"/>
    <mergeCell ref="OQK176:OQR176"/>
    <mergeCell ref="OQS176:OQZ176"/>
    <mergeCell ref="ORA176:ORH176"/>
    <mergeCell ref="ORI176:ORP176"/>
    <mergeCell ref="ORQ176:ORX176"/>
    <mergeCell ref="ORY176:OSF176"/>
    <mergeCell ref="OSG176:OSN176"/>
    <mergeCell ref="OSO176:OSV176"/>
    <mergeCell ref="ONI176:ONP176"/>
    <mergeCell ref="ONQ176:ONX176"/>
    <mergeCell ref="ONY176:OOF176"/>
    <mergeCell ref="OOG176:OON176"/>
    <mergeCell ref="OOO176:OOV176"/>
    <mergeCell ref="OOW176:OPD176"/>
    <mergeCell ref="OPE176:OPL176"/>
    <mergeCell ref="OPM176:OPT176"/>
    <mergeCell ref="OPU176:OQB176"/>
    <mergeCell ref="OKO176:OKV176"/>
    <mergeCell ref="OKW176:OLD176"/>
    <mergeCell ref="OLE176:OLL176"/>
    <mergeCell ref="OLM176:OLT176"/>
    <mergeCell ref="OLU176:OMB176"/>
    <mergeCell ref="OMC176:OMJ176"/>
    <mergeCell ref="OMK176:OMR176"/>
    <mergeCell ref="OMS176:OMZ176"/>
    <mergeCell ref="ONA176:ONH176"/>
    <mergeCell ref="OHU176:OIB176"/>
    <mergeCell ref="OIC176:OIJ176"/>
    <mergeCell ref="OIK176:OIR176"/>
    <mergeCell ref="OIS176:OIZ176"/>
    <mergeCell ref="OJA176:OJH176"/>
    <mergeCell ref="OJI176:OJP176"/>
    <mergeCell ref="OJQ176:OJX176"/>
    <mergeCell ref="OJY176:OKF176"/>
    <mergeCell ref="OKG176:OKN176"/>
    <mergeCell ref="OFA176:OFH176"/>
    <mergeCell ref="OFI176:OFP176"/>
    <mergeCell ref="OFQ176:OFX176"/>
    <mergeCell ref="OFY176:OGF176"/>
    <mergeCell ref="OGG176:OGN176"/>
    <mergeCell ref="OGO176:OGV176"/>
    <mergeCell ref="OGW176:OHD176"/>
    <mergeCell ref="OHE176:OHL176"/>
    <mergeCell ref="OHM176:OHT176"/>
    <mergeCell ref="OCG176:OCN176"/>
    <mergeCell ref="OCO176:OCV176"/>
    <mergeCell ref="OCW176:ODD176"/>
    <mergeCell ref="ODE176:ODL176"/>
    <mergeCell ref="ODM176:ODT176"/>
    <mergeCell ref="ODU176:OEB176"/>
    <mergeCell ref="OEC176:OEJ176"/>
    <mergeCell ref="OEK176:OER176"/>
    <mergeCell ref="OES176:OEZ176"/>
    <mergeCell ref="NZM176:NZT176"/>
    <mergeCell ref="NZU176:OAB176"/>
    <mergeCell ref="OAC176:OAJ176"/>
    <mergeCell ref="OAK176:OAR176"/>
    <mergeCell ref="OAS176:OAZ176"/>
    <mergeCell ref="OBA176:OBH176"/>
    <mergeCell ref="OBI176:OBP176"/>
    <mergeCell ref="OBQ176:OBX176"/>
    <mergeCell ref="OBY176:OCF176"/>
    <mergeCell ref="NWS176:NWZ176"/>
    <mergeCell ref="NXA176:NXH176"/>
    <mergeCell ref="NXI176:NXP176"/>
    <mergeCell ref="NXQ176:NXX176"/>
    <mergeCell ref="NXY176:NYF176"/>
    <mergeCell ref="NYG176:NYN176"/>
    <mergeCell ref="NYO176:NYV176"/>
    <mergeCell ref="NYW176:NZD176"/>
    <mergeCell ref="NZE176:NZL176"/>
    <mergeCell ref="NTY176:NUF176"/>
    <mergeCell ref="NUG176:NUN176"/>
    <mergeCell ref="NUO176:NUV176"/>
    <mergeCell ref="NUW176:NVD176"/>
    <mergeCell ref="NVE176:NVL176"/>
    <mergeCell ref="NVM176:NVT176"/>
    <mergeCell ref="NVU176:NWB176"/>
    <mergeCell ref="NWC176:NWJ176"/>
    <mergeCell ref="NWK176:NWR176"/>
    <mergeCell ref="NRE176:NRL176"/>
    <mergeCell ref="NRM176:NRT176"/>
    <mergeCell ref="NRU176:NSB176"/>
    <mergeCell ref="NSC176:NSJ176"/>
    <mergeCell ref="NSK176:NSR176"/>
    <mergeCell ref="NSS176:NSZ176"/>
    <mergeCell ref="NTA176:NTH176"/>
    <mergeCell ref="NTI176:NTP176"/>
    <mergeCell ref="NTQ176:NTX176"/>
    <mergeCell ref="NOK176:NOR176"/>
    <mergeCell ref="NOS176:NOZ176"/>
    <mergeCell ref="NPA176:NPH176"/>
    <mergeCell ref="NPI176:NPP176"/>
    <mergeCell ref="NPQ176:NPX176"/>
    <mergeCell ref="NPY176:NQF176"/>
    <mergeCell ref="NQG176:NQN176"/>
    <mergeCell ref="NQO176:NQV176"/>
    <mergeCell ref="NQW176:NRD176"/>
    <mergeCell ref="NLQ176:NLX176"/>
    <mergeCell ref="NLY176:NMF176"/>
    <mergeCell ref="NMG176:NMN176"/>
    <mergeCell ref="NMO176:NMV176"/>
    <mergeCell ref="NMW176:NND176"/>
    <mergeCell ref="NNE176:NNL176"/>
    <mergeCell ref="NNM176:NNT176"/>
    <mergeCell ref="NNU176:NOB176"/>
    <mergeCell ref="NOC176:NOJ176"/>
    <mergeCell ref="NIW176:NJD176"/>
    <mergeCell ref="NJE176:NJL176"/>
    <mergeCell ref="NJM176:NJT176"/>
    <mergeCell ref="NJU176:NKB176"/>
    <mergeCell ref="NKC176:NKJ176"/>
    <mergeCell ref="NKK176:NKR176"/>
    <mergeCell ref="NKS176:NKZ176"/>
    <mergeCell ref="NLA176:NLH176"/>
    <mergeCell ref="NLI176:NLP176"/>
    <mergeCell ref="NGC176:NGJ176"/>
    <mergeCell ref="NGK176:NGR176"/>
    <mergeCell ref="NGS176:NGZ176"/>
    <mergeCell ref="NHA176:NHH176"/>
    <mergeCell ref="NHI176:NHP176"/>
    <mergeCell ref="NHQ176:NHX176"/>
    <mergeCell ref="NHY176:NIF176"/>
    <mergeCell ref="NIG176:NIN176"/>
    <mergeCell ref="NIO176:NIV176"/>
    <mergeCell ref="NDI176:NDP176"/>
    <mergeCell ref="NDQ176:NDX176"/>
    <mergeCell ref="NDY176:NEF176"/>
    <mergeCell ref="NEG176:NEN176"/>
    <mergeCell ref="NEO176:NEV176"/>
    <mergeCell ref="NEW176:NFD176"/>
    <mergeCell ref="NFE176:NFL176"/>
    <mergeCell ref="NFM176:NFT176"/>
    <mergeCell ref="NFU176:NGB176"/>
    <mergeCell ref="NAO176:NAV176"/>
    <mergeCell ref="NAW176:NBD176"/>
    <mergeCell ref="NBE176:NBL176"/>
    <mergeCell ref="NBM176:NBT176"/>
    <mergeCell ref="NBU176:NCB176"/>
    <mergeCell ref="NCC176:NCJ176"/>
    <mergeCell ref="NCK176:NCR176"/>
    <mergeCell ref="NCS176:NCZ176"/>
    <mergeCell ref="NDA176:NDH176"/>
    <mergeCell ref="MXU176:MYB176"/>
    <mergeCell ref="MYC176:MYJ176"/>
    <mergeCell ref="MYK176:MYR176"/>
    <mergeCell ref="MYS176:MYZ176"/>
    <mergeCell ref="MZA176:MZH176"/>
    <mergeCell ref="MZI176:MZP176"/>
    <mergeCell ref="MZQ176:MZX176"/>
    <mergeCell ref="MZY176:NAF176"/>
    <mergeCell ref="NAG176:NAN176"/>
    <mergeCell ref="MVA176:MVH176"/>
    <mergeCell ref="MVI176:MVP176"/>
    <mergeCell ref="MVQ176:MVX176"/>
    <mergeCell ref="MVY176:MWF176"/>
    <mergeCell ref="MWG176:MWN176"/>
    <mergeCell ref="MWO176:MWV176"/>
    <mergeCell ref="MWW176:MXD176"/>
    <mergeCell ref="MXE176:MXL176"/>
    <mergeCell ref="MXM176:MXT176"/>
    <mergeCell ref="MSG176:MSN176"/>
    <mergeCell ref="MSO176:MSV176"/>
    <mergeCell ref="MSW176:MTD176"/>
    <mergeCell ref="MTE176:MTL176"/>
    <mergeCell ref="MTM176:MTT176"/>
    <mergeCell ref="MTU176:MUB176"/>
    <mergeCell ref="MUC176:MUJ176"/>
    <mergeCell ref="MUK176:MUR176"/>
    <mergeCell ref="MUS176:MUZ176"/>
    <mergeCell ref="MPM176:MPT176"/>
    <mergeCell ref="MPU176:MQB176"/>
    <mergeCell ref="MQC176:MQJ176"/>
    <mergeCell ref="MQK176:MQR176"/>
    <mergeCell ref="MQS176:MQZ176"/>
    <mergeCell ref="MRA176:MRH176"/>
    <mergeCell ref="MRI176:MRP176"/>
    <mergeCell ref="MRQ176:MRX176"/>
    <mergeCell ref="MRY176:MSF176"/>
    <mergeCell ref="MMS176:MMZ176"/>
    <mergeCell ref="MNA176:MNH176"/>
    <mergeCell ref="MNI176:MNP176"/>
    <mergeCell ref="MNQ176:MNX176"/>
    <mergeCell ref="MNY176:MOF176"/>
    <mergeCell ref="MOG176:MON176"/>
    <mergeCell ref="MOO176:MOV176"/>
    <mergeCell ref="MOW176:MPD176"/>
    <mergeCell ref="MPE176:MPL176"/>
    <mergeCell ref="MJY176:MKF176"/>
    <mergeCell ref="MKG176:MKN176"/>
    <mergeCell ref="MKO176:MKV176"/>
    <mergeCell ref="MKW176:MLD176"/>
    <mergeCell ref="MLE176:MLL176"/>
    <mergeCell ref="MLM176:MLT176"/>
    <mergeCell ref="MLU176:MMB176"/>
    <mergeCell ref="MMC176:MMJ176"/>
    <mergeCell ref="MMK176:MMR176"/>
    <mergeCell ref="MHE176:MHL176"/>
    <mergeCell ref="MHM176:MHT176"/>
    <mergeCell ref="MHU176:MIB176"/>
    <mergeCell ref="MIC176:MIJ176"/>
    <mergeCell ref="MIK176:MIR176"/>
    <mergeCell ref="MIS176:MIZ176"/>
    <mergeCell ref="MJA176:MJH176"/>
    <mergeCell ref="MJI176:MJP176"/>
    <mergeCell ref="MJQ176:MJX176"/>
    <mergeCell ref="MEK176:MER176"/>
    <mergeCell ref="MES176:MEZ176"/>
    <mergeCell ref="MFA176:MFH176"/>
    <mergeCell ref="MFI176:MFP176"/>
    <mergeCell ref="MFQ176:MFX176"/>
    <mergeCell ref="MFY176:MGF176"/>
    <mergeCell ref="MGG176:MGN176"/>
    <mergeCell ref="MGO176:MGV176"/>
    <mergeCell ref="MGW176:MHD176"/>
    <mergeCell ref="MBQ176:MBX176"/>
    <mergeCell ref="MBY176:MCF176"/>
    <mergeCell ref="MCG176:MCN176"/>
    <mergeCell ref="MCO176:MCV176"/>
    <mergeCell ref="MCW176:MDD176"/>
    <mergeCell ref="MDE176:MDL176"/>
    <mergeCell ref="MDM176:MDT176"/>
    <mergeCell ref="MDU176:MEB176"/>
    <mergeCell ref="MEC176:MEJ176"/>
    <mergeCell ref="LYW176:LZD176"/>
    <mergeCell ref="LZE176:LZL176"/>
    <mergeCell ref="LZM176:LZT176"/>
    <mergeCell ref="LZU176:MAB176"/>
    <mergeCell ref="MAC176:MAJ176"/>
    <mergeCell ref="MAK176:MAR176"/>
    <mergeCell ref="MAS176:MAZ176"/>
    <mergeCell ref="MBA176:MBH176"/>
    <mergeCell ref="MBI176:MBP176"/>
    <mergeCell ref="LWC176:LWJ176"/>
    <mergeCell ref="LWK176:LWR176"/>
    <mergeCell ref="LWS176:LWZ176"/>
    <mergeCell ref="LXA176:LXH176"/>
    <mergeCell ref="LXI176:LXP176"/>
    <mergeCell ref="LXQ176:LXX176"/>
    <mergeCell ref="LXY176:LYF176"/>
    <mergeCell ref="LYG176:LYN176"/>
    <mergeCell ref="LYO176:LYV176"/>
    <mergeCell ref="LTI176:LTP176"/>
    <mergeCell ref="LTQ176:LTX176"/>
    <mergeCell ref="LTY176:LUF176"/>
    <mergeCell ref="LUG176:LUN176"/>
    <mergeCell ref="LUO176:LUV176"/>
    <mergeCell ref="LUW176:LVD176"/>
    <mergeCell ref="LVE176:LVL176"/>
    <mergeCell ref="LVM176:LVT176"/>
    <mergeCell ref="LVU176:LWB176"/>
    <mergeCell ref="LQO176:LQV176"/>
    <mergeCell ref="LQW176:LRD176"/>
    <mergeCell ref="LRE176:LRL176"/>
    <mergeCell ref="LRM176:LRT176"/>
    <mergeCell ref="LRU176:LSB176"/>
    <mergeCell ref="LSC176:LSJ176"/>
    <mergeCell ref="LSK176:LSR176"/>
    <mergeCell ref="LSS176:LSZ176"/>
    <mergeCell ref="LTA176:LTH176"/>
    <mergeCell ref="LNU176:LOB176"/>
    <mergeCell ref="LOC176:LOJ176"/>
    <mergeCell ref="LOK176:LOR176"/>
    <mergeCell ref="LOS176:LOZ176"/>
    <mergeCell ref="LPA176:LPH176"/>
    <mergeCell ref="LPI176:LPP176"/>
    <mergeCell ref="LPQ176:LPX176"/>
    <mergeCell ref="LPY176:LQF176"/>
    <mergeCell ref="LQG176:LQN176"/>
    <mergeCell ref="LLA176:LLH176"/>
    <mergeCell ref="LLI176:LLP176"/>
    <mergeCell ref="LLQ176:LLX176"/>
    <mergeCell ref="LLY176:LMF176"/>
    <mergeCell ref="LMG176:LMN176"/>
    <mergeCell ref="LMO176:LMV176"/>
    <mergeCell ref="LMW176:LND176"/>
    <mergeCell ref="LNE176:LNL176"/>
    <mergeCell ref="LNM176:LNT176"/>
    <mergeCell ref="LIG176:LIN176"/>
    <mergeCell ref="LIO176:LIV176"/>
    <mergeCell ref="LIW176:LJD176"/>
    <mergeCell ref="LJE176:LJL176"/>
    <mergeCell ref="LJM176:LJT176"/>
    <mergeCell ref="LJU176:LKB176"/>
    <mergeCell ref="LKC176:LKJ176"/>
    <mergeCell ref="LKK176:LKR176"/>
    <mergeCell ref="LKS176:LKZ176"/>
    <mergeCell ref="LFM176:LFT176"/>
    <mergeCell ref="LFU176:LGB176"/>
    <mergeCell ref="LGC176:LGJ176"/>
    <mergeCell ref="LGK176:LGR176"/>
    <mergeCell ref="LGS176:LGZ176"/>
    <mergeCell ref="LHA176:LHH176"/>
    <mergeCell ref="LHI176:LHP176"/>
    <mergeCell ref="LHQ176:LHX176"/>
    <mergeCell ref="LHY176:LIF176"/>
    <mergeCell ref="LCS176:LCZ176"/>
    <mergeCell ref="LDA176:LDH176"/>
    <mergeCell ref="LDI176:LDP176"/>
    <mergeCell ref="LDQ176:LDX176"/>
    <mergeCell ref="LDY176:LEF176"/>
    <mergeCell ref="LEG176:LEN176"/>
    <mergeCell ref="LEO176:LEV176"/>
    <mergeCell ref="LEW176:LFD176"/>
    <mergeCell ref="LFE176:LFL176"/>
    <mergeCell ref="KZY176:LAF176"/>
    <mergeCell ref="LAG176:LAN176"/>
    <mergeCell ref="LAO176:LAV176"/>
    <mergeCell ref="LAW176:LBD176"/>
    <mergeCell ref="LBE176:LBL176"/>
    <mergeCell ref="LBM176:LBT176"/>
    <mergeCell ref="LBU176:LCB176"/>
    <mergeCell ref="LCC176:LCJ176"/>
    <mergeCell ref="LCK176:LCR176"/>
    <mergeCell ref="KXE176:KXL176"/>
    <mergeCell ref="KXM176:KXT176"/>
    <mergeCell ref="KXU176:KYB176"/>
    <mergeCell ref="KYC176:KYJ176"/>
    <mergeCell ref="KYK176:KYR176"/>
    <mergeCell ref="KYS176:KYZ176"/>
    <mergeCell ref="KZA176:KZH176"/>
    <mergeCell ref="KZI176:KZP176"/>
    <mergeCell ref="KZQ176:KZX176"/>
    <mergeCell ref="KUK176:KUR176"/>
    <mergeCell ref="KUS176:KUZ176"/>
    <mergeCell ref="KVA176:KVH176"/>
    <mergeCell ref="KVI176:KVP176"/>
    <mergeCell ref="KVQ176:KVX176"/>
    <mergeCell ref="KVY176:KWF176"/>
    <mergeCell ref="KWG176:KWN176"/>
    <mergeCell ref="KWO176:KWV176"/>
    <mergeCell ref="KWW176:KXD176"/>
    <mergeCell ref="KRQ176:KRX176"/>
    <mergeCell ref="KRY176:KSF176"/>
    <mergeCell ref="KSG176:KSN176"/>
    <mergeCell ref="KSO176:KSV176"/>
    <mergeCell ref="KSW176:KTD176"/>
    <mergeCell ref="KTE176:KTL176"/>
    <mergeCell ref="KTM176:KTT176"/>
    <mergeCell ref="KTU176:KUB176"/>
    <mergeCell ref="KUC176:KUJ176"/>
    <mergeCell ref="KOW176:KPD176"/>
    <mergeCell ref="KPE176:KPL176"/>
    <mergeCell ref="KPM176:KPT176"/>
    <mergeCell ref="KPU176:KQB176"/>
    <mergeCell ref="KQC176:KQJ176"/>
    <mergeCell ref="KQK176:KQR176"/>
    <mergeCell ref="KQS176:KQZ176"/>
    <mergeCell ref="KRA176:KRH176"/>
    <mergeCell ref="KRI176:KRP176"/>
    <mergeCell ref="KMC176:KMJ176"/>
    <mergeCell ref="KMK176:KMR176"/>
    <mergeCell ref="KMS176:KMZ176"/>
    <mergeCell ref="KNA176:KNH176"/>
    <mergeCell ref="KNI176:KNP176"/>
    <mergeCell ref="KNQ176:KNX176"/>
    <mergeCell ref="KNY176:KOF176"/>
    <mergeCell ref="KOG176:KON176"/>
    <mergeCell ref="KOO176:KOV176"/>
    <mergeCell ref="KJI176:KJP176"/>
    <mergeCell ref="KJQ176:KJX176"/>
    <mergeCell ref="KJY176:KKF176"/>
    <mergeCell ref="KKG176:KKN176"/>
    <mergeCell ref="KKO176:KKV176"/>
    <mergeCell ref="KKW176:KLD176"/>
    <mergeCell ref="KLE176:KLL176"/>
    <mergeCell ref="KLM176:KLT176"/>
    <mergeCell ref="KLU176:KMB176"/>
    <mergeCell ref="KGO176:KGV176"/>
    <mergeCell ref="KGW176:KHD176"/>
    <mergeCell ref="KHE176:KHL176"/>
    <mergeCell ref="KHM176:KHT176"/>
    <mergeCell ref="KHU176:KIB176"/>
    <mergeCell ref="KIC176:KIJ176"/>
    <mergeCell ref="KIK176:KIR176"/>
    <mergeCell ref="KIS176:KIZ176"/>
    <mergeCell ref="KJA176:KJH176"/>
    <mergeCell ref="KDU176:KEB176"/>
    <mergeCell ref="KEC176:KEJ176"/>
    <mergeCell ref="KEK176:KER176"/>
    <mergeCell ref="KES176:KEZ176"/>
    <mergeCell ref="KFA176:KFH176"/>
    <mergeCell ref="KFI176:KFP176"/>
    <mergeCell ref="KFQ176:KFX176"/>
    <mergeCell ref="KFY176:KGF176"/>
    <mergeCell ref="KGG176:KGN176"/>
    <mergeCell ref="KBA176:KBH176"/>
    <mergeCell ref="KBI176:KBP176"/>
    <mergeCell ref="KBQ176:KBX176"/>
    <mergeCell ref="KBY176:KCF176"/>
    <mergeCell ref="KCG176:KCN176"/>
    <mergeCell ref="KCO176:KCV176"/>
    <mergeCell ref="KCW176:KDD176"/>
    <mergeCell ref="KDE176:KDL176"/>
    <mergeCell ref="KDM176:KDT176"/>
    <mergeCell ref="JYG176:JYN176"/>
    <mergeCell ref="JYO176:JYV176"/>
    <mergeCell ref="JYW176:JZD176"/>
    <mergeCell ref="JZE176:JZL176"/>
    <mergeCell ref="JZM176:JZT176"/>
    <mergeCell ref="JZU176:KAB176"/>
    <mergeCell ref="KAC176:KAJ176"/>
    <mergeCell ref="KAK176:KAR176"/>
    <mergeCell ref="KAS176:KAZ176"/>
    <mergeCell ref="JVM176:JVT176"/>
    <mergeCell ref="JVU176:JWB176"/>
    <mergeCell ref="JWC176:JWJ176"/>
    <mergeCell ref="JWK176:JWR176"/>
    <mergeCell ref="JWS176:JWZ176"/>
    <mergeCell ref="JXA176:JXH176"/>
    <mergeCell ref="JXI176:JXP176"/>
    <mergeCell ref="JXQ176:JXX176"/>
    <mergeCell ref="JXY176:JYF176"/>
    <mergeCell ref="JSS176:JSZ176"/>
    <mergeCell ref="JTA176:JTH176"/>
    <mergeCell ref="JTI176:JTP176"/>
    <mergeCell ref="JTQ176:JTX176"/>
    <mergeCell ref="JTY176:JUF176"/>
    <mergeCell ref="JUG176:JUN176"/>
    <mergeCell ref="JUO176:JUV176"/>
    <mergeCell ref="JUW176:JVD176"/>
    <mergeCell ref="JVE176:JVL176"/>
    <mergeCell ref="JPY176:JQF176"/>
    <mergeCell ref="JQG176:JQN176"/>
    <mergeCell ref="JQO176:JQV176"/>
    <mergeCell ref="JQW176:JRD176"/>
    <mergeCell ref="JRE176:JRL176"/>
    <mergeCell ref="JRM176:JRT176"/>
    <mergeCell ref="JRU176:JSB176"/>
    <mergeCell ref="JSC176:JSJ176"/>
    <mergeCell ref="JSK176:JSR176"/>
    <mergeCell ref="JNE176:JNL176"/>
    <mergeCell ref="JNM176:JNT176"/>
    <mergeCell ref="JNU176:JOB176"/>
    <mergeCell ref="JOC176:JOJ176"/>
    <mergeCell ref="JOK176:JOR176"/>
    <mergeCell ref="JOS176:JOZ176"/>
    <mergeCell ref="JPA176:JPH176"/>
    <mergeCell ref="JPI176:JPP176"/>
    <mergeCell ref="JPQ176:JPX176"/>
    <mergeCell ref="JKK176:JKR176"/>
    <mergeCell ref="JKS176:JKZ176"/>
    <mergeCell ref="JLA176:JLH176"/>
    <mergeCell ref="JLI176:JLP176"/>
    <mergeCell ref="JLQ176:JLX176"/>
    <mergeCell ref="JLY176:JMF176"/>
    <mergeCell ref="JMG176:JMN176"/>
    <mergeCell ref="JMO176:JMV176"/>
    <mergeCell ref="JMW176:JND176"/>
    <mergeCell ref="JHQ176:JHX176"/>
    <mergeCell ref="JHY176:JIF176"/>
    <mergeCell ref="JIG176:JIN176"/>
    <mergeCell ref="JIO176:JIV176"/>
    <mergeCell ref="JIW176:JJD176"/>
    <mergeCell ref="JJE176:JJL176"/>
    <mergeCell ref="JJM176:JJT176"/>
    <mergeCell ref="JJU176:JKB176"/>
    <mergeCell ref="JKC176:JKJ176"/>
    <mergeCell ref="JEW176:JFD176"/>
    <mergeCell ref="JFE176:JFL176"/>
    <mergeCell ref="JFM176:JFT176"/>
    <mergeCell ref="JFU176:JGB176"/>
    <mergeCell ref="JGC176:JGJ176"/>
    <mergeCell ref="JGK176:JGR176"/>
    <mergeCell ref="JGS176:JGZ176"/>
    <mergeCell ref="JHA176:JHH176"/>
    <mergeCell ref="JHI176:JHP176"/>
    <mergeCell ref="JCC176:JCJ176"/>
    <mergeCell ref="JCK176:JCR176"/>
    <mergeCell ref="JCS176:JCZ176"/>
    <mergeCell ref="JDA176:JDH176"/>
    <mergeCell ref="JDI176:JDP176"/>
    <mergeCell ref="JDQ176:JDX176"/>
    <mergeCell ref="JDY176:JEF176"/>
    <mergeCell ref="JEG176:JEN176"/>
    <mergeCell ref="JEO176:JEV176"/>
    <mergeCell ref="IZI176:IZP176"/>
    <mergeCell ref="IZQ176:IZX176"/>
    <mergeCell ref="IZY176:JAF176"/>
    <mergeCell ref="JAG176:JAN176"/>
    <mergeCell ref="JAO176:JAV176"/>
    <mergeCell ref="JAW176:JBD176"/>
    <mergeCell ref="JBE176:JBL176"/>
    <mergeCell ref="JBM176:JBT176"/>
    <mergeCell ref="JBU176:JCB176"/>
    <mergeCell ref="IWO176:IWV176"/>
    <mergeCell ref="IWW176:IXD176"/>
    <mergeCell ref="IXE176:IXL176"/>
    <mergeCell ref="IXM176:IXT176"/>
    <mergeCell ref="IXU176:IYB176"/>
    <mergeCell ref="IYC176:IYJ176"/>
    <mergeCell ref="IYK176:IYR176"/>
    <mergeCell ref="IYS176:IYZ176"/>
    <mergeCell ref="IZA176:IZH176"/>
    <mergeCell ref="ITU176:IUB176"/>
    <mergeCell ref="IUC176:IUJ176"/>
    <mergeCell ref="IUK176:IUR176"/>
    <mergeCell ref="IUS176:IUZ176"/>
    <mergeCell ref="IVA176:IVH176"/>
    <mergeCell ref="IVI176:IVP176"/>
    <mergeCell ref="IVQ176:IVX176"/>
    <mergeCell ref="IVY176:IWF176"/>
    <mergeCell ref="IWG176:IWN176"/>
    <mergeCell ref="IRA176:IRH176"/>
    <mergeCell ref="IRI176:IRP176"/>
    <mergeCell ref="IRQ176:IRX176"/>
    <mergeCell ref="IRY176:ISF176"/>
    <mergeCell ref="ISG176:ISN176"/>
    <mergeCell ref="ISO176:ISV176"/>
    <mergeCell ref="ISW176:ITD176"/>
    <mergeCell ref="ITE176:ITL176"/>
    <mergeCell ref="ITM176:ITT176"/>
    <mergeCell ref="IOG176:ION176"/>
    <mergeCell ref="IOO176:IOV176"/>
    <mergeCell ref="IOW176:IPD176"/>
    <mergeCell ref="IPE176:IPL176"/>
    <mergeCell ref="IPM176:IPT176"/>
    <mergeCell ref="IPU176:IQB176"/>
    <mergeCell ref="IQC176:IQJ176"/>
    <mergeCell ref="IQK176:IQR176"/>
    <mergeCell ref="IQS176:IQZ176"/>
    <mergeCell ref="ILM176:ILT176"/>
    <mergeCell ref="ILU176:IMB176"/>
    <mergeCell ref="IMC176:IMJ176"/>
    <mergeCell ref="IMK176:IMR176"/>
    <mergeCell ref="IMS176:IMZ176"/>
    <mergeCell ref="INA176:INH176"/>
    <mergeCell ref="INI176:INP176"/>
    <mergeCell ref="INQ176:INX176"/>
    <mergeCell ref="INY176:IOF176"/>
    <mergeCell ref="IIS176:IIZ176"/>
    <mergeCell ref="IJA176:IJH176"/>
    <mergeCell ref="IJI176:IJP176"/>
    <mergeCell ref="IJQ176:IJX176"/>
    <mergeCell ref="IJY176:IKF176"/>
    <mergeCell ref="IKG176:IKN176"/>
    <mergeCell ref="IKO176:IKV176"/>
    <mergeCell ref="IKW176:ILD176"/>
    <mergeCell ref="ILE176:ILL176"/>
    <mergeCell ref="IFY176:IGF176"/>
    <mergeCell ref="IGG176:IGN176"/>
    <mergeCell ref="IGO176:IGV176"/>
    <mergeCell ref="IGW176:IHD176"/>
    <mergeCell ref="IHE176:IHL176"/>
    <mergeCell ref="IHM176:IHT176"/>
    <mergeCell ref="IHU176:IIB176"/>
    <mergeCell ref="IIC176:IIJ176"/>
    <mergeCell ref="IIK176:IIR176"/>
    <mergeCell ref="IDE176:IDL176"/>
    <mergeCell ref="IDM176:IDT176"/>
    <mergeCell ref="IDU176:IEB176"/>
    <mergeCell ref="IEC176:IEJ176"/>
    <mergeCell ref="IEK176:IER176"/>
    <mergeCell ref="IES176:IEZ176"/>
    <mergeCell ref="IFA176:IFH176"/>
    <mergeCell ref="IFI176:IFP176"/>
    <mergeCell ref="IFQ176:IFX176"/>
    <mergeCell ref="IAK176:IAR176"/>
    <mergeCell ref="IAS176:IAZ176"/>
    <mergeCell ref="IBA176:IBH176"/>
    <mergeCell ref="IBI176:IBP176"/>
    <mergeCell ref="IBQ176:IBX176"/>
    <mergeCell ref="IBY176:ICF176"/>
    <mergeCell ref="ICG176:ICN176"/>
    <mergeCell ref="ICO176:ICV176"/>
    <mergeCell ref="ICW176:IDD176"/>
    <mergeCell ref="HXQ176:HXX176"/>
    <mergeCell ref="HXY176:HYF176"/>
    <mergeCell ref="HYG176:HYN176"/>
    <mergeCell ref="HYO176:HYV176"/>
    <mergeCell ref="HYW176:HZD176"/>
    <mergeCell ref="HZE176:HZL176"/>
    <mergeCell ref="HZM176:HZT176"/>
    <mergeCell ref="HZU176:IAB176"/>
    <mergeCell ref="IAC176:IAJ176"/>
    <mergeCell ref="HUW176:HVD176"/>
    <mergeCell ref="HVE176:HVL176"/>
    <mergeCell ref="HVM176:HVT176"/>
    <mergeCell ref="HVU176:HWB176"/>
    <mergeCell ref="HWC176:HWJ176"/>
    <mergeCell ref="HWK176:HWR176"/>
    <mergeCell ref="HWS176:HWZ176"/>
    <mergeCell ref="HXA176:HXH176"/>
    <mergeCell ref="HXI176:HXP176"/>
    <mergeCell ref="HSC176:HSJ176"/>
    <mergeCell ref="HSK176:HSR176"/>
    <mergeCell ref="HSS176:HSZ176"/>
    <mergeCell ref="HTA176:HTH176"/>
    <mergeCell ref="HTI176:HTP176"/>
    <mergeCell ref="HTQ176:HTX176"/>
    <mergeCell ref="HTY176:HUF176"/>
    <mergeCell ref="HUG176:HUN176"/>
    <mergeCell ref="HUO176:HUV176"/>
    <mergeCell ref="HPI176:HPP176"/>
    <mergeCell ref="HPQ176:HPX176"/>
    <mergeCell ref="HPY176:HQF176"/>
    <mergeCell ref="HQG176:HQN176"/>
    <mergeCell ref="HQO176:HQV176"/>
    <mergeCell ref="HQW176:HRD176"/>
    <mergeCell ref="HRE176:HRL176"/>
    <mergeCell ref="HRM176:HRT176"/>
    <mergeCell ref="HRU176:HSB176"/>
    <mergeCell ref="HMO176:HMV176"/>
    <mergeCell ref="HMW176:HND176"/>
    <mergeCell ref="HNE176:HNL176"/>
    <mergeCell ref="HNM176:HNT176"/>
    <mergeCell ref="HNU176:HOB176"/>
    <mergeCell ref="HOC176:HOJ176"/>
    <mergeCell ref="HOK176:HOR176"/>
    <mergeCell ref="HOS176:HOZ176"/>
    <mergeCell ref="HPA176:HPH176"/>
    <mergeCell ref="HJU176:HKB176"/>
    <mergeCell ref="HKC176:HKJ176"/>
    <mergeCell ref="HKK176:HKR176"/>
    <mergeCell ref="HKS176:HKZ176"/>
    <mergeCell ref="HLA176:HLH176"/>
    <mergeCell ref="HLI176:HLP176"/>
    <mergeCell ref="HLQ176:HLX176"/>
    <mergeCell ref="HLY176:HMF176"/>
    <mergeCell ref="HMG176:HMN176"/>
    <mergeCell ref="HHA176:HHH176"/>
    <mergeCell ref="HHI176:HHP176"/>
    <mergeCell ref="HHQ176:HHX176"/>
    <mergeCell ref="HHY176:HIF176"/>
    <mergeCell ref="HIG176:HIN176"/>
    <mergeCell ref="HIO176:HIV176"/>
    <mergeCell ref="HIW176:HJD176"/>
    <mergeCell ref="HJE176:HJL176"/>
    <mergeCell ref="HJM176:HJT176"/>
    <mergeCell ref="HEG176:HEN176"/>
    <mergeCell ref="HEO176:HEV176"/>
    <mergeCell ref="HEW176:HFD176"/>
    <mergeCell ref="HFE176:HFL176"/>
    <mergeCell ref="HFM176:HFT176"/>
    <mergeCell ref="HFU176:HGB176"/>
    <mergeCell ref="HGC176:HGJ176"/>
    <mergeCell ref="HGK176:HGR176"/>
    <mergeCell ref="HGS176:HGZ176"/>
    <mergeCell ref="HBM176:HBT176"/>
    <mergeCell ref="HBU176:HCB176"/>
    <mergeCell ref="HCC176:HCJ176"/>
    <mergeCell ref="HCK176:HCR176"/>
    <mergeCell ref="HCS176:HCZ176"/>
    <mergeCell ref="HDA176:HDH176"/>
    <mergeCell ref="HDI176:HDP176"/>
    <mergeCell ref="HDQ176:HDX176"/>
    <mergeCell ref="HDY176:HEF176"/>
    <mergeCell ref="GYS176:GYZ176"/>
    <mergeCell ref="GZA176:GZH176"/>
    <mergeCell ref="GZI176:GZP176"/>
    <mergeCell ref="GZQ176:GZX176"/>
    <mergeCell ref="GZY176:HAF176"/>
    <mergeCell ref="HAG176:HAN176"/>
    <mergeCell ref="HAO176:HAV176"/>
    <mergeCell ref="HAW176:HBD176"/>
    <mergeCell ref="HBE176:HBL176"/>
    <mergeCell ref="GVY176:GWF176"/>
    <mergeCell ref="GWG176:GWN176"/>
    <mergeCell ref="GWO176:GWV176"/>
    <mergeCell ref="GWW176:GXD176"/>
    <mergeCell ref="GXE176:GXL176"/>
    <mergeCell ref="GXM176:GXT176"/>
    <mergeCell ref="GXU176:GYB176"/>
    <mergeCell ref="GYC176:GYJ176"/>
    <mergeCell ref="GYK176:GYR176"/>
    <mergeCell ref="GTE176:GTL176"/>
    <mergeCell ref="GTM176:GTT176"/>
    <mergeCell ref="GTU176:GUB176"/>
    <mergeCell ref="GUC176:GUJ176"/>
    <mergeCell ref="GUK176:GUR176"/>
    <mergeCell ref="GUS176:GUZ176"/>
    <mergeCell ref="GVA176:GVH176"/>
    <mergeCell ref="GVI176:GVP176"/>
    <mergeCell ref="GVQ176:GVX176"/>
    <mergeCell ref="GQK176:GQR176"/>
    <mergeCell ref="GQS176:GQZ176"/>
    <mergeCell ref="GRA176:GRH176"/>
    <mergeCell ref="GRI176:GRP176"/>
    <mergeCell ref="GRQ176:GRX176"/>
    <mergeCell ref="GRY176:GSF176"/>
    <mergeCell ref="GSG176:GSN176"/>
    <mergeCell ref="GSO176:GSV176"/>
    <mergeCell ref="GSW176:GTD176"/>
    <mergeCell ref="GNQ176:GNX176"/>
    <mergeCell ref="GNY176:GOF176"/>
    <mergeCell ref="GOG176:GON176"/>
    <mergeCell ref="GOO176:GOV176"/>
    <mergeCell ref="GOW176:GPD176"/>
    <mergeCell ref="GPE176:GPL176"/>
    <mergeCell ref="GPM176:GPT176"/>
    <mergeCell ref="GPU176:GQB176"/>
    <mergeCell ref="GQC176:GQJ176"/>
    <mergeCell ref="GKW176:GLD176"/>
    <mergeCell ref="GLE176:GLL176"/>
    <mergeCell ref="GLM176:GLT176"/>
    <mergeCell ref="GLU176:GMB176"/>
    <mergeCell ref="GMC176:GMJ176"/>
    <mergeCell ref="GMK176:GMR176"/>
    <mergeCell ref="GMS176:GMZ176"/>
    <mergeCell ref="GNA176:GNH176"/>
    <mergeCell ref="GNI176:GNP176"/>
    <mergeCell ref="GIC176:GIJ176"/>
    <mergeCell ref="GIK176:GIR176"/>
    <mergeCell ref="GIS176:GIZ176"/>
    <mergeCell ref="GJA176:GJH176"/>
    <mergeCell ref="GJI176:GJP176"/>
    <mergeCell ref="GJQ176:GJX176"/>
    <mergeCell ref="GJY176:GKF176"/>
    <mergeCell ref="GKG176:GKN176"/>
    <mergeCell ref="GKO176:GKV176"/>
    <mergeCell ref="GFI176:GFP176"/>
    <mergeCell ref="GFQ176:GFX176"/>
    <mergeCell ref="GFY176:GGF176"/>
    <mergeCell ref="GGG176:GGN176"/>
    <mergeCell ref="GGO176:GGV176"/>
    <mergeCell ref="GGW176:GHD176"/>
    <mergeCell ref="GHE176:GHL176"/>
    <mergeCell ref="GHM176:GHT176"/>
    <mergeCell ref="GHU176:GIB176"/>
    <mergeCell ref="GCO176:GCV176"/>
    <mergeCell ref="GCW176:GDD176"/>
    <mergeCell ref="GDE176:GDL176"/>
    <mergeCell ref="GDM176:GDT176"/>
    <mergeCell ref="GDU176:GEB176"/>
    <mergeCell ref="GEC176:GEJ176"/>
    <mergeCell ref="GEK176:GER176"/>
    <mergeCell ref="GES176:GEZ176"/>
    <mergeCell ref="GFA176:GFH176"/>
    <mergeCell ref="FZU176:GAB176"/>
    <mergeCell ref="GAC176:GAJ176"/>
    <mergeCell ref="GAK176:GAR176"/>
    <mergeCell ref="GAS176:GAZ176"/>
    <mergeCell ref="GBA176:GBH176"/>
    <mergeCell ref="GBI176:GBP176"/>
    <mergeCell ref="GBQ176:GBX176"/>
    <mergeCell ref="GBY176:GCF176"/>
    <mergeCell ref="GCG176:GCN176"/>
    <mergeCell ref="FXA176:FXH176"/>
    <mergeCell ref="FXI176:FXP176"/>
    <mergeCell ref="FXQ176:FXX176"/>
    <mergeCell ref="FXY176:FYF176"/>
    <mergeCell ref="FYG176:FYN176"/>
    <mergeCell ref="FYO176:FYV176"/>
    <mergeCell ref="FYW176:FZD176"/>
    <mergeCell ref="FZE176:FZL176"/>
    <mergeCell ref="FZM176:FZT176"/>
    <mergeCell ref="FUG176:FUN176"/>
    <mergeCell ref="FUO176:FUV176"/>
    <mergeCell ref="FUW176:FVD176"/>
    <mergeCell ref="FVE176:FVL176"/>
    <mergeCell ref="FVM176:FVT176"/>
    <mergeCell ref="FVU176:FWB176"/>
    <mergeCell ref="FWC176:FWJ176"/>
    <mergeCell ref="FWK176:FWR176"/>
    <mergeCell ref="FWS176:FWZ176"/>
    <mergeCell ref="FRM176:FRT176"/>
    <mergeCell ref="FRU176:FSB176"/>
    <mergeCell ref="FSC176:FSJ176"/>
    <mergeCell ref="FSK176:FSR176"/>
    <mergeCell ref="FSS176:FSZ176"/>
    <mergeCell ref="FTA176:FTH176"/>
    <mergeCell ref="FTI176:FTP176"/>
    <mergeCell ref="FTQ176:FTX176"/>
    <mergeCell ref="FTY176:FUF176"/>
    <mergeCell ref="FOS176:FOZ176"/>
    <mergeCell ref="FPA176:FPH176"/>
    <mergeCell ref="FPI176:FPP176"/>
    <mergeCell ref="FPQ176:FPX176"/>
    <mergeCell ref="FPY176:FQF176"/>
    <mergeCell ref="FQG176:FQN176"/>
    <mergeCell ref="FQO176:FQV176"/>
    <mergeCell ref="FQW176:FRD176"/>
    <mergeCell ref="FRE176:FRL176"/>
    <mergeCell ref="FLY176:FMF176"/>
    <mergeCell ref="FMG176:FMN176"/>
    <mergeCell ref="FMO176:FMV176"/>
    <mergeCell ref="FMW176:FND176"/>
    <mergeCell ref="FNE176:FNL176"/>
    <mergeCell ref="FNM176:FNT176"/>
    <mergeCell ref="FNU176:FOB176"/>
    <mergeCell ref="FOC176:FOJ176"/>
    <mergeCell ref="FOK176:FOR176"/>
    <mergeCell ref="FJE176:FJL176"/>
    <mergeCell ref="FJM176:FJT176"/>
    <mergeCell ref="FJU176:FKB176"/>
    <mergeCell ref="FKC176:FKJ176"/>
    <mergeCell ref="FKK176:FKR176"/>
    <mergeCell ref="FKS176:FKZ176"/>
    <mergeCell ref="FLA176:FLH176"/>
    <mergeCell ref="FLI176:FLP176"/>
    <mergeCell ref="FLQ176:FLX176"/>
    <mergeCell ref="FGK176:FGR176"/>
    <mergeCell ref="FGS176:FGZ176"/>
    <mergeCell ref="FHA176:FHH176"/>
    <mergeCell ref="FHI176:FHP176"/>
    <mergeCell ref="FHQ176:FHX176"/>
    <mergeCell ref="FHY176:FIF176"/>
    <mergeCell ref="FIG176:FIN176"/>
    <mergeCell ref="FIO176:FIV176"/>
    <mergeCell ref="FIW176:FJD176"/>
    <mergeCell ref="FDQ176:FDX176"/>
    <mergeCell ref="FDY176:FEF176"/>
    <mergeCell ref="FEG176:FEN176"/>
    <mergeCell ref="FEO176:FEV176"/>
    <mergeCell ref="FEW176:FFD176"/>
    <mergeCell ref="FFE176:FFL176"/>
    <mergeCell ref="FFM176:FFT176"/>
    <mergeCell ref="FFU176:FGB176"/>
    <mergeCell ref="FGC176:FGJ176"/>
    <mergeCell ref="FAW176:FBD176"/>
    <mergeCell ref="FBE176:FBL176"/>
    <mergeCell ref="FBM176:FBT176"/>
    <mergeCell ref="FBU176:FCB176"/>
    <mergeCell ref="FCC176:FCJ176"/>
    <mergeCell ref="FCK176:FCR176"/>
    <mergeCell ref="FCS176:FCZ176"/>
    <mergeCell ref="FDA176:FDH176"/>
    <mergeCell ref="FDI176:FDP176"/>
    <mergeCell ref="EYC176:EYJ176"/>
    <mergeCell ref="EYK176:EYR176"/>
    <mergeCell ref="EYS176:EYZ176"/>
    <mergeCell ref="EZA176:EZH176"/>
    <mergeCell ref="EZI176:EZP176"/>
    <mergeCell ref="EZQ176:EZX176"/>
    <mergeCell ref="EZY176:FAF176"/>
    <mergeCell ref="FAG176:FAN176"/>
    <mergeCell ref="FAO176:FAV176"/>
    <mergeCell ref="EVI176:EVP176"/>
    <mergeCell ref="EVQ176:EVX176"/>
    <mergeCell ref="EVY176:EWF176"/>
    <mergeCell ref="EWG176:EWN176"/>
    <mergeCell ref="EWO176:EWV176"/>
    <mergeCell ref="EWW176:EXD176"/>
    <mergeCell ref="EXE176:EXL176"/>
    <mergeCell ref="EXM176:EXT176"/>
    <mergeCell ref="EXU176:EYB176"/>
    <mergeCell ref="ESO176:ESV176"/>
    <mergeCell ref="ESW176:ETD176"/>
    <mergeCell ref="ETE176:ETL176"/>
    <mergeCell ref="ETM176:ETT176"/>
    <mergeCell ref="ETU176:EUB176"/>
    <mergeCell ref="EUC176:EUJ176"/>
    <mergeCell ref="EUK176:EUR176"/>
    <mergeCell ref="EUS176:EUZ176"/>
    <mergeCell ref="EVA176:EVH176"/>
    <mergeCell ref="EPU176:EQB176"/>
    <mergeCell ref="EQC176:EQJ176"/>
    <mergeCell ref="EQK176:EQR176"/>
    <mergeCell ref="EQS176:EQZ176"/>
    <mergeCell ref="ERA176:ERH176"/>
    <mergeCell ref="ERI176:ERP176"/>
    <mergeCell ref="ERQ176:ERX176"/>
    <mergeCell ref="ERY176:ESF176"/>
    <mergeCell ref="ESG176:ESN176"/>
    <mergeCell ref="ENA176:ENH176"/>
    <mergeCell ref="ENI176:ENP176"/>
    <mergeCell ref="ENQ176:ENX176"/>
    <mergeCell ref="ENY176:EOF176"/>
    <mergeCell ref="EOG176:EON176"/>
    <mergeCell ref="EOO176:EOV176"/>
    <mergeCell ref="EOW176:EPD176"/>
    <mergeCell ref="EPE176:EPL176"/>
    <mergeCell ref="EPM176:EPT176"/>
    <mergeCell ref="EKG176:EKN176"/>
    <mergeCell ref="EKO176:EKV176"/>
    <mergeCell ref="EKW176:ELD176"/>
    <mergeCell ref="ELE176:ELL176"/>
    <mergeCell ref="ELM176:ELT176"/>
    <mergeCell ref="ELU176:EMB176"/>
    <mergeCell ref="EMC176:EMJ176"/>
    <mergeCell ref="EMK176:EMR176"/>
    <mergeCell ref="EMS176:EMZ176"/>
    <mergeCell ref="EHM176:EHT176"/>
    <mergeCell ref="EHU176:EIB176"/>
    <mergeCell ref="EIC176:EIJ176"/>
    <mergeCell ref="EIK176:EIR176"/>
    <mergeCell ref="EIS176:EIZ176"/>
    <mergeCell ref="EJA176:EJH176"/>
    <mergeCell ref="EJI176:EJP176"/>
    <mergeCell ref="EJQ176:EJX176"/>
    <mergeCell ref="EJY176:EKF176"/>
    <mergeCell ref="EES176:EEZ176"/>
    <mergeCell ref="EFA176:EFH176"/>
    <mergeCell ref="EFI176:EFP176"/>
    <mergeCell ref="EFQ176:EFX176"/>
    <mergeCell ref="EFY176:EGF176"/>
    <mergeCell ref="EGG176:EGN176"/>
    <mergeCell ref="EGO176:EGV176"/>
    <mergeCell ref="EGW176:EHD176"/>
    <mergeCell ref="EHE176:EHL176"/>
    <mergeCell ref="EBY176:ECF176"/>
    <mergeCell ref="ECG176:ECN176"/>
    <mergeCell ref="ECO176:ECV176"/>
    <mergeCell ref="ECW176:EDD176"/>
    <mergeCell ref="EDE176:EDL176"/>
    <mergeCell ref="EDM176:EDT176"/>
    <mergeCell ref="EDU176:EEB176"/>
    <mergeCell ref="EEC176:EEJ176"/>
    <mergeCell ref="EEK176:EER176"/>
    <mergeCell ref="DZE176:DZL176"/>
    <mergeCell ref="DZM176:DZT176"/>
    <mergeCell ref="DZU176:EAB176"/>
    <mergeCell ref="EAC176:EAJ176"/>
    <mergeCell ref="EAK176:EAR176"/>
    <mergeCell ref="EAS176:EAZ176"/>
    <mergeCell ref="EBA176:EBH176"/>
    <mergeCell ref="EBI176:EBP176"/>
    <mergeCell ref="EBQ176:EBX176"/>
    <mergeCell ref="DWK176:DWR176"/>
    <mergeCell ref="DWS176:DWZ176"/>
    <mergeCell ref="DXA176:DXH176"/>
    <mergeCell ref="DXI176:DXP176"/>
    <mergeCell ref="DXQ176:DXX176"/>
    <mergeCell ref="DXY176:DYF176"/>
    <mergeCell ref="DYG176:DYN176"/>
    <mergeCell ref="DYO176:DYV176"/>
    <mergeCell ref="DYW176:DZD176"/>
    <mergeCell ref="DTQ176:DTX176"/>
    <mergeCell ref="DTY176:DUF176"/>
    <mergeCell ref="DUG176:DUN176"/>
    <mergeCell ref="DUO176:DUV176"/>
    <mergeCell ref="DUW176:DVD176"/>
    <mergeCell ref="DVE176:DVL176"/>
    <mergeCell ref="DVM176:DVT176"/>
    <mergeCell ref="DVU176:DWB176"/>
    <mergeCell ref="DWC176:DWJ176"/>
    <mergeCell ref="DQW176:DRD176"/>
    <mergeCell ref="DRE176:DRL176"/>
    <mergeCell ref="DRM176:DRT176"/>
    <mergeCell ref="DRU176:DSB176"/>
    <mergeCell ref="DSC176:DSJ176"/>
    <mergeCell ref="DSK176:DSR176"/>
    <mergeCell ref="DSS176:DSZ176"/>
    <mergeCell ref="DTA176:DTH176"/>
    <mergeCell ref="DTI176:DTP176"/>
    <mergeCell ref="DOC176:DOJ176"/>
    <mergeCell ref="DOK176:DOR176"/>
    <mergeCell ref="DOS176:DOZ176"/>
    <mergeCell ref="DPA176:DPH176"/>
    <mergeCell ref="DPI176:DPP176"/>
    <mergeCell ref="DPQ176:DPX176"/>
    <mergeCell ref="DPY176:DQF176"/>
    <mergeCell ref="DQG176:DQN176"/>
    <mergeCell ref="DQO176:DQV176"/>
    <mergeCell ref="DLI176:DLP176"/>
    <mergeCell ref="DLQ176:DLX176"/>
    <mergeCell ref="DLY176:DMF176"/>
    <mergeCell ref="DMG176:DMN176"/>
    <mergeCell ref="DMO176:DMV176"/>
    <mergeCell ref="DMW176:DND176"/>
    <mergeCell ref="DNE176:DNL176"/>
    <mergeCell ref="DNM176:DNT176"/>
    <mergeCell ref="DNU176:DOB176"/>
    <mergeCell ref="DIO176:DIV176"/>
    <mergeCell ref="DIW176:DJD176"/>
    <mergeCell ref="DJE176:DJL176"/>
    <mergeCell ref="DJM176:DJT176"/>
    <mergeCell ref="DJU176:DKB176"/>
    <mergeCell ref="DKC176:DKJ176"/>
    <mergeCell ref="DKK176:DKR176"/>
    <mergeCell ref="DKS176:DKZ176"/>
    <mergeCell ref="DLA176:DLH176"/>
    <mergeCell ref="DFU176:DGB176"/>
    <mergeCell ref="DGC176:DGJ176"/>
    <mergeCell ref="DGK176:DGR176"/>
    <mergeCell ref="DGS176:DGZ176"/>
    <mergeCell ref="DHA176:DHH176"/>
    <mergeCell ref="DHI176:DHP176"/>
    <mergeCell ref="DHQ176:DHX176"/>
    <mergeCell ref="DHY176:DIF176"/>
    <mergeCell ref="DIG176:DIN176"/>
    <mergeCell ref="DDA176:DDH176"/>
    <mergeCell ref="DDI176:DDP176"/>
    <mergeCell ref="DDQ176:DDX176"/>
    <mergeCell ref="DDY176:DEF176"/>
    <mergeCell ref="DEG176:DEN176"/>
    <mergeCell ref="DEO176:DEV176"/>
    <mergeCell ref="DEW176:DFD176"/>
    <mergeCell ref="DFE176:DFL176"/>
    <mergeCell ref="DFM176:DFT176"/>
    <mergeCell ref="DAG176:DAN176"/>
    <mergeCell ref="DAO176:DAV176"/>
    <mergeCell ref="DAW176:DBD176"/>
    <mergeCell ref="DBE176:DBL176"/>
    <mergeCell ref="DBM176:DBT176"/>
    <mergeCell ref="DBU176:DCB176"/>
    <mergeCell ref="DCC176:DCJ176"/>
    <mergeCell ref="DCK176:DCR176"/>
    <mergeCell ref="DCS176:DCZ176"/>
    <mergeCell ref="CXM176:CXT176"/>
    <mergeCell ref="CXU176:CYB176"/>
    <mergeCell ref="CYC176:CYJ176"/>
    <mergeCell ref="CYK176:CYR176"/>
    <mergeCell ref="CYS176:CYZ176"/>
    <mergeCell ref="CZA176:CZH176"/>
    <mergeCell ref="CZI176:CZP176"/>
    <mergeCell ref="CZQ176:CZX176"/>
    <mergeCell ref="CZY176:DAF176"/>
    <mergeCell ref="CUS176:CUZ176"/>
    <mergeCell ref="CVA176:CVH176"/>
    <mergeCell ref="CVI176:CVP176"/>
    <mergeCell ref="CVQ176:CVX176"/>
    <mergeCell ref="CVY176:CWF176"/>
    <mergeCell ref="CWG176:CWN176"/>
    <mergeCell ref="CWO176:CWV176"/>
    <mergeCell ref="CWW176:CXD176"/>
    <mergeCell ref="CXE176:CXL176"/>
    <mergeCell ref="CRY176:CSF176"/>
    <mergeCell ref="CSG176:CSN176"/>
    <mergeCell ref="CSO176:CSV176"/>
    <mergeCell ref="CSW176:CTD176"/>
    <mergeCell ref="CTE176:CTL176"/>
    <mergeCell ref="CTM176:CTT176"/>
    <mergeCell ref="CTU176:CUB176"/>
    <mergeCell ref="CUC176:CUJ176"/>
    <mergeCell ref="CUK176:CUR176"/>
    <mergeCell ref="CPE176:CPL176"/>
    <mergeCell ref="CPM176:CPT176"/>
    <mergeCell ref="CPU176:CQB176"/>
    <mergeCell ref="CQC176:CQJ176"/>
    <mergeCell ref="CQK176:CQR176"/>
    <mergeCell ref="CQS176:CQZ176"/>
    <mergeCell ref="CRA176:CRH176"/>
    <mergeCell ref="CRI176:CRP176"/>
    <mergeCell ref="CRQ176:CRX176"/>
    <mergeCell ref="CMK176:CMR176"/>
    <mergeCell ref="CMS176:CMZ176"/>
    <mergeCell ref="CNA176:CNH176"/>
    <mergeCell ref="CNI176:CNP176"/>
    <mergeCell ref="CNQ176:CNX176"/>
    <mergeCell ref="CNY176:COF176"/>
    <mergeCell ref="COG176:CON176"/>
    <mergeCell ref="COO176:COV176"/>
    <mergeCell ref="COW176:CPD176"/>
    <mergeCell ref="CJQ176:CJX176"/>
    <mergeCell ref="CJY176:CKF176"/>
    <mergeCell ref="CKG176:CKN176"/>
    <mergeCell ref="CKO176:CKV176"/>
    <mergeCell ref="CKW176:CLD176"/>
    <mergeCell ref="CLE176:CLL176"/>
    <mergeCell ref="CLM176:CLT176"/>
    <mergeCell ref="CLU176:CMB176"/>
    <mergeCell ref="CMC176:CMJ176"/>
    <mergeCell ref="CGW176:CHD176"/>
    <mergeCell ref="CHE176:CHL176"/>
    <mergeCell ref="CHM176:CHT176"/>
    <mergeCell ref="CHU176:CIB176"/>
    <mergeCell ref="CIC176:CIJ176"/>
    <mergeCell ref="CIK176:CIR176"/>
    <mergeCell ref="CIS176:CIZ176"/>
    <mergeCell ref="CJA176:CJH176"/>
    <mergeCell ref="CJI176:CJP176"/>
    <mergeCell ref="CEC176:CEJ176"/>
    <mergeCell ref="CEK176:CER176"/>
    <mergeCell ref="CES176:CEZ176"/>
    <mergeCell ref="CFA176:CFH176"/>
    <mergeCell ref="CFI176:CFP176"/>
    <mergeCell ref="CFQ176:CFX176"/>
    <mergeCell ref="CFY176:CGF176"/>
    <mergeCell ref="CGG176:CGN176"/>
    <mergeCell ref="CGO176:CGV176"/>
    <mergeCell ref="CBI176:CBP176"/>
    <mergeCell ref="CBQ176:CBX176"/>
    <mergeCell ref="CBY176:CCF176"/>
    <mergeCell ref="CCG176:CCN176"/>
    <mergeCell ref="CCO176:CCV176"/>
    <mergeCell ref="CCW176:CDD176"/>
    <mergeCell ref="CDE176:CDL176"/>
    <mergeCell ref="CDM176:CDT176"/>
    <mergeCell ref="CDU176:CEB176"/>
    <mergeCell ref="BYO176:BYV176"/>
    <mergeCell ref="BYW176:BZD176"/>
    <mergeCell ref="BZE176:BZL176"/>
    <mergeCell ref="BZM176:BZT176"/>
    <mergeCell ref="BZU176:CAB176"/>
    <mergeCell ref="CAC176:CAJ176"/>
    <mergeCell ref="CAK176:CAR176"/>
    <mergeCell ref="CAS176:CAZ176"/>
    <mergeCell ref="CBA176:CBH176"/>
    <mergeCell ref="BVU176:BWB176"/>
    <mergeCell ref="BWC176:BWJ176"/>
    <mergeCell ref="BWK176:BWR176"/>
    <mergeCell ref="BWS176:BWZ176"/>
    <mergeCell ref="BXA176:BXH176"/>
    <mergeCell ref="BXI176:BXP176"/>
    <mergeCell ref="BXQ176:BXX176"/>
    <mergeCell ref="BXY176:BYF176"/>
    <mergeCell ref="BYG176:BYN176"/>
    <mergeCell ref="BTA176:BTH176"/>
    <mergeCell ref="BTI176:BTP176"/>
    <mergeCell ref="BTQ176:BTX176"/>
    <mergeCell ref="BTY176:BUF176"/>
    <mergeCell ref="BUG176:BUN176"/>
    <mergeCell ref="BUO176:BUV176"/>
    <mergeCell ref="BUW176:BVD176"/>
    <mergeCell ref="BVE176:BVL176"/>
    <mergeCell ref="BVM176:BVT176"/>
    <mergeCell ref="BQG176:BQN176"/>
    <mergeCell ref="BQO176:BQV176"/>
    <mergeCell ref="BQW176:BRD176"/>
    <mergeCell ref="BRE176:BRL176"/>
    <mergeCell ref="BRM176:BRT176"/>
    <mergeCell ref="BRU176:BSB176"/>
    <mergeCell ref="BSC176:BSJ176"/>
    <mergeCell ref="BSK176:BSR176"/>
    <mergeCell ref="BSS176:BSZ176"/>
    <mergeCell ref="BNM176:BNT176"/>
    <mergeCell ref="BNU176:BOB176"/>
    <mergeCell ref="BOC176:BOJ176"/>
    <mergeCell ref="BOK176:BOR176"/>
    <mergeCell ref="BOS176:BOZ176"/>
    <mergeCell ref="BPA176:BPH176"/>
    <mergeCell ref="BPI176:BPP176"/>
    <mergeCell ref="BPQ176:BPX176"/>
    <mergeCell ref="BPY176:BQF176"/>
    <mergeCell ref="BKS176:BKZ176"/>
    <mergeCell ref="BLA176:BLH176"/>
    <mergeCell ref="BLI176:BLP176"/>
    <mergeCell ref="BLQ176:BLX176"/>
    <mergeCell ref="BLY176:BMF176"/>
    <mergeCell ref="BMG176:BMN176"/>
    <mergeCell ref="BMO176:BMV176"/>
    <mergeCell ref="BMW176:BND176"/>
    <mergeCell ref="BNE176:BNL176"/>
    <mergeCell ref="BHY176:BIF176"/>
    <mergeCell ref="BIG176:BIN176"/>
    <mergeCell ref="BIO176:BIV176"/>
    <mergeCell ref="BIW176:BJD176"/>
    <mergeCell ref="BJE176:BJL176"/>
    <mergeCell ref="BJM176:BJT176"/>
    <mergeCell ref="BJU176:BKB176"/>
    <mergeCell ref="BKC176:BKJ176"/>
    <mergeCell ref="BKK176:BKR176"/>
    <mergeCell ref="BFE176:BFL176"/>
    <mergeCell ref="BFM176:BFT176"/>
    <mergeCell ref="BFU176:BGB176"/>
    <mergeCell ref="BGC176:BGJ176"/>
    <mergeCell ref="BGK176:BGR176"/>
    <mergeCell ref="BGS176:BGZ176"/>
    <mergeCell ref="BHA176:BHH176"/>
    <mergeCell ref="BHI176:BHP176"/>
    <mergeCell ref="BHQ176:BHX176"/>
    <mergeCell ref="BCK176:BCR176"/>
    <mergeCell ref="BCS176:BCZ176"/>
    <mergeCell ref="BDA176:BDH176"/>
    <mergeCell ref="BDI176:BDP176"/>
    <mergeCell ref="BDQ176:BDX176"/>
    <mergeCell ref="BDY176:BEF176"/>
    <mergeCell ref="BEG176:BEN176"/>
    <mergeCell ref="BEO176:BEV176"/>
    <mergeCell ref="BEW176:BFD176"/>
    <mergeCell ref="AZQ176:AZX176"/>
    <mergeCell ref="AZY176:BAF176"/>
    <mergeCell ref="BAG176:BAN176"/>
    <mergeCell ref="BAO176:BAV176"/>
    <mergeCell ref="BAW176:BBD176"/>
    <mergeCell ref="BBE176:BBL176"/>
    <mergeCell ref="BBM176:BBT176"/>
    <mergeCell ref="BBU176:BCB176"/>
    <mergeCell ref="BCC176:BCJ176"/>
    <mergeCell ref="AWW176:AXD176"/>
    <mergeCell ref="AXE176:AXL176"/>
    <mergeCell ref="AXM176:AXT176"/>
    <mergeCell ref="AXU176:AYB176"/>
    <mergeCell ref="AYC176:AYJ176"/>
    <mergeCell ref="AYK176:AYR176"/>
    <mergeCell ref="AYS176:AYZ176"/>
    <mergeCell ref="AZA176:AZH176"/>
    <mergeCell ref="AZI176:AZP176"/>
    <mergeCell ref="AUC176:AUJ176"/>
    <mergeCell ref="AUK176:AUR176"/>
    <mergeCell ref="AUS176:AUZ176"/>
    <mergeCell ref="AVA176:AVH176"/>
    <mergeCell ref="AVI176:AVP176"/>
    <mergeCell ref="AVQ176:AVX176"/>
    <mergeCell ref="AVY176:AWF176"/>
    <mergeCell ref="AWG176:AWN176"/>
    <mergeCell ref="AWO176:AWV176"/>
    <mergeCell ref="ARI176:ARP176"/>
    <mergeCell ref="ARQ176:ARX176"/>
    <mergeCell ref="ARY176:ASF176"/>
    <mergeCell ref="ASG176:ASN176"/>
    <mergeCell ref="ASO176:ASV176"/>
    <mergeCell ref="ASW176:ATD176"/>
    <mergeCell ref="ATE176:ATL176"/>
    <mergeCell ref="ATM176:ATT176"/>
    <mergeCell ref="ATU176:AUB176"/>
    <mergeCell ref="AOO176:AOV176"/>
    <mergeCell ref="AOW176:APD176"/>
    <mergeCell ref="APE176:APL176"/>
    <mergeCell ref="APM176:APT176"/>
    <mergeCell ref="APU176:AQB176"/>
    <mergeCell ref="AQC176:AQJ176"/>
    <mergeCell ref="AQK176:AQR176"/>
    <mergeCell ref="AQS176:AQZ176"/>
    <mergeCell ref="ARA176:ARH176"/>
    <mergeCell ref="ALU176:AMB176"/>
    <mergeCell ref="AMC176:AMJ176"/>
    <mergeCell ref="AMK176:AMR176"/>
    <mergeCell ref="AMS176:AMZ176"/>
    <mergeCell ref="ANA176:ANH176"/>
    <mergeCell ref="ANI176:ANP176"/>
    <mergeCell ref="ANQ176:ANX176"/>
    <mergeCell ref="ANY176:AOF176"/>
    <mergeCell ref="AOG176:AON176"/>
    <mergeCell ref="AJA176:AJH176"/>
    <mergeCell ref="AJI176:AJP176"/>
    <mergeCell ref="AJQ176:AJX176"/>
    <mergeCell ref="AJY176:AKF176"/>
    <mergeCell ref="AKG176:AKN176"/>
    <mergeCell ref="AKO176:AKV176"/>
    <mergeCell ref="AKW176:ALD176"/>
    <mergeCell ref="ALE176:ALL176"/>
    <mergeCell ref="ALM176:ALT176"/>
    <mergeCell ref="AGG176:AGN176"/>
    <mergeCell ref="AGO176:AGV176"/>
    <mergeCell ref="AGW176:AHD176"/>
    <mergeCell ref="AHE176:AHL176"/>
    <mergeCell ref="AHM176:AHT176"/>
    <mergeCell ref="AHU176:AIB176"/>
    <mergeCell ref="AIC176:AIJ176"/>
    <mergeCell ref="AIK176:AIR176"/>
    <mergeCell ref="AIS176:AIZ176"/>
    <mergeCell ref="ADM176:ADT176"/>
    <mergeCell ref="ADU176:AEB176"/>
    <mergeCell ref="AEC176:AEJ176"/>
    <mergeCell ref="AEK176:AER176"/>
    <mergeCell ref="AES176:AEZ176"/>
    <mergeCell ref="AFA176:AFH176"/>
    <mergeCell ref="AFI176:AFP176"/>
    <mergeCell ref="AFQ176:AFX176"/>
    <mergeCell ref="AFY176:AGF176"/>
    <mergeCell ref="AAS176:AAZ176"/>
    <mergeCell ref="ABA176:ABH176"/>
    <mergeCell ref="ABI176:ABP176"/>
    <mergeCell ref="ABQ176:ABX176"/>
    <mergeCell ref="ABY176:ACF176"/>
    <mergeCell ref="ACG176:ACN176"/>
    <mergeCell ref="ACO176:ACV176"/>
    <mergeCell ref="ACW176:ADD176"/>
    <mergeCell ref="ADE176:ADL176"/>
    <mergeCell ref="XY176:YF176"/>
    <mergeCell ref="YG176:YN176"/>
    <mergeCell ref="YO176:YV176"/>
    <mergeCell ref="YW176:ZD176"/>
    <mergeCell ref="ZE176:ZL176"/>
    <mergeCell ref="ZM176:ZT176"/>
    <mergeCell ref="ZU176:AAB176"/>
    <mergeCell ref="AAC176:AAJ176"/>
    <mergeCell ref="AAK176:AAR176"/>
    <mergeCell ref="VE176:VL176"/>
    <mergeCell ref="VM176:VT176"/>
    <mergeCell ref="VU176:WB176"/>
    <mergeCell ref="WC176:WJ176"/>
    <mergeCell ref="WK176:WR176"/>
    <mergeCell ref="WS176:WZ176"/>
    <mergeCell ref="XA176:XH176"/>
    <mergeCell ref="XI176:XP176"/>
    <mergeCell ref="XQ176:XX176"/>
    <mergeCell ref="SK176:SR176"/>
    <mergeCell ref="SS176:SZ176"/>
    <mergeCell ref="TA176:TH176"/>
    <mergeCell ref="TI176:TP176"/>
    <mergeCell ref="TQ176:TX176"/>
    <mergeCell ref="TY176:UF176"/>
    <mergeCell ref="UG176:UN176"/>
    <mergeCell ref="UO176:UV176"/>
    <mergeCell ref="UW176:VD176"/>
    <mergeCell ref="PQ176:PX176"/>
    <mergeCell ref="PY176:QF176"/>
    <mergeCell ref="QG176:QN176"/>
    <mergeCell ref="QO176:QV176"/>
    <mergeCell ref="QW176:RD176"/>
    <mergeCell ref="RE176:RL176"/>
    <mergeCell ref="RM176:RT176"/>
    <mergeCell ref="RU176:SB176"/>
    <mergeCell ref="SC176:SJ176"/>
    <mergeCell ref="MW176:ND176"/>
    <mergeCell ref="NE176:NL176"/>
    <mergeCell ref="NM176:NT176"/>
    <mergeCell ref="NU176:OB176"/>
    <mergeCell ref="OC176:OJ176"/>
    <mergeCell ref="OK176:OR176"/>
    <mergeCell ref="OS176:OZ176"/>
    <mergeCell ref="PA176:PH176"/>
    <mergeCell ref="PI176:PP176"/>
    <mergeCell ref="KC176:KJ176"/>
    <mergeCell ref="KK176:KR176"/>
    <mergeCell ref="KS176:KZ176"/>
    <mergeCell ref="LA176:LH176"/>
    <mergeCell ref="LI176:LP176"/>
    <mergeCell ref="LQ176:LX176"/>
    <mergeCell ref="LY176:MF176"/>
    <mergeCell ref="MG176:MN176"/>
    <mergeCell ref="MO176:MV176"/>
    <mergeCell ref="HI176:HP176"/>
    <mergeCell ref="HQ176:HX176"/>
    <mergeCell ref="HY176:IF176"/>
    <mergeCell ref="IG176:IN176"/>
    <mergeCell ref="IO176:IV176"/>
    <mergeCell ref="IW176:JD176"/>
    <mergeCell ref="JE176:JL176"/>
    <mergeCell ref="JM176:JT176"/>
    <mergeCell ref="JU176:KB176"/>
    <mergeCell ref="EO176:EV176"/>
    <mergeCell ref="EW176:FD176"/>
    <mergeCell ref="FE176:FL176"/>
    <mergeCell ref="FM176:FT176"/>
    <mergeCell ref="FU176:GB176"/>
    <mergeCell ref="GC176:GJ176"/>
    <mergeCell ref="GK176:GR176"/>
    <mergeCell ref="GS176:GZ176"/>
    <mergeCell ref="HA176:HH176"/>
    <mergeCell ref="BU176:CB176"/>
    <mergeCell ref="CC176:CJ176"/>
    <mergeCell ref="CK176:CR176"/>
    <mergeCell ref="CS176:CZ176"/>
    <mergeCell ref="DA176:DH176"/>
    <mergeCell ref="DI176:DP176"/>
    <mergeCell ref="DQ176:DX176"/>
    <mergeCell ref="DY176:EF176"/>
    <mergeCell ref="EG176:EN176"/>
    <mergeCell ref="A176:H176"/>
    <mergeCell ref="I176:P176"/>
    <mergeCell ref="Q176:X176"/>
    <mergeCell ref="Y176:AF176"/>
    <mergeCell ref="AG176:AN176"/>
    <mergeCell ref="AO176:AV176"/>
    <mergeCell ref="AW176:BD176"/>
    <mergeCell ref="BE176:BL176"/>
    <mergeCell ref="BM176:BT176"/>
    <mergeCell ref="E125:K125"/>
    <mergeCell ref="C126:F126"/>
    <mergeCell ref="E174:L174"/>
    <mergeCell ref="B166:K166"/>
    <mergeCell ref="D175:K175"/>
    <mergeCell ref="C164:K164"/>
    <mergeCell ref="C165:K165"/>
    <mergeCell ref="D152:K152"/>
    <mergeCell ref="D159:K159"/>
    <mergeCell ref="A1:K1"/>
    <mergeCell ref="D53:K53"/>
    <mergeCell ref="D54:K54"/>
    <mergeCell ref="E154:K154"/>
    <mergeCell ref="E155:K155"/>
    <mergeCell ref="E156:K156"/>
    <mergeCell ref="C140:K140"/>
    <mergeCell ref="C141:G141"/>
    <mergeCell ref="D142:K142"/>
    <mergeCell ref="E143:K143"/>
    <mergeCell ref="E144:K144"/>
    <mergeCell ref="E145:K145"/>
    <mergeCell ref="C134:G134"/>
    <mergeCell ref="D135:K135"/>
    <mergeCell ref="D136:K136"/>
    <mergeCell ref="C127:K127"/>
    <mergeCell ref="C128:F128"/>
    <mergeCell ref="C129:K129"/>
    <mergeCell ref="D121:K121"/>
    <mergeCell ref="D122:K122"/>
    <mergeCell ref="E123:K123"/>
    <mergeCell ref="E124:K124"/>
    <mergeCell ref="C2:K2"/>
    <mergeCell ref="C130:K130"/>
    <mergeCell ref="D132:K132"/>
    <mergeCell ref="D133:K133"/>
    <mergeCell ref="D131:K131"/>
    <mergeCell ref="C137:G137"/>
    <mergeCell ref="C138:K138"/>
    <mergeCell ref="C139:K139"/>
    <mergeCell ref="D146:K146"/>
    <mergeCell ref="E147:K147"/>
    <mergeCell ref="E148:K148"/>
    <mergeCell ref="D160:K160"/>
    <mergeCell ref="E161:K161"/>
    <mergeCell ref="D171:L171"/>
    <mergeCell ref="D172:L172"/>
    <mergeCell ref="C163:K163"/>
    <mergeCell ref="E149:K149"/>
    <mergeCell ref="C150:K150"/>
    <mergeCell ref="D153:K153"/>
    <mergeCell ref="E162:K162"/>
    <mergeCell ref="F157:K157"/>
    <mergeCell ref="F158:K158"/>
    <mergeCell ref="C151:K151"/>
    <mergeCell ref="D94:K94"/>
    <mergeCell ref="D95:K95"/>
    <mergeCell ref="C96:K96"/>
    <mergeCell ref="D97:K97"/>
    <mergeCell ref="D98:K98"/>
    <mergeCell ref="D99:K99"/>
    <mergeCell ref="D103:K103"/>
    <mergeCell ref="C108:K108"/>
    <mergeCell ref="D105:K105"/>
    <mergeCell ref="D106:K106"/>
    <mergeCell ref="C120:K120"/>
    <mergeCell ref="C112:K112"/>
    <mergeCell ref="C110:K110"/>
    <mergeCell ref="C116:K116"/>
    <mergeCell ref="C115:K115"/>
    <mergeCell ref="B118:K118"/>
    <mergeCell ref="C111:F111"/>
    <mergeCell ref="C113:K113"/>
    <mergeCell ref="C114:K114"/>
    <mergeCell ref="C102:K102"/>
    <mergeCell ref="C104:K104"/>
    <mergeCell ref="C107:K107"/>
    <mergeCell ref="C109:K109"/>
    <mergeCell ref="D100:K100"/>
    <mergeCell ref="C101:K101"/>
    <mergeCell ref="B47:K47"/>
    <mergeCell ref="C57:K57"/>
    <mergeCell ref="C59:K59"/>
    <mergeCell ref="G42:K42"/>
    <mergeCell ref="G43:K43"/>
    <mergeCell ref="C68:K68"/>
    <mergeCell ref="C52:K52"/>
    <mergeCell ref="C58:K58"/>
    <mergeCell ref="C67:K67"/>
    <mergeCell ref="D73:K73"/>
    <mergeCell ref="C66:K66"/>
    <mergeCell ref="C91:K91"/>
    <mergeCell ref="C92:K92"/>
    <mergeCell ref="C93:E93"/>
    <mergeCell ref="C69:K69"/>
    <mergeCell ref="C70:K70"/>
    <mergeCell ref="D72:K72"/>
    <mergeCell ref="D82:K82"/>
    <mergeCell ref="D83:K83"/>
    <mergeCell ref="D84:K84"/>
    <mergeCell ref="D71:K71"/>
    <mergeCell ref="D79:K79"/>
    <mergeCell ref="C81:K81"/>
    <mergeCell ref="D78:K78"/>
    <mergeCell ref="C77:K77"/>
    <mergeCell ref="D85:K85"/>
    <mergeCell ref="D86:K86"/>
    <mergeCell ref="D87:K87"/>
    <mergeCell ref="D74:K74"/>
    <mergeCell ref="C76:K76"/>
    <mergeCell ref="C75:K75"/>
    <mergeCell ref="D80:K80"/>
    <mergeCell ref="C56:K56"/>
    <mergeCell ref="C5:K5"/>
    <mergeCell ref="C6:K6"/>
    <mergeCell ref="D50:K50"/>
    <mergeCell ref="B3:K3"/>
    <mergeCell ref="D13:K13"/>
    <mergeCell ref="C9:K9"/>
    <mergeCell ref="E16:K16"/>
    <mergeCell ref="E20:K20"/>
    <mergeCell ref="E21:K21"/>
    <mergeCell ref="E22:K22"/>
    <mergeCell ref="C23:K23"/>
    <mergeCell ref="C24:K24"/>
    <mergeCell ref="C10:K10"/>
    <mergeCell ref="C11:K11"/>
    <mergeCell ref="C12:E12"/>
    <mergeCell ref="D14:K14"/>
    <mergeCell ref="D15:K15"/>
    <mergeCell ref="F17:K17"/>
    <mergeCell ref="F18:K18"/>
    <mergeCell ref="F19:K19"/>
    <mergeCell ref="D37:F37"/>
    <mergeCell ref="F45:G45"/>
    <mergeCell ref="H45:K45"/>
    <mergeCell ref="F7:K7"/>
    <mergeCell ref="F8:K8"/>
    <mergeCell ref="D44:F44"/>
    <mergeCell ref="G44:K44"/>
    <mergeCell ref="F46:G46"/>
    <mergeCell ref="H46:K46"/>
    <mergeCell ref="D41:K41"/>
    <mergeCell ref="D42:F42"/>
    <mergeCell ref="G40:K40"/>
    <mergeCell ref="D199:L199"/>
    <mergeCell ref="D180:L180"/>
    <mergeCell ref="D181:L181"/>
    <mergeCell ref="D38:F38"/>
    <mergeCell ref="G38:K38"/>
    <mergeCell ref="D39:F39"/>
    <mergeCell ref="G39:K39"/>
    <mergeCell ref="G37:K37"/>
    <mergeCell ref="D33:L33"/>
    <mergeCell ref="E34:K34"/>
    <mergeCell ref="D25:L25"/>
    <mergeCell ref="F26:L26"/>
    <mergeCell ref="F27:L27"/>
    <mergeCell ref="F28:L28"/>
    <mergeCell ref="F29:L29"/>
    <mergeCell ref="F30:L30"/>
    <mergeCell ref="E31:L31"/>
    <mergeCell ref="E32:L32"/>
    <mergeCell ref="D35:K35"/>
    <mergeCell ref="D36:K36"/>
    <mergeCell ref="D88:K88"/>
    <mergeCell ref="D89:K89"/>
    <mergeCell ref="D90:K90"/>
    <mergeCell ref="C60:K60"/>
    <mergeCell ref="C61:K61"/>
    <mergeCell ref="C62:K62"/>
    <mergeCell ref="C63:K63"/>
    <mergeCell ref="C64:K64"/>
    <mergeCell ref="C65:K65"/>
    <mergeCell ref="C49:K49"/>
    <mergeCell ref="D51:K51"/>
  </mergeCells>
  <phoneticPr fontId="34" type="noConversion"/>
  <pageMargins left="0.51181102362204722" right="0.23622047244094491" top="0.74803149606299213" bottom="0.23622047244094491" header="0.27559055118110237" footer="0.15748031496062992"/>
  <pageSetup paperSize="9" scale="83" fitToWidth="0" fitToHeight="0" orientation="portrait" r:id="rId1"/>
  <headerFooter alignWithMargins="0">
    <oddHeader>&amp;RKZN Department of Public Works
Effective Date:16 JANUARY 2023
Revision 9</oddHeader>
    <oddFooter>Page &amp;P of &amp;N</oddFooter>
  </headerFooter>
  <rowBreaks count="6" manualBreakCount="6">
    <brk id="40" max="10" man="1"/>
    <brk id="63" max="10" man="1"/>
    <brk id="85" max="10" man="1"/>
    <brk id="103" max="10" man="1"/>
    <brk id="129" max="10" man="1"/>
    <brk id="150"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66563" r:id="rId4" name="Button 3">
              <controlPr defaultSize="0" print="0" autoFill="0" autoPict="0" macro="[0]!ToMainMenu">
                <anchor>
                  <from>
                    <xdr:col>11</xdr:col>
                    <xdr:colOff>304800</xdr:colOff>
                    <xdr:row>1</xdr:row>
                    <xdr:rowOff>0</xdr:rowOff>
                  </from>
                  <to>
                    <xdr:col>13</xdr:col>
                    <xdr:colOff>579120</xdr:colOff>
                    <xdr:row>1</xdr:row>
                    <xdr:rowOff>274320</xdr:rowOff>
                  </to>
                </anchor>
              </controlPr>
            </control>
          </mc:Choice>
        </mc:AlternateContent>
        <mc:AlternateContent xmlns:mc="http://schemas.openxmlformats.org/markup-compatibility/2006">
          <mc:Choice Requires="x14">
            <control shapeId="66564" r:id="rId5" name="Button 4">
              <controlPr defaultSize="0" print="0" autoFill="0" autoPict="0" macro="[0]!PrintCoverPGSec1">
                <anchor>
                  <from>
                    <xdr:col>11</xdr:col>
                    <xdr:colOff>304800</xdr:colOff>
                    <xdr:row>4</xdr:row>
                    <xdr:rowOff>335280</xdr:rowOff>
                  </from>
                  <to>
                    <xdr:col>13</xdr:col>
                    <xdr:colOff>579120</xdr:colOff>
                    <xdr:row>4</xdr:row>
                    <xdr:rowOff>617220</xdr:rowOff>
                  </to>
                </anchor>
              </controlPr>
            </control>
          </mc:Choice>
        </mc:AlternateContent>
        <mc:AlternateContent xmlns:mc="http://schemas.openxmlformats.org/markup-compatibility/2006">
          <mc:Choice Requires="x14">
            <control shapeId="66565" r:id="rId6" name="Button 5">
              <controlPr defaultSize="0" print="0" autoFill="0" autoPict="0" macro="[0]!PrintPreview">
                <anchor>
                  <from>
                    <xdr:col>11</xdr:col>
                    <xdr:colOff>304800</xdr:colOff>
                    <xdr:row>2</xdr:row>
                    <xdr:rowOff>7620</xdr:rowOff>
                  </from>
                  <to>
                    <xdr:col>13</xdr:col>
                    <xdr:colOff>579120</xdr:colOff>
                    <xdr:row>3</xdr:row>
                    <xdr:rowOff>121920</xdr:rowOff>
                  </to>
                </anchor>
              </controlPr>
            </control>
          </mc:Choice>
        </mc:AlternateContent>
        <mc:AlternateContent xmlns:mc="http://schemas.openxmlformats.org/markup-compatibility/2006">
          <mc:Choice Requires="x14">
            <control shapeId="66631" r:id="rId7" name="Button 71">
              <controlPr defaultSize="0" print="0" autoFill="0" autoPict="0" macro="[0]!ToDataEntry">
                <anchor>
                  <from>
                    <xdr:col>11</xdr:col>
                    <xdr:colOff>304800</xdr:colOff>
                    <xdr:row>4</xdr:row>
                    <xdr:rowOff>647700</xdr:rowOff>
                  </from>
                  <to>
                    <xdr:col>13</xdr:col>
                    <xdr:colOff>579120</xdr:colOff>
                    <xdr:row>5</xdr:row>
                    <xdr:rowOff>22860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FFC000"/>
  </sheetPr>
  <dimension ref="A1:K19"/>
  <sheetViews>
    <sheetView showGridLines="0" showRowColHeaders="0" zoomScaleNormal="100" workbookViewId="0">
      <selection activeCell="E28" sqref="E28"/>
    </sheetView>
  </sheetViews>
  <sheetFormatPr defaultColWidth="9.109375" defaultRowHeight="13.2"/>
  <cols>
    <col min="1" max="2" width="8.5546875" customWidth="1"/>
    <col min="3" max="3" width="8.109375" customWidth="1"/>
    <col min="6" max="6" width="8.44140625" customWidth="1"/>
    <col min="7" max="7" width="13.6640625" customWidth="1"/>
    <col min="8" max="8" width="8.44140625" customWidth="1"/>
    <col min="10" max="10" width="8.44140625" customWidth="1"/>
    <col min="11" max="11" width="12.5546875" customWidth="1"/>
  </cols>
  <sheetData>
    <row r="1" spans="1:11" ht="63.75" customHeight="1"/>
    <row r="2" spans="1:11" ht="81.75" customHeight="1" thickBot="1">
      <c r="A2" s="3056" t="str">
        <f>+'Master Data'!ProjectTitle</f>
        <v>KZN Public Works: 191 Prince Alfred Street</v>
      </c>
      <c r="B2" s="3056"/>
      <c r="C2" s="3056"/>
      <c r="D2" s="3056"/>
      <c r="E2" s="3056"/>
      <c r="F2" s="3056"/>
      <c r="G2" s="3056"/>
      <c r="H2" s="3056"/>
      <c r="I2" s="3056"/>
      <c r="J2" s="3056"/>
      <c r="K2" s="3056"/>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037" t="s">
        <v>884</v>
      </c>
      <c r="B16" s="3037"/>
      <c r="C16" s="3037"/>
      <c r="D16" s="3037"/>
      <c r="E16" s="3037"/>
      <c r="F16" s="3037"/>
      <c r="G16" s="3037"/>
      <c r="H16" s="3037"/>
      <c r="I16" s="3037"/>
      <c r="J16" s="3037"/>
    </row>
    <row r="17" spans="1:1">
      <c r="A17" s="7"/>
    </row>
    <row r="18" spans="1:1">
      <c r="A18" s="7"/>
    </row>
    <row r="19" spans="1:1">
      <c r="A19" s="7"/>
    </row>
  </sheetData>
  <sheetProtection formatRows="0" selectLockedCells="1"/>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45" r:id="rId4" name="Button 17">
              <controlPr defaultSize="0" print="0" autoFill="0" autoPict="0" macro="[0]!ToMainMenu">
                <anchor>
                  <from>
                    <xdr:col>11</xdr:col>
                    <xdr:colOff>579120</xdr:colOff>
                    <xdr:row>0</xdr:row>
                    <xdr:rowOff>76200</xdr:rowOff>
                  </from>
                  <to>
                    <xdr:col>14</xdr:col>
                    <xdr:colOff>236220</xdr:colOff>
                    <xdr:row>0</xdr:row>
                    <xdr:rowOff>426720</xdr:rowOff>
                  </to>
                </anchor>
              </controlPr>
            </control>
          </mc:Choice>
        </mc:AlternateContent>
        <mc:AlternateContent xmlns:mc="http://schemas.openxmlformats.org/markup-compatibility/2006">
          <mc:Choice Requires="x14">
            <control shapeId="48146" r:id="rId5" name="Button 18">
              <controlPr defaultSize="0" print="0" autoFill="0" autoPict="0" macro="[0]!PrintCoverPGSec1">
                <anchor>
                  <from>
                    <xdr:col>11</xdr:col>
                    <xdr:colOff>579120</xdr:colOff>
                    <xdr:row>1</xdr:row>
                    <xdr:rowOff>365760</xdr:rowOff>
                  </from>
                  <to>
                    <xdr:col>14</xdr:col>
                    <xdr:colOff>236220</xdr:colOff>
                    <xdr:row>1</xdr:row>
                    <xdr:rowOff>716280</xdr:rowOff>
                  </to>
                </anchor>
              </controlPr>
            </control>
          </mc:Choice>
        </mc:AlternateContent>
        <mc:AlternateContent xmlns:mc="http://schemas.openxmlformats.org/markup-compatibility/2006">
          <mc:Choice Requires="x14">
            <control shapeId="48285" r:id="rId6" name="Button 157">
              <controlPr defaultSize="0" print="0" autoFill="0" autoPict="0" macro="[0]!PrintPreview">
                <anchor>
                  <from>
                    <xdr:col>11</xdr:col>
                    <xdr:colOff>579120</xdr:colOff>
                    <xdr:row>0</xdr:row>
                    <xdr:rowOff>449580</xdr:rowOff>
                  </from>
                  <to>
                    <xdr:col>14</xdr:col>
                    <xdr:colOff>236220</xdr:colOff>
                    <xdr:row>0</xdr:row>
                    <xdr:rowOff>800100</xdr:rowOff>
                  </to>
                </anchor>
              </controlPr>
            </control>
          </mc:Choice>
        </mc:AlternateContent>
        <mc:AlternateContent xmlns:mc="http://schemas.openxmlformats.org/markup-compatibility/2006">
          <mc:Choice Requires="x14">
            <control shapeId="48415" r:id="rId7" name="Button 287">
              <controlPr defaultSize="0" print="0" autoFill="0" autoPict="0" macro="[0]!ToDataEntry">
                <anchor>
                  <from>
                    <xdr:col>11</xdr:col>
                    <xdr:colOff>579120</xdr:colOff>
                    <xdr:row>1</xdr:row>
                    <xdr:rowOff>731520</xdr:rowOff>
                  </from>
                  <to>
                    <xdr:col>14</xdr:col>
                    <xdr:colOff>236220</xdr:colOff>
                    <xdr:row>2</xdr:row>
                    <xdr:rowOff>45720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indexed="51"/>
  </sheetPr>
  <dimension ref="A1:V96"/>
  <sheetViews>
    <sheetView showGridLines="0" zoomScaleNormal="100" workbookViewId="0">
      <selection activeCell="E28" sqref="E28"/>
    </sheetView>
  </sheetViews>
  <sheetFormatPr defaultRowHeight="13.2"/>
  <cols>
    <col min="1" max="1" width="9.33203125" bestFit="1" customWidth="1"/>
    <col min="2" max="2" width="10.33203125" customWidth="1"/>
    <col min="7" max="7" width="8.6640625" customWidth="1"/>
    <col min="8" max="8" width="8.5546875" customWidth="1"/>
    <col min="9" max="9" width="6.88671875" customWidth="1"/>
    <col min="11" max="11" width="7" customWidth="1"/>
    <col min="12" max="12" width="11.109375" customWidth="1"/>
    <col min="15" max="15" width="10" customWidth="1"/>
    <col min="16" max="16" width="15" customWidth="1"/>
    <col min="17" max="18" width="0" hidden="1" customWidth="1"/>
    <col min="19" max="19" width="14.109375" customWidth="1"/>
  </cols>
  <sheetData>
    <row r="1" spans="1:22" ht="17.399999999999999">
      <c r="A1" s="3307" t="s">
        <v>1245</v>
      </c>
      <c r="B1" s="3308"/>
      <c r="C1" s="3308"/>
      <c r="D1" s="3308"/>
      <c r="E1" s="3308"/>
      <c r="F1" s="3308"/>
      <c r="G1" s="3308"/>
      <c r="H1" s="3308"/>
      <c r="I1" s="3308"/>
      <c r="J1" s="3308"/>
      <c r="K1" s="3309"/>
    </row>
    <row r="2" spans="1:22" ht="7.5" customHeight="1">
      <c r="A2" s="1442"/>
      <c r="B2" s="414"/>
      <c r="C2" s="414"/>
      <c r="D2" s="414"/>
      <c r="E2" s="414"/>
      <c r="F2" s="414"/>
      <c r="G2" s="414"/>
      <c r="H2" s="414"/>
      <c r="I2" s="414"/>
      <c r="J2" s="414"/>
      <c r="K2" s="414"/>
    </row>
    <row r="3" spans="1:22" ht="72.75" customHeight="1">
      <c r="A3" s="3131" t="s">
        <v>417</v>
      </c>
      <c r="B3" s="3131"/>
      <c r="C3" s="3310" t="str">
        <f>+'Master Data'!E18</f>
        <v>KZN Public Works: 191 Prince Alfred Street</v>
      </c>
      <c r="D3" s="3310"/>
      <c r="E3" s="3310"/>
      <c r="F3" s="3310"/>
      <c r="G3" s="3310"/>
      <c r="H3" s="3310"/>
      <c r="I3" s="3310"/>
      <c r="J3" s="3310"/>
      <c r="K3" s="3310"/>
    </row>
    <row r="4" spans="1:22" ht="31.5" customHeight="1">
      <c r="A4" s="3312" t="s">
        <v>271</v>
      </c>
      <c r="B4" s="3312"/>
      <c r="C4" s="3147" t="str">
        <f>+'Master Data'!E259</f>
        <v>Mr. Khumalo</v>
      </c>
      <c r="D4" s="3148"/>
      <c r="E4" s="3148"/>
      <c r="F4" s="3148"/>
      <c r="G4" s="3313"/>
      <c r="H4" s="3144" t="s">
        <v>4708</v>
      </c>
      <c r="I4" s="3146"/>
      <c r="J4" s="3311" t="str">
        <f>+'Master Data'!E13</f>
        <v>ZNTM012345W</v>
      </c>
      <c r="K4" s="3311"/>
      <c r="L4" s="85"/>
    </row>
    <row r="5" spans="1:22" ht="15.75" customHeight="1">
      <c r="A5" s="663"/>
      <c r="B5" s="663"/>
      <c r="C5" s="663"/>
      <c r="D5" s="663"/>
      <c r="E5" s="663"/>
      <c r="F5" s="663"/>
      <c r="G5" s="663"/>
      <c r="H5" s="663"/>
      <c r="I5" s="663"/>
      <c r="J5" s="1443"/>
      <c r="K5" s="1443"/>
      <c r="L5" s="85"/>
    </row>
    <row r="6" spans="1:22" ht="23.25" customHeight="1">
      <c r="A6" s="3314" t="s">
        <v>4545</v>
      </c>
      <c r="B6" s="3315"/>
      <c r="C6" s="3315"/>
      <c r="D6" s="3315"/>
      <c r="E6" s="3315"/>
      <c r="F6" s="3315"/>
      <c r="G6" s="3315"/>
      <c r="H6" s="3315"/>
      <c r="I6" s="3315"/>
      <c r="J6" s="3315"/>
      <c r="K6" s="3315"/>
    </row>
    <row r="7" spans="1:22">
      <c r="A7" s="3301" t="s">
        <v>4546</v>
      </c>
      <c r="B7" s="3301"/>
      <c r="C7" s="3301"/>
      <c r="D7" s="3301"/>
      <c r="E7" s="3301"/>
      <c r="F7" s="3301"/>
      <c r="G7" s="3301"/>
      <c r="H7" s="3301"/>
      <c r="I7" s="3301"/>
      <c r="J7" s="3301"/>
      <c r="K7" s="3301"/>
      <c r="L7" s="3306" t="s">
        <v>710</v>
      </c>
      <c r="M7" s="3306"/>
      <c r="N7" s="3306"/>
      <c r="O7" s="3306"/>
      <c r="P7" s="3306"/>
      <c r="Q7" s="3306"/>
      <c r="R7" s="3306"/>
      <c r="S7" s="3306"/>
      <c r="T7" s="3306"/>
      <c r="U7" s="3306"/>
      <c r="V7" s="3306"/>
    </row>
    <row r="8" spans="1:22" ht="32.25" customHeight="1">
      <c r="A8" s="3302" t="s">
        <v>4561</v>
      </c>
      <c r="B8" s="3303"/>
      <c r="C8" s="3303"/>
      <c r="D8" s="3303"/>
      <c r="E8" s="3303"/>
      <c r="F8" s="3303"/>
      <c r="G8" s="3303"/>
      <c r="H8" s="3303"/>
      <c r="I8" s="3304"/>
      <c r="J8" s="3305" t="s">
        <v>711</v>
      </c>
      <c r="K8" s="3305"/>
    </row>
    <row r="9" spans="1:22" ht="17.25" customHeight="1">
      <c r="A9" s="3296" t="str">
        <f>+'Master Data'!$D$95</f>
        <v>Bidder's Disclosure - SBD 4 (T2.11)</v>
      </c>
      <c r="B9" s="3297"/>
      <c r="C9" s="3297"/>
      <c r="D9" s="3297"/>
      <c r="E9" s="3297"/>
      <c r="F9" s="3297"/>
      <c r="G9" s="3297"/>
      <c r="H9" s="3297"/>
      <c r="I9" s="3298"/>
      <c r="J9" s="1850" t="str">
        <f>IF('Master Data'!I95=TRUE,"Yes","No")</f>
        <v>Yes</v>
      </c>
      <c r="K9" s="1646" t="str">
        <f>IF(J9="Yes"," ","N/A")</f>
        <v xml:space="preserve"> </v>
      </c>
      <c r="Q9" s="314" t="str">
        <f>IF('Master Data'!I95=TRUE,"Yes","No")</f>
        <v>Yes</v>
      </c>
      <c r="R9" t="str">
        <f>IF(Q9="Yes"," ","N/A")</f>
        <v xml:space="preserve"> </v>
      </c>
    </row>
    <row r="10" spans="1:22" ht="17.25" customHeight="1">
      <c r="A10" s="3296" t="str">
        <f>+'Master Data'!$D$96</f>
        <v>Authority to Sign Tender (T2.2)</v>
      </c>
      <c r="B10" s="3297"/>
      <c r="C10" s="3297"/>
      <c r="D10" s="3297"/>
      <c r="E10" s="3297"/>
      <c r="F10" s="3297"/>
      <c r="G10" s="3297"/>
      <c r="H10" s="3297"/>
      <c r="I10" s="3298"/>
      <c r="J10" s="1850" t="str">
        <f>IF('Master Data'!I96=TRUE,"Yes","No")</f>
        <v>Yes</v>
      </c>
      <c r="K10" s="1646" t="str">
        <f t="shared" ref="K10:K25" si="0">IF(J10="Yes"," ","N/A")</f>
        <v xml:space="preserve"> </v>
      </c>
      <c r="Q10" s="314" t="str">
        <f>IF('Master Data'!I96=TRUE,"Yes","No")</f>
        <v>Yes</v>
      </c>
      <c r="R10" t="str">
        <f t="shared" ref="R10:R27" si="1">IF(Q10="Yes"," ","N/A")</f>
        <v xml:space="preserve"> </v>
      </c>
    </row>
    <row r="11" spans="1:22" ht="17.25" customHeight="1">
      <c r="A11" s="3296" t="str">
        <f>+'Master Data'!$D$97</f>
        <v>Authority for Consortia or Joint Venture’s to Sign Tender (T2.3)</v>
      </c>
      <c r="B11" s="3297"/>
      <c r="C11" s="3297"/>
      <c r="D11" s="3297"/>
      <c r="E11" s="3297"/>
      <c r="F11" s="3297"/>
      <c r="G11" s="3297"/>
      <c r="H11" s="3297"/>
      <c r="I11" s="3298"/>
      <c r="J11" s="1850" t="str">
        <f>IF('Master Data'!I97=TRUE,"Yes","No")</f>
        <v>Yes</v>
      </c>
      <c r="K11" s="1646" t="str">
        <f t="shared" si="0"/>
        <v xml:space="preserve"> </v>
      </c>
      <c r="Q11" s="314" t="str">
        <f>IF('Master Data'!I97=TRUE,"Yes","No")</f>
        <v>Yes</v>
      </c>
      <c r="R11" t="str">
        <f t="shared" si="1"/>
        <v xml:space="preserve"> </v>
      </c>
    </row>
    <row r="12" spans="1:22" ht="17.25" customHeight="1">
      <c r="A12" s="3296" t="str">
        <f>+'Master Data'!$D$98</f>
        <v>Special Resolution of Consortia or Joint Venture’s (T2.4)</v>
      </c>
      <c r="B12" s="3297"/>
      <c r="C12" s="3297"/>
      <c r="D12" s="3297"/>
      <c r="E12" s="3297"/>
      <c r="F12" s="3297"/>
      <c r="G12" s="3297"/>
      <c r="H12" s="3297"/>
      <c r="I12" s="3298"/>
      <c r="J12" s="1850" t="str">
        <f>IF('Master Data'!I98=TRUE,"Yes","No")</f>
        <v>Yes</v>
      </c>
      <c r="K12" s="1646" t="str">
        <f t="shared" si="0"/>
        <v xml:space="preserve"> </v>
      </c>
      <c r="Q12" s="314" t="str">
        <f>IF('Master Data'!I98=TRUE,"Yes","No")</f>
        <v>Yes</v>
      </c>
      <c r="R12" t="str">
        <f t="shared" si="1"/>
        <v xml:space="preserve"> </v>
      </c>
    </row>
    <row r="13" spans="1:22" ht="17.25" customHeight="1">
      <c r="A13" s="3296" t="str">
        <f>+'Master Data'!$D$100</f>
        <v>Schedule of Proposed Sub-Contractors (T2.6)</v>
      </c>
      <c r="B13" s="3297"/>
      <c r="C13" s="3297"/>
      <c r="D13" s="3297"/>
      <c r="E13" s="3297"/>
      <c r="F13" s="3297"/>
      <c r="G13" s="3297"/>
      <c r="H13" s="3297"/>
      <c r="I13" s="3298"/>
      <c r="J13" s="1850" t="str">
        <f>IF('Master Data'!I100=TRUE,"Yes","No")</f>
        <v>Yes</v>
      </c>
      <c r="K13" s="1646" t="str">
        <f t="shared" si="0"/>
        <v xml:space="preserve"> </v>
      </c>
      <c r="Q13" s="314" t="str">
        <f>IF('Master Data'!I99=TRUE,"Yes","No")</f>
        <v>Yes</v>
      </c>
      <c r="R13" t="str">
        <f t="shared" si="1"/>
        <v xml:space="preserve"> </v>
      </c>
    </row>
    <row r="14" spans="1:22" ht="17.25" customHeight="1">
      <c r="A14" s="3296" t="str">
        <f>+'Master Data'!D99</f>
        <v>Joint Venture Involvement Declaration (T2.5)</v>
      </c>
      <c r="B14" s="3297"/>
      <c r="C14" s="3297"/>
      <c r="D14" s="3297"/>
      <c r="E14" s="3297"/>
      <c r="F14" s="3297"/>
      <c r="G14" s="3297"/>
      <c r="H14" s="3297"/>
      <c r="I14" s="3298"/>
      <c r="J14" s="1850" t="str">
        <f>IF('Master Data'!I99=TRUE,"Yes","No")</f>
        <v>Yes</v>
      </c>
      <c r="K14" s="1646" t="str">
        <f t="shared" si="0"/>
        <v xml:space="preserve"> </v>
      </c>
      <c r="Q14" s="314" t="str">
        <f>IF('Master Data'!I100=TRUE,"Yes","No")</f>
        <v>Yes</v>
      </c>
      <c r="R14" t="str">
        <f t="shared" si="1"/>
        <v xml:space="preserve"> </v>
      </c>
    </row>
    <row r="15" spans="1:22" ht="17.25" customHeight="1">
      <c r="A15" s="3296" t="str">
        <f>+'Master Data'!$D$101</f>
        <v>Capacity of Tenderer (T2.7)</v>
      </c>
      <c r="B15" s="3297"/>
      <c r="C15" s="3297"/>
      <c r="D15" s="3297"/>
      <c r="E15" s="3297"/>
      <c r="F15" s="3297"/>
      <c r="G15" s="3297"/>
      <c r="H15" s="3297"/>
      <c r="I15" s="3298"/>
      <c r="J15" s="1850" t="str">
        <f>IF('Master Data'!I101=TRUE,"Yes","No")</f>
        <v>Yes</v>
      </c>
      <c r="K15" s="1646" t="str">
        <f t="shared" si="0"/>
        <v xml:space="preserve"> </v>
      </c>
      <c r="Q15" s="314" t="str">
        <f>IF('Master Data'!I101=TRUE,"Yes","No")</f>
        <v>Yes</v>
      </c>
      <c r="R15" t="str">
        <f t="shared" si="1"/>
        <v xml:space="preserve"> </v>
      </c>
    </row>
    <row r="16" spans="1:22" ht="17.25" customHeight="1">
      <c r="A16" s="3296" t="str">
        <f>+'Master Data'!D102</f>
        <v>Annual Financial Statement for past financial year (2.15)</v>
      </c>
      <c r="B16" s="3297"/>
      <c r="C16" s="3297"/>
      <c r="D16" s="3297"/>
      <c r="E16" s="3297"/>
      <c r="F16" s="3297"/>
      <c r="G16" s="3297"/>
      <c r="H16" s="3297"/>
      <c r="I16" s="3298"/>
      <c r="J16" s="1850" t="str">
        <f>IF('Master Data'!I102=TRUE,"Yes","No")</f>
        <v>Yes</v>
      </c>
      <c r="K16" s="1646" t="str">
        <f t="shared" si="0"/>
        <v xml:space="preserve"> </v>
      </c>
      <c r="Q16" s="314" t="str">
        <f>IF('Master Data'!I102=TRUE,"Yes","No")</f>
        <v>Yes</v>
      </c>
      <c r="R16" t="str">
        <f t="shared" si="1"/>
        <v xml:space="preserve"> </v>
      </c>
    </row>
    <row r="17" spans="1:18" ht="17.25" customHeight="1">
      <c r="A17" s="3296" t="str">
        <f>+'Master Data'!$D$104</f>
        <v>Site Inspection Certificate as proof for attendance of compulsory  briefing meeting (T2.10)</v>
      </c>
      <c r="B17" s="3297"/>
      <c r="C17" s="3297"/>
      <c r="D17" s="3297"/>
      <c r="E17" s="3297"/>
      <c r="F17" s="3297"/>
      <c r="G17" s="3297"/>
      <c r="H17" s="3297"/>
      <c r="I17" s="3298"/>
      <c r="J17" s="1850" t="str">
        <f>IF('Master Data'!I104=TRUE,"Yes","No")</f>
        <v>Yes</v>
      </c>
      <c r="K17" s="1646" t="str">
        <f t="shared" si="0"/>
        <v xml:space="preserve"> </v>
      </c>
      <c r="Q17" s="314" t="str">
        <f>IF('Master Data'!I103=TRUE,"Yes","No")</f>
        <v>Yes</v>
      </c>
      <c r="R17" t="str">
        <f t="shared" si="1"/>
        <v xml:space="preserve"> </v>
      </c>
    </row>
    <row r="18" spans="1:18" ht="17.25" customHeight="1">
      <c r="A18" s="3296" t="str">
        <f>+'Master Data'!$D$106</f>
        <v>Preference Points Claim Form (T2.9)</v>
      </c>
      <c r="B18" s="3297"/>
      <c r="C18" s="3297"/>
      <c r="D18" s="3297"/>
      <c r="E18" s="3297"/>
      <c r="F18" s="3297"/>
      <c r="G18" s="3297"/>
      <c r="H18" s="3297"/>
      <c r="I18" s="3298"/>
      <c r="J18" s="1850" t="str">
        <f>IF('Master Data'!I106=TRUE,"Yes","No")</f>
        <v>Yes</v>
      </c>
      <c r="K18" s="1646" t="str">
        <f t="shared" si="0"/>
        <v xml:space="preserve"> </v>
      </c>
      <c r="Q18" s="314" t="str">
        <f>IF('Master Data'!I104=TRUE,"Yes","No")</f>
        <v>Yes</v>
      </c>
      <c r="R18" t="str">
        <f t="shared" si="1"/>
        <v xml:space="preserve"> </v>
      </c>
    </row>
    <row r="19" spans="1:18" ht="17.25" customHeight="1">
      <c r="A19" s="3296" t="str">
        <f>+'Master Data'!$D$105</f>
        <v>Compulsory Enterprise Questionnaire (T2.18)</v>
      </c>
      <c r="B19" s="3297"/>
      <c r="C19" s="3297"/>
      <c r="D19" s="3297"/>
      <c r="E19" s="3297"/>
      <c r="F19" s="3297"/>
      <c r="G19" s="3297"/>
      <c r="H19" s="3297"/>
      <c r="I19" s="3298"/>
      <c r="J19" s="1850" t="str">
        <f>IF('Master Data'!I105=TRUE,"Yes","No")</f>
        <v>Yes</v>
      </c>
      <c r="K19" s="1646" t="str">
        <f t="shared" si="0"/>
        <v xml:space="preserve"> </v>
      </c>
      <c r="Q19" s="314" t="e">
        <f>IF('Master Data'!#REF!=TRUE,"Yes","No")</f>
        <v>#REF!</v>
      </c>
      <c r="R19" t="e">
        <f t="shared" si="1"/>
        <v>#REF!</v>
      </c>
    </row>
    <row r="20" spans="1:18" ht="17.25" customHeight="1">
      <c r="A20" s="3296" t="str">
        <f>+'Master Data'!D103</f>
        <v>Financial Standing and other resources of Business Declaration (T2.8)</v>
      </c>
      <c r="B20" s="3297"/>
      <c r="C20" s="3297"/>
      <c r="D20" s="3297"/>
      <c r="E20" s="3297"/>
      <c r="F20" s="3297"/>
      <c r="G20" s="3297"/>
      <c r="H20" s="3297"/>
      <c r="I20" s="3298"/>
      <c r="J20" s="1850" t="str">
        <f>IF('Master Data'!I103=TRUE,"Yes","No")</f>
        <v>Yes</v>
      </c>
      <c r="K20" s="1646" t="str">
        <f t="shared" si="0"/>
        <v xml:space="preserve"> </v>
      </c>
      <c r="Q20" s="314" t="str">
        <f>IF('Master Data'!I105=TRUE,"Yes","No")</f>
        <v>Yes</v>
      </c>
      <c r="R20" t="str">
        <f t="shared" si="1"/>
        <v xml:space="preserve"> </v>
      </c>
    </row>
    <row r="21" spans="1:18" ht="17.25" customHeight="1">
      <c r="A21" s="3296" t="str">
        <f>+'Master Data'!D126</f>
        <v>Contractor's Safety, Health and Environmental Declaration (T2.17)</v>
      </c>
      <c r="B21" s="3297"/>
      <c r="C21" s="3297"/>
      <c r="D21" s="3297"/>
      <c r="E21" s="3297"/>
      <c r="F21" s="3297"/>
      <c r="G21" s="3297"/>
      <c r="H21" s="3297"/>
      <c r="I21" s="3298"/>
      <c r="J21" s="1850" t="str">
        <f>IF('Master Data'!I126=TRUE,"Yes","No")</f>
        <v>Yes</v>
      </c>
      <c r="K21" s="1646" t="str">
        <f t="shared" si="0"/>
        <v xml:space="preserve"> </v>
      </c>
      <c r="Q21" s="314" t="str">
        <f>IF('Master Data'!I106=TRUE,"Yes","No")</f>
        <v>Yes</v>
      </c>
      <c r="R21" t="str">
        <f t="shared" si="1"/>
        <v xml:space="preserve"> </v>
      </c>
    </row>
    <row r="22" spans="1:18" ht="17.399999999999999" customHeight="1">
      <c r="A22" s="3296" t="str">
        <f>+'Master Data'!D107</f>
        <v>Complete Priced Bill of Quantities</v>
      </c>
      <c r="B22" s="3297"/>
      <c r="C22" s="3297"/>
      <c r="D22" s="2401" t="s">
        <v>4944</v>
      </c>
      <c r="E22" s="2401"/>
      <c r="F22" s="2401"/>
      <c r="G22" s="2401"/>
      <c r="H22" s="2401"/>
      <c r="I22" s="2402"/>
      <c r="J22" s="1850" t="str">
        <f>IF('Master Data'!I107=TRUE,"Yes","No")</f>
        <v>Yes</v>
      </c>
      <c r="K22" s="1646" t="str">
        <f t="shared" si="0"/>
        <v xml:space="preserve"> </v>
      </c>
      <c r="Q22" s="314" t="str">
        <f>IF('Master Data'!I107=TRUE,"Yes","No")</f>
        <v>Yes</v>
      </c>
      <c r="R22" t="str">
        <f t="shared" si="1"/>
        <v xml:space="preserve"> </v>
      </c>
    </row>
    <row r="23" spans="1:18" ht="17.25" customHeight="1">
      <c r="A23" s="3296" t="str">
        <f>+'Master Data'!D108</f>
        <v>Certified Proof of CIDB Registration Number (T2.27)</v>
      </c>
      <c r="B23" s="3297"/>
      <c r="C23" s="3297"/>
      <c r="D23" s="3297"/>
      <c r="E23" s="3297"/>
      <c r="F23" s="3297"/>
      <c r="G23" s="3297"/>
      <c r="H23" s="3297"/>
      <c r="I23" s="3298"/>
      <c r="J23" s="1850" t="str">
        <f>IF('Master Data'!I108=TRUE,"Yes","No")</f>
        <v>Yes</v>
      </c>
      <c r="K23" s="1646" t="str">
        <f t="shared" si="0"/>
        <v xml:space="preserve"> </v>
      </c>
      <c r="Q23" s="314" t="str">
        <f>IF('Master Data'!I108=TRUE,"Yes","No")</f>
        <v>Yes</v>
      </c>
      <c r="R23" t="str">
        <f t="shared" si="1"/>
        <v xml:space="preserve"> </v>
      </c>
    </row>
    <row r="24" spans="1:18" ht="17.25" customHeight="1">
      <c r="A24" s="3296" t="str">
        <f>+'Master Data'!D109</f>
        <v>Contract Form - Purchase of Goods/Works - Part 1 (T2.29)</v>
      </c>
      <c r="B24" s="3297"/>
      <c r="C24" s="3297"/>
      <c r="D24" s="3297"/>
      <c r="E24" s="3297"/>
      <c r="F24" s="3297"/>
      <c r="G24" s="3297"/>
      <c r="H24" s="3297"/>
      <c r="I24" s="3298"/>
      <c r="J24" s="1850" t="str">
        <f>IF('Master Data'!I109=TRUE,"Yes","No")</f>
        <v>Yes</v>
      </c>
      <c r="K24" s="1646" t="str">
        <f t="shared" si="0"/>
        <v xml:space="preserve"> </v>
      </c>
      <c r="Q24" s="314" t="str">
        <f>IF('Master Data'!I109=TRUE,"Yes","No")</f>
        <v>Yes</v>
      </c>
      <c r="R24" t="str">
        <f t="shared" si="1"/>
        <v xml:space="preserve"> </v>
      </c>
    </row>
    <row r="25" spans="1:18" ht="17.25" customHeight="1">
      <c r="A25" s="3296" t="str">
        <f>+'Master Data'!D110</f>
        <v>Contract Form - Purchase of Goods/Works - Part 2 (T2.30)</v>
      </c>
      <c r="B25" s="3297"/>
      <c r="C25" s="3297"/>
      <c r="D25" s="3297"/>
      <c r="E25" s="3297"/>
      <c r="F25" s="3297"/>
      <c r="G25" s="3297"/>
      <c r="H25" s="3297"/>
      <c r="I25" s="3298"/>
      <c r="J25" s="1850" t="str">
        <f>IF('Master Data'!I110=TRUE,"Yes","No")</f>
        <v>Yes</v>
      </c>
      <c r="K25" s="1646" t="str">
        <f t="shared" si="0"/>
        <v xml:space="preserve"> </v>
      </c>
      <c r="Q25" s="314" t="str">
        <f>IF('Master Data'!I110=TRUE,"Yes","No")</f>
        <v>Yes</v>
      </c>
      <c r="R25" t="str">
        <f t="shared" si="1"/>
        <v xml:space="preserve"> </v>
      </c>
    </row>
    <row r="26" spans="1:18" ht="17.25" customHeight="1">
      <c r="A26" s="3296" t="str">
        <f>+'Master Data'!D89</f>
        <v>Functionality Criteria (T2.34)</v>
      </c>
      <c r="B26" s="3297"/>
      <c r="C26" s="3297"/>
      <c r="D26" s="3297"/>
      <c r="E26" s="3297"/>
      <c r="F26" s="3297"/>
      <c r="G26" s="3297"/>
      <c r="H26" s="3297"/>
      <c r="I26" s="3298"/>
      <c r="J26" s="1850" t="str">
        <f>IF('Master Data'!I89=TRUE,"Yes","No")</f>
        <v>Yes</v>
      </c>
      <c r="K26" s="1646" t="str">
        <f>IF(J26="Yes"," ","N/A")</f>
        <v xml:space="preserve"> </v>
      </c>
      <c r="Q26" s="314" t="str">
        <f>IF('Master Data'!I111=TRUE,"Yes","No")</f>
        <v>Yes</v>
      </c>
      <c r="R26" t="str">
        <f t="shared" si="1"/>
        <v xml:space="preserve"> </v>
      </c>
    </row>
    <row r="27" spans="1:18" ht="17.25" customHeight="1">
      <c r="A27" s="3296" t="str">
        <f>+'Master Data'!D90</f>
        <v>Invitation to Tender - SBD 1 (T2.35)</v>
      </c>
      <c r="B27" s="3297"/>
      <c r="C27" s="3297"/>
      <c r="D27" s="3297"/>
      <c r="E27" s="3297"/>
      <c r="F27" s="3297"/>
      <c r="G27" s="3297"/>
      <c r="H27" s="3297"/>
      <c r="I27" s="3298"/>
      <c r="J27" s="1850" t="str">
        <f>IF('Master Data'!I90=TRUE,"Yes","No")</f>
        <v>Yes</v>
      </c>
      <c r="K27" s="1646" t="str">
        <f>IF(J27="Yes"," ","N/A")</f>
        <v xml:space="preserve"> </v>
      </c>
      <c r="Q27" s="314" t="str">
        <f>IF('Master Data'!I90=TRUE,"Yes","No")</f>
        <v>Yes</v>
      </c>
      <c r="R27" t="str">
        <f t="shared" si="1"/>
        <v xml:space="preserve"> </v>
      </c>
    </row>
    <row r="28" spans="1:18" ht="17.25" customHeight="1">
      <c r="A28" s="1444"/>
      <c r="B28" s="1444"/>
      <c r="C28" s="1444"/>
      <c r="D28" s="1444"/>
      <c r="E28" s="1444"/>
      <c r="F28" s="1444"/>
      <c r="G28" s="1444"/>
      <c r="H28" s="1417"/>
      <c r="I28" s="1417"/>
      <c r="J28" s="1443"/>
      <c r="K28" s="1445"/>
    </row>
    <row r="29" spans="1:18" ht="33.75" customHeight="1">
      <c r="A29" s="3299" t="s">
        <v>4644</v>
      </c>
      <c r="B29" s="3300"/>
      <c r="C29" s="3300"/>
      <c r="D29" s="3300"/>
      <c r="E29" s="3300"/>
      <c r="F29" s="3300"/>
      <c r="G29" s="3300"/>
      <c r="H29" s="3300"/>
      <c r="I29" s="3300"/>
      <c r="J29" s="3300"/>
      <c r="K29" s="3300"/>
    </row>
    <row r="30" spans="1:18" ht="15" customHeight="1">
      <c r="A30" s="3301" t="s">
        <v>4546</v>
      </c>
      <c r="B30" s="3301"/>
      <c r="C30" s="3301"/>
      <c r="D30" s="3301"/>
      <c r="E30" s="3301"/>
      <c r="F30" s="3301"/>
      <c r="G30" s="3301"/>
      <c r="H30" s="3301"/>
      <c r="I30" s="3301"/>
      <c r="J30" s="3301"/>
      <c r="K30" s="3301"/>
    </row>
    <row r="31" spans="1:18" ht="32.25" customHeight="1">
      <c r="A31" s="3302" t="s">
        <v>4561</v>
      </c>
      <c r="B31" s="3303"/>
      <c r="C31" s="3303"/>
      <c r="D31" s="3303"/>
      <c r="E31" s="3303"/>
      <c r="F31" s="3303"/>
      <c r="G31" s="3303"/>
      <c r="H31" s="3303"/>
      <c r="I31" s="3304"/>
      <c r="J31" s="3305" t="s">
        <v>711</v>
      </c>
      <c r="K31" s="3305"/>
    </row>
    <row r="32" spans="1:18" ht="19.5" customHeight="1">
      <c r="A32" s="3296" t="str">
        <f>+'Master Data'!D114</f>
        <v>Tax Compliance Status (TCS) PIN to verify on line Compliance Supplier Status via e-Filing (T2.19)</v>
      </c>
      <c r="B32" s="3297"/>
      <c r="C32" s="3297"/>
      <c r="D32" s="3297"/>
      <c r="E32" s="3297"/>
      <c r="F32" s="3297"/>
      <c r="G32" s="3297"/>
      <c r="H32" s="3297"/>
      <c r="I32" s="3298"/>
      <c r="J32" s="1850" t="str">
        <f>IF('Master Data'!I114=TRUE,"Yes","No")</f>
        <v>Yes</v>
      </c>
      <c r="K32" s="1646" t="str">
        <f t="shared" ref="K32:K39" si="2">IF(J32="Yes"," ","N/A")</f>
        <v xml:space="preserve"> </v>
      </c>
      <c r="Q32" s="314" t="str">
        <f>IF('Master Data'!I114=TRUE,"Yes","No")</f>
        <v>Yes</v>
      </c>
      <c r="R32" s="314" t="str">
        <f t="shared" ref="R32:R39" si="3">IF(Q32="Yes"," ","N/A")</f>
        <v xml:space="preserve"> </v>
      </c>
    </row>
    <row r="33" spans="1:18" ht="15" customHeight="1">
      <c r="A33" s="3296" t="str">
        <f>+'Master Data'!D115</f>
        <v>Certified Proof of Good Standing with the Compensation Commissioner (Attach) (T2.20)</v>
      </c>
      <c r="B33" s="3297"/>
      <c r="C33" s="3297"/>
      <c r="D33" s="3297"/>
      <c r="E33" s="3297"/>
      <c r="F33" s="3297"/>
      <c r="G33" s="3297"/>
      <c r="H33" s="3297"/>
      <c r="I33" s="3298"/>
      <c r="J33" s="1850" t="str">
        <f>IF('Master Data'!I115=TRUE,"Yes","No")</f>
        <v>Yes</v>
      </c>
      <c r="K33" s="1646" t="str">
        <f t="shared" si="2"/>
        <v xml:space="preserve"> </v>
      </c>
      <c r="Q33" s="314" t="str">
        <f>IF('Master Data'!I115=TRUE,"Yes","No")</f>
        <v>Yes</v>
      </c>
      <c r="R33" s="314" t="str">
        <f t="shared" si="3"/>
        <v xml:space="preserve"> </v>
      </c>
    </row>
    <row r="34" spans="1:18" ht="15" customHeight="1">
      <c r="A34" s="3296" t="str">
        <f>+'Master Data'!D116</f>
        <v>Proof of payment of Tender deposit (T2.28)</v>
      </c>
      <c r="B34" s="3297"/>
      <c r="C34" s="3297"/>
      <c r="D34" s="3297"/>
      <c r="E34" s="3297"/>
      <c r="F34" s="3297"/>
      <c r="G34" s="3297"/>
      <c r="H34" s="3297"/>
      <c r="I34" s="3298"/>
      <c r="J34" s="1850" t="str">
        <f>IF('Master Data'!I116=TRUE,"Yes","No")</f>
        <v>Yes</v>
      </c>
      <c r="K34" s="1646" t="str">
        <f t="shared" si="2"/>
        <v xml:space="preserve"> </v>
      </c>
      <c r="Q34" s="314" t="str">
        <f>IF('Master Data'!I116=TRUE,"Yes","No")</f>
        <v>Yes</v>
      </c>
      <c r="R34" s="314" t="str">
        <f t="shared" si="3"/>
        <v xml:space="preserve"> </v>
      </c>
    </row>
    <row r="35" spans="1:18" ht="15" customHeight="1">
      <c r="A35" s="3296" t="str">
        <f>+'Master Data'!D117</f>
        <v>Certified Proof of Paid Municipal Rates and Taxes  (Attach) (T2.23)</v>
      </c>
      <c r="B35" s="3297"/>
      <c r="C35" s="3297"/>
      <c r="D35" s="3297"/>
      <c r="E35" s="3297"/>
      <c r="F35" s="3297"/>
      <c r="G35" s="3297"/>
      <c r="H35" s="3297"/>
      <c r="I35" s="3298"/>
      <c r="J35" s="1850" t="str">
        <f>IF('Master Data'!I117=TRUE,"Yes","No")</f>
        <v>Yes</v>
      </c>
      <c r="K35" s="1646" t="str">
        <f t="shared" si="2"/>
        <v xml:space="preserve"> </v>
      </c>
      <c r="Q35" s="314" t="str">
        <f>IF('Master Data'!I117=TRUE,"Yes","No")</f>
        <v>Yes</v>
      </c>
      <c r="R35" s="314" t="str">
        <f t="shared" si="3"/>
        <v xml:space="preserve"> </v>
      </c>
    </row>
    <row r="36" spans="1:18" ht="15" customHeight="1">
      <c r="A36" s="3296" t="str">
        <f>+'Master Data'!D118</f>
        <v>Certified Proof of UIF Registration  (Attach) (T2.24)</v>
      </c>
      <c r="B36" s="3297"/>
      <c r="C36" s="3297"/>
      <c r="D36" s="3297"/>
      <c r="E36" s="3297"/>
      <c r="F36" s="3297"/>
      <c r="G36" s="3297"/>
      <c r="H36" s="3297"/>
      <c r="I36" s="3298"/>
      <c r="J36" s="1850" t="str">
        <f>IF('Master Data'!I118=TRUE,"Yes","No")</f>
        <v>Yes</v>
      </c>
      <c r="K36" s="1646" t="str">
        <f t="shared" si="2"/>
        <v xml:space="preserve"> </v>
      </c>
      <c r="Q36" s="314" t="str">
        <f>IF('Master Data'!I118=TRUE,"Yes","No")</f>
        <v>Yes</v>
      </c>
      <c r="R36" s="314" t="str">
        <f t="shared" si="3"/>
        <v xml:space="preserve"> </v>
      </c>
    </row>
    <row r="37" spans="1:18" ht="15" customHeight="1">
      <c r="A37" s="3296" t="str">
        <f>+'Master Data'!D112</f>
        <v>Certified Proof of Registration Number on the Central Suppliers Database (T2.26)</v>
      </c>
      <c r="B37" s="3297"/>
      <c r="C37" s="3297"/>
      <c r="D37" s="3297"/>
      <c r="E37" s="3297"/>
      <c r="F37" s="3297"/>
      <c r="G37" s="3297"/>
      <c r="H37" s="3297"/>
      <c r="I37" s="3298"/>
      <c r="J37" s="1850" t="str">
        <f>IF('Master Data'!I112=TRUE,"Yes","No")</f>
        <v>Yes</v>
      </c>
      <c r="K37" s="1646" t="str">
        <f t="shared" si="2"/>
        <v xml:space="preserve"> </v>
      </c>
      <c r="Q37" s="314" t="str">
        <f>IF('Master Data'!I112=TRUE,"Yes","No")</f>
        <v>Yes</v>
      </c>
      <c r="R37" s="314" t="str">
        <f t="shared" si="3"/>
        <v xml:space="preserve"> </v>
      </c>
    </row>
    <row r="38" spans="1:18" ht="15" customHeight="1">
      <c r="A38" s="3296" t="str">
        <f>+'Master Data'!D119</f>
        <v>Annual Financial Statement for past financial year (2.15)</v>
      </c>
      <c r="B38" s="3297"/>
      <c r="C38" s="3297"/>
      <c r="D38" s="3297"/>
      <c r="E38" s="3297"/>
      <c r="F38" s="3297"/>
      <c r="G38" s="3297"/>
      <c r="H38" s="3297"/>
      <c r="I38" s="3298"/>
      <c r="J38" s="1850" t="str">
        <f>IF('Master Data'!I119=TRUE,"Yes","No")</f>
        <v>Yes</v>
      </c>
      <c r="K38" s="1646" t="str">
        <f t="shared" si="2"/>
        <v xml:space="preserve"> </v>
      </c>
      <c r="Q38" s="314" t="str">
        <f>IF('Master Data'!I119=TRUE,"Yes","No")</f>
        <v>Yes</v>
      </c>
      <c r="R38" s="314" t="str">
        <f t="shared" si="3"/>
        <v xml:space="preserve"> </v>
      </c>
    </row>
    <row r="39" spans="1:18" ht="27.6" customHeight="1">
      <c r="A39" s="3296" t="str">
        <f>+'Master Data'!D120</f>
        <v>Entire tender document including returnable and supporting documents, scanned as PDF onto a CD, clearly marked with the Tender information.</v>
      </c>
      <c r="B39" s="3297"/>
      <c r="C39" s="3297"/>
      <c r="D39" s="3297"/>
      <c r="E39" s="3297"/>
      <c r="F39" s="3297"/>
      <c r="G39" s="3297"/>
      <c r="H39" s="3297"/>
      <c r="I39" s="3298"/>
      <c r="J39" s="1850" t="str">
        <f>IF('Master Data'!I120=TRUE,"Yes","No")</f>
        <v>Yes</v>
      </c>
      <c r="K39" s="1646" t="str">
        <f t="shared" si="2"/>
        <v xml:space="preserve"> </v>
      </c>
      <c r="Q39" s="314" t="str">
        <f>IF('Master Data'!I120=TRUE,"Yes","No")</f>
        <v>Yes</v>
      </c>
      <c r="R39" s="314" t="str">
        <f t="shared" si="3"/>
        <v xml:space="preserve"> </v>
      </c>
    </row>
    <row r="40" spans="1:18" ht="15" customHeight="1">
      <c r="A40" s="1446"/>
      <c r="B40" s="1446"/>
      <c r="C40" s="1446"/>
      <c r="D40" s="1446"/>
      <c r="E40" s="1446"/>
      <c r="F40" s="1446"/>
      <c r="G40" s="1446"/>
      <c r="H40" s="1447"/>
      <c r="I40" s="1447"/>
      <c r="J40" s="599"/>
      <c r="K40" s="599"/>
    </row>
    <row r="41" spans="1:18" ht="33.75" customHeight="1">
      <c r="A41" s="3299" t="s">
        <v>3196</v>
      </c>
      <c r="B41" s="3300"/>
      <c r="C41" s="3300"/>
      <c r="D41" s="3300"/>
      <c r="E41" s="3300"/>
      <c r="F41" s="3300"/>
      <c r="G41" s="3300"/>
      <c r="H41" s="3300"/>
      <c r="I41" s="3300"/>
      <c r="J41" s="3300"/>
      <c r="K41" s="3300"/>
    </row>
    <row r="42" spans="1:18">
      <c r="A42" s="3301" t="s">
        <v>4709</v>
      </c>
      <c r="B42" s="3301"/>
      <c r="C42" s="3301"/>
      <c r="D42" s="3301"/>
      <c r="E42" s="3301"/>
      <c r="F42" s="3301"/>
      <c r="G42" s="3301"/>
      <c r="H42" s="3301"/>
      <c r="I42" s="3301"/>
      <c r="J42" s="3301"/>
      <c r="K42" s="3301"/>
    </row>
    <row r="43" spans="1:18" ht="32.25" customHeight="1">
      <c r="A43" s="3302" t="s">
        <v>4561</v>
      </c>
      <c r="B43" s="3303"/>
      <c r="C43" s="3303"/>
      <c r="D43" s="3303"/>
      <c r="E43" s="3303"/>
      <c r="F43" s="3303"/>
      <c r="G43" s="3303"/>
      <c r="H43" s="3303"/>
      <c r="I43" s="3304"/>
      <c r="J43" s="3305" t="s">
        <v>711</v>
      </c>
      <c r="K43" s="3305"/>
    </row>
    <row r="44" spans="1:18" ht="15" customHeight="1">
      <c r="A44" s="3296" t="str">
        <f>+'Master Data'!$D$94</f>
        <v>Form of Offer and Acceptance (Bound into Section 1 of 2) (T2.21)</v>
      </c>
      <c r="B44" s="3297"/>
      <c r="C44" s="3297"/>
      <c r="D44" s="3297"/>
      <c r="E44" s="3297"/>
      <c r="F44" s="3297"/>
      <c r="G44" s="3297"/>
      <c r="H44" s="3297"/>
      <c r="I44" s="3298"/>
      <c r="J44" s="1850" t="str">
        <f>IF('Master Data'!I94=TRUE,"Yes","No")</f>
        <v>Yes</v>
      </c>
      <c r="K44" s="1646" t="str">
        <f t="shared" ref="K44:K49" si="4">IF(J44="Yes"," ","N/A")</f>
        <v xml:space="preserve"> </v>
      </c>
      <c r="Q44" s="314" t="str">
        <f>IF('Master Data'!I94=TRUE,"Yes","No")</f>
        <v>Yes</v>
      </c>
      <c r="R44" t="str">
        <f t="shared" ref="R44:R49" si="5">IF(Q44="Yes"," ","N/A")</f>
        <v xml:space="preserve"> </v>
      </c>
    </row>
    <row r="45" spans="1:18" ht="15" customHeight="1">
      <c r="A45" s="3296" t="str">
        <f>+'Master Data'!D122</f>
        <v>Record of Addenda to Tender Documents (T2.12)</v>
      </c>
      <c r="B45" s="3297"/>
      <c r="C45" s="3297"/>
      <c r="D45" s="3297"/>
      <c r="E45" s="3297"/>
      <c r="F45" s="3297"/>
      <c r="G45" s="3297"/>
      <c r="H45" s="3297"/>
      <c r="I45" s="3298"/>
      <c r="J45" s="1850" t="str">
        <f>IF('Master Data'!I122=TRUE,"Yes","No")</f>
        <v>Yes</v>
      </c>
      <c r="K45" s="1646" t="str">
        <f t="shared" si="4"/>
        <v xml:space="preserve"> </v>
      </c>
      <c r="Q45" s="314" t="str">
        <f>IF('Master Data'!I122=TRUE,"Yes","No")</f>
        <v>Yes</v>
      </c>
      <c r="R45" t="str">
        <f t="shared" si="5"/>
        <v xml:space="preserve"> </v>
      </c>
    </row>
    <row r="46" spans="1:18" ht="15" customHeight="1">
      <c r="A46" s="3296" t="str">
        <f>+'Master Data'!D123</f>
        <v>Particulars of Electrical Contractor (T2.13)</v>
      </c>
      <c r="B46" s="3297"/>
      <c r="C46" s="3297"/>
      <c r="D46" s="3297"/>
      <c r="E46" s="3297"/>
      <c r="F46" s="3297"/>
      <c r="G46" s="3297"/>
      <c r="H46" s="3297"/>
      <c r="I46" s="3298"/>
      <c r="J46" s="1850" t="str">
        <f>IF('Master Data'!I123=TRUE,"Yes","No")</f>
        <v>Yes</v>
      </c>
      <c r="K46" s="1646" t="str">
        <f t="shared" si="4"/>
        <v xml:space="preserve"> </v>
      </c>
      <c r="Q46" s="314" t="str">
        <f>IF('Master Data'!I123=TRUE,"Yes","No")</f>
        <v>Yes</v>
      </c>
      <c r="R46" t="str">
        <f t="shared" si="5"/>
        <v xml:space="preserve"> </v>
      </c>
    </row>
    <row r="47" spans="1:18" ht="15" customHeight="1">
      <c r="A47" s="3296" t="str">
        <f>+'Master Data'!D124</f>
        <v>Equipment Schedules-Mechanical / Electrical / Security Material (T2.16)</v>
      </c>
      <c r="B47" s="3297"/>
      <c r="C47" s="3297"/>
      <c r="D47" s="3297"/>
      <c r="E47" s="3297"/>
      <c r="F47" s="3297"/>
      <c r="G47" s="3297"/>
      <c r="H47" s="3297"/>
      <c r="I47" s="3298"/>
      <c r="J47" s="1850" t="str">
        <f>IF('Master Data'!I124=TRUE,"Yes","No")</f>
        <v>Yes</v>
      </c>
      <c r="K47" s="1646" t="str">
        <f t="shared" si="4"/>
        <v xml:space="preserve"> </v>
      </c>
      <c r="Q47" s="314" t="str">
        <f>IF('Master Data'!I124=TRUE,"Yes","No")</f>
        <v>Yes</v>
      </c>
      <c r="R47" t="str">
        <f t="shared" si="5"/>
        <v xml:space="preserve"> </v>
      </c>
    </row>
    <row r="48" spans="1:18" ht="15" customHeight="1">
      <c r="A48" s="3296" t="str">
        <f>+'Master Data'!D125</f>
        <v>Schedule of Imported Materials and Equipment (T2.14)</v>
      </c>
      <c r="B48" s="3297"/>
      <c r="C48" s="3297"/>
      <c r="D48" s="3297"/>
      <c r="E48" s="3297"/>
      <c r="F48" s="3297"/>
      <c r="G48" s="3297"/>
      <c r="H48" s="3297"/>
      <c r="I48" s="3298"/>
      <c r="J48" s="1850" t="str">
        <f>IF('Master Data'!I125=TRUE,"Yes","No")</f>
        <v>Yes</v>
      </c>
      <c r="K48" s="1646" t="str">
        <f t="shared" si="4"/>
        <v xml:space="preserve"> </v>
      </c>
      <c r="Q48" s="314" t="str">
        <f>IF('Master Data'!I125=TRUE,"Yes","No")</f>
        <v>Yes</v>
      </c>
      <c r="R48" t="str">
        <f t="shared" si="5"/>
        <v xml:space="preserve"> </v>
      </c>
    </row>
    <row r="49" spans="1:18" ht="15" customHeight="1">
      <c r="A49" s="3296" t="str">
        <f>+'Master Data'!D131</f>
        <v>Confirm Receipt of Offer and Acceptance (T2.21a)</v>
      </c>
      <c r="B49" s="3297"/>
      <c r="C49" s="3297"/>
      <c r="D49" s="3297"/>
      <c r="E49" s="3297"/>
      <c r="F49" s="3297"/>
      <c r="G49" s="3297"/>
      <c r="H49" s="3297"/>
      <c r="I49" s="3298"/>
      <c r="J49" s="1850" t="str">
        <f>IF('Master Data'!I131=TRUE,"Yes","No")</f>
        <v>Yes</v>
      </c>
      <c r="K49" s="1646" t="str">
        <f t="shared" si="4"/>
        <v xml:space="preserve"> </v>
      </c>
      <c r="Q49" s="314" t="str">
        <f>IF('Master Data'!I131=TRUE,"Yes","No")</f>
        <v>Yes</v>
      </c>
      <c r="R49" t="str">
        <f t="shared" si="5"/>
        <v xml:space="preserve"> </v>
      </c>
    </row>
    <row r="50" spans="1:18" ht="15" customHeight="1">
      <c r="A50" s="414"/>
      <c r="B50" s="414"/>
      <c r="C50" s="414"/>
      <c r="D50" s="414"/>
      <c r="E50" s="414"/>
      <c r="F50" s="414"/>
      <c r="G50" s="414"/>
      <c r="H50" s="414"/>
      <c r="I50" s="414"/>
      <c r="J50" s="414"/>
      <c r="K50" s="414"/>
    </row>
    <row r="51" spans="1:18" ht="15">
      <c r="A51" s="570"/>
      <c r="B51" s="414"/>
      <c r="C51" s="414"/>
      <c r="D51" s="414"/>
      <c r="E51" s="414"/>
      <c r="F51" s="414"/>
      <c r="G51" s="414"/>
      <c r="H51" s="414"/>
      <c r="I51" s="414"/>
      <c r="J51" s="414"/>
      <c r="K51" s="414"/>
    </row>
    <row r="52" spans="1:18" ht="21" customHeight="1">
      <c r="A52" s="3299" t="s">
        <v>3197</v>
      </c>
      <c r="B52" s="3300"/>
      <c r="C52" s="3300"/>
      <c r="D52" s="3300"/>
      <c r="E52" s="3300"/>
      <c r="F52" s="3300"/>
      <c r="G52" s="3300"/>
      <c r="H52" s="3300"/>
      <c r="I52" s="3300"/>
      <c r="J52" s="3300"/>
      <c r="K52" s="3300"/>
    </row>
    <row r="53" spans="1:18">
      <c r="A53" s="3301" t="s">
        <v>4709</v>
      </c>
      <c r="B53" s="3301"/>
      <c r="C53" s="3301"/>
      <c r="D53" s="3301"/>
      <c r="E53" s="3301"/>
      <c r="F53" s="3301"/>
      <c r="G53" s="3301"/>
      <c r="H53" s="3301"/>
      <c r="I53" s="3301"/>
      <c r="J53" s="3301"/>
      <c r="K53" s="3301"/>
    </row>
    <row r="54" spans="1:18" ht="33.75" customHeight="1">
      <c r="A54" s="3302" t="s">
        <v>4561</v>
      </c>
      <c r="B54" s="3303"/>
      <c r="C54" s="3303"/>
      <c r="D54" s="3303"/>
      <c r="E54" s="3303"/>
      <c r="F54" s="3303"/>
      <c r="G54" s="3303"/>
      <c r="H54" s="3303"/>
      <c r="I54" s="3304"/>
      <c r="J54" s="3305" t="s">
        <v>711</v>
      </c>
      <c r="K54" s="3305"/>
    </row>
    <row r="55" spans="1:18" ht="15" customHeight="1">
      <c r="A55" s="3296" t="str">
        <f>+'Master Data'!D128</f>
        <v>Bill of Quantities (T2.22)</v>
      </c>
      <c r="B55" s="3297"/>
      <c r="C55" s="3297"/>
      <c r="D55" s="3297"/>
      <c r="E55" s="3297"/>
      <c r="F55" s="3297"/>
      <c r="G55" s="3297"/>
      <c r="H55" s="3297"/>
      <c r="I55" s="3298"/>
      <c r="J55" s="1850" t="str">
        <f>IF('Master Data'!I128=TRUE,"Yes","No")</f>
        <v>Yes</v>
      </c>
      <c r="K55" s="1646" t="str">
        <f t="shared" ref="K55:K59" si="6">IF(J55="Yes"," ","N/A")</f>
        <v xml:space="preserve"> </v>
      </c>
      <c r="M55" s="3316"/>
      <c r="N55" s="3316"/>
      <c r="O55" s="3316"/>
      <c r="Q55" s="314" t="str">
        <f>IF('Master Data'!I128=TRUE,"Yes","No")</f>
        <v>Yes</v>
      </c>
      <c r="R55" t="str">
        <f t="shared" ref="R55:R61" si="7">IF(Q55="Yes"," ","N/A")</f>
        <v xml:space="preserve"> </v>
      </c>
    </row>
    <row r="56" spans="1:18" ht="15" customHeight="1">
      <c r="A56" s="3296" t="str">
        <f>+'Master Data'!D129</f>
        <v>Form of Guarantee (C1.3)</v>
      </c>
      <c r="B56" s="3297"/>
      <c r="C56" s="3297"/>
      <c r="D56" s="3297"/>
      <c r="E56" s="3297"/>
      <c r="F56" s="3297"/>
      <c r="G56" s="3297"/>
      <c r="H56" s="3297">
        <f>+'Master Data'!F129</f>
        <v>2</v>
      </c>
      <c r="I56" s="3298" t="s">
        <v>161</v>
      </c>
      <c r="J56" s="1850" t="str">
        <f>IF('Master Data'!I129=TRUE,"Yes","No")</f>
        <v>Yes</v>
      </c>
      <c r="K56" s="1646" t="str">
        <f t="shared" si="6"/>
        <v xml:space="preserve"> </v>
      </c>
      <c r="Q56" s="314" t="str">
        <f>IF('Master Data'!I129=TRUE,"Yes","No")</f>
        <v>Yes</v>
      </c>
      <c r="R56" t="str">
        <f t="shared" si="7"/>
        <v xml:space="preserve"> </v>
      </c>
    </row>
    <row r="57" spans="1:18" ht="15" customHeight="1">
      <c r="A57" s="3296" t="str">
        <f>+'Master Data'!D130</f>
        <v>List of Drawings/Annexure's (C5.1)</v>
      </c>
      <c r="B57" s="3297"/>
      <c r="C57" s="3297"/>
      <c r="D57" s="3297"/>
      <c r="E57" s="3297"/>
      <c r="F57" s="3297"/>
      <c r="G57" s="3297"/>
      <c r="H57" s="3297">
        <f>+'Master Data'!F130</f>
        <v>2</v>
      </c>
      <c r="I57" s="3298" t="s">
        <v>161</v>
      </c>
      <c r="J57" s="1850" t="str">
        <f>IF('Master Data'!I130=TRUE,"Yes","No")</f>
        <v>Yes</v>
      </c>
      <c r="K57" s="1646" t="str">
        <f t="shared" si="6"/>
        <v xml:space="preserve"> </v>
      </c>
      <c r="N57" s="209"/>
      <c r="Q57" s="314" t="str">
        <f>IF('Master Data'!I130=TRUE,"Yes","No")</f>
        <v>Yes</v>
      </c>
      <c r="R57" t="str">
        <f t="shared" si="7"/>
        <v xml:space="preserve"> </v>
      </c>
    </row>
    <row r="58" spans="1:18" ht="15" customHeight="1">
      <c r="A58" s="3296" t="str">
        <f>+'Master Data'!D132</f>
        <v>The National Industrial Participation Programme (T2.25)</v>
      </c>
      <c r="B58" s="3297"/>
      <c r="C58" s="3297"/>
      <c r="D58" s="3297"/>
      <c r="E58" s="3297"/>
      <c r="F58" s="3297"/>
      <c r="G58" s="3297"/>
      <c r="H58" s="3297"/>
      <c r="I58" s="3298"/>
      <c r="J58" s="1850" t="str">
        <f>IF('Master Data'!I132=TRUE,"Yes","No")</f>
        <v>Yes</v>
      </c>
      <c r="K58" s="1646" t="str">
        <f t="shared" si="6"/>
        <v xml:space="preserve"> </v>
      </c>
      <c r="N58" s="209" t="b">
        <v>1</v>
      </c>
      <c r="Q58" s="314" t="str">
        <f>IF('Master Data'!I132=TRUE,"Yes","No")</f>
        <v>Yes</v>
      </c>
      <c r="R58" t="str">
        <f t="shared" si="7"/>
        <v xml:space="preserve"> </v>
      </c>
    </row>
    <row r="59" spans="1:18" ht="15" customHeight="1">
      <c r="A59" s="3296" t="str">
        <f>+'Master Data'!D133</f>
        <v>Required Structure of Contractor's detailed OHSE Plan (T2.31)</v>
      </c>
      <c r="B59" s="3297"/>
      <c r="C59" s="3297"/>
      <c r="D59" s="3297"/>
      <c r="E59" s="3297"/>
      <c r="F59" s="3297"/>
      <c r="G59" s="3297"/>
      <c r="H59" s="3297"/>
      <c r="I59" s="3298"/>
      <c r="J59" s="1850" t="str">
        <f>IF('Master Data'!I133=TRUE,"Yes","No")</f>
        <v>Yes</v>
      </c>
      <c r="K59" s="1646" t="str">
        <f t="shared" si="6"/>
        <v xml:space="preserve"> </v>
      </c>
      <c r="N59" s="209" t="b">
        <v>1</v>
      </c>
      <c r="Q59" s="314" t="str">
        <f>IF('Master Data'!I132=TRUE,"Yes","No")</f>
        <v>Yes</v>
      </c>
      <c r="R59" t="str">
        <f t="shared" si="7"/>
        <v xml:space="preserve"> </v>
      </c>
    </row>
    <row r="60" spans="1:18" ht="15" customHeight="1">
      <c r="A60" s="3296" t="str">
        <f>+'Master Data'!D134</f>
        <v>Client's specific requirements for the Contractor's detailed OHSE Plan (T2.32)</v>
      </c>
      <c r="B60" s="3297"/>
      <c r="C60" s="3297"/>
      <c r="D60" s="3297"/>
      <c r="E60" s="3297"/>
      <c r="F60" s="3297"/>
      <c r="G60" s="3297"/>
      <c r="H60" s="3297"/>
      <c r="I60" s="3298"/>
      <c r="J60" s="1850" t="str">
        <f>IF('Master Data'!I134=TRUE,"Yes","No")</f>
        <v>Yes</v>
      </c>
      <c r="K60" s="1646" t="str">
        <f>IF(J60="Yes"," ","N/A")</f>
        <v xml:space="preserve"> </v>
      </c>
      <c r="N60" s="209"/>
      <c r="Q60" s="314" t="str">
        <f>IF('Master Data'!I134=TRUE,"Yes","No")</f>
        <v>Yes</v>
      </c>
      <c r="R60" t="str">
        <f t="shared" si="7"/>
        <v xml:space="preserve"> </v>
      </c>
    </row>
    <row r="61" spans="1:18" ht="15" customHeight="1">
      <c r="A61" s="3296" t="str">
        <f>+'Master Data'!D135</f>
        <v>Base line Risk Assessment (T2.33)</v>
      </c>
      <c r="B61" s="3297"/>
      <c r="C61" s="3297"/>
      <c r="D61" s="3297"/>
      <c r="E61" s="3297"/>
      <c r="F61" s="3297"/>
      <c r="G61" s="3297"/>
      <c r="H61" s="3297"/>
      <c r="I61" s="3298"/>
      <c r="J61" s="1850" t="str">
        <f>IF('Master Data'!I135=TRUE,"Yes","No")</f>
        <v>Yes</v>
      </c>
      <c r="K61" s="1646" t="str">
        <f>IF(J61="Yes"," ","N/A")</f>
        <v xml:space="preserve"> </v>
      </c>
      <c r="N61" s="209"/>
      <c r="Q61" s="314" t="str">
        <f>IF('Master Data'!I135=TRUE,"Yes","No")</f>
        <v>Yes</v>
      </c>
      <c r="R61" t="str">
        <f t="shared" si="7"/>
        <v xml:space="preserve"> </v>
      </c>
    </row>
    <row r="62" spans="1:18">
      <c r="A62" s="414"/>
      <c r="B62" s="414"/>
      <c r="C62" s="414"/>
      <c r="D62" s="414"/>
      <c r="E62" s="414"/>
      <c r="F62" s="414"/>
      <c r="G62" s="414"/>
      <c r="H62" s="414"/>
      <c r="I62" s="414"/>
      <c r="J62" s="414"/>
      <c r="K62" s="414"/>
    </row>
    <row r="63" spans="1:18">
      <c r="A63" s="414"/>
      <c r="B63" s="414"/>
      <c r="C63" s="414"/>
      <c r="D63" s="414"/>
      <c r="E63" s="414"/>
      <c r="F63" s="414"/>
      <c r="G63" s="414"/>
      <c r="H63" s="414"/>
      <c r="I63" s="414"/>
      <c r="J63" s="414"/>
      <c r="K63" s="414"/>
    </row>
    <row r="64" spans="1:18" ht="25.2" customHeight="1">
      <c r="A64" s="3299" t="s">
        <v>3198</v>
      </c>
      <c r="B64" s="3300"/>
      <c r="C64" s="3300"/>
      <c r="D64" s="3300"/>
      <c r="E64" s="3300"/>
      <c r="F64" s="3300"/>
      <c r="G64" s="3300"/>
      <c r="H64" s="3300"/>
      <c r="I64" s="3300"/>
      <c r="J64" s="3300"/>
      <c r="K64" s="3300"/>
    </row>
    <row r="65" spans="1:18">
      <c r="A65" s="3301" t="s">
        <v>4709</v>
      </c>
      <c r="B65" s="3301"/>
      <c r="C65" s="3301"/>
      <c r="D65" s="3301"/>
      <c r="E65" s="3301"/>
      <c r="F65" s="3301"/>
      <c r="G65" s="3301"/>
      <c r="H65" s="3301"/>
      <c r="I65" s="3301"/>
      <c r="J65" s="3301"/>
      <c r="K65" s="3301"/>
    </row>
    <row r="66" spans="1:18" ht="15.6">
      <c r="A66" s="3302" t="s">
        <v>4561</v>
      </c>
      <c r="B66" s="3303"/>
      <c r="C66" s="3303"/>
      <c r="D66" s="3303"/>
      <c r="E66" s="3303"/>
      <c r="F66" s="3303"/>
      <c r="G66" s="3303"/>
      <c r="H66" s="3303"/>
      <c r="I66" s="3304"/>
      <c r="J66" s="3305" t="s">
        <v>711</v>
      </c>
      <c r="K66" s="3305"/>
    </row>
    <row r="67" spans="1:18" s="112" customFormat="1" ht="23.4" customHeight="1">
      <c r="A67" s="3296" t="str">
        <f>+'Master Data'!D190</f>
        <v>Proof of working capital of at least 25% of project value</v>
      </c>
      <c r="B67" s="3297"/>
      <c r="C67" s="3297"/>
      <c r="D67" s="3297"/>
      <c r="E67" s="3297"/>
      <c r="F67" s="3297"/>
      <c r="G67" s="3297"/>
      <c r="H67" s="3297"/>
      <c r="I67" s="3298"/>
      <c r="J67" s="1850" t="str">
        <f>IF('Master Data'!I190=TRUE,"Yes","No")</f>
        <v>Yes</v>
      </c>
      <c r="K67" s="1646" t="str">
        <f t="shared" ref="K67:K90" si="8">IF(J67="Yes"," ","N/A")</f>
        <v xml:space="preserve"> </v>
      </c>
      <c r="Q67" s="314" t="str">
        <f>IF('Master Data'!I190=TRUE,"Yes","No")</f>
        <v>Yes</v>
      </c>
      <c r="R67" s="85" t="str">
        <f t="shared" ref="R67:R96" si="9">IF(Q67="Yes"," ","N/A")</f>
        <v xml:space="preserve"> </v>
      </c>
    </row>
    <row r="68" spans="1:18" s="112" customFormat="1" ht="23.4" customHeight="1">
      <c r="A68" s="3296" t="str">
        <f>+'Master Data'!D191</f>
        <v>Letters of credit reference from suppliers and credit limits to be stipulated with supporting documents</v>
      </c>
      <c r="B68" s="3297"/>
      <c r="C68" s="3297"/>
      <c r="D68" s="3297"/>
      <c r="E68" s="3297"/>
      <c r="F68" s="3297"/>
      <c r="G68" s="3297"/>
      <c r="H68" s="3297"/>
      <c r="I68" s="3298"/>
      <c r="J68" s="1850" t="str">
        <f>IF('Master Data'!I191=TRUE,"Yes","No")</f>
        <v>Yes</v>
      </c>
      <c r="K68" s="1646" t="str">
        <f t="shared" si="8"/>
        <v xml:space="preserve"> </v>
      </c>
      <c r="Q68" s="314" t="str">
        <f>IF('Master Data'!I191=TRUE,"Yes","No")</f>
        <v>Yes</v>
      </c>
      <c r="R68" s="85" t="str">
        <f t="shared" si="9"/>
        <v xml:space="preserve"> </v>
      </c>
    </row>
    <row r="69" spans="1:18" s="112" customFormat="1" ht="23.4" customHeight="1">
      <c r="A69" s="3296" t="str">
        <f>+'Master Data'!D192</f>
        <v>Annual/Audited Financial Statement/Management Account/income and Expenditure Statements</v>
      </c>
      <c r="B69" s="3297"/>
      <c r="C69" s="3297"/>
      <c r="D69" s="3297"/>
      <c r="E69" s="3297"/>
      <c r="F69" s="3297"/>
      <c r="G69" s="3297"/>
      <c r="H69" s="3297"/>
      <c r="I69" s="3298"/>
      <c r="J69" s="1850" t="str">
        <f>IF('Master Data'!I192=TRUE,"Yes","No")</f>
        <v>Yes</v>
      </c>
      <c r="K69" s="1646" t="str">
        <f t="shared" si="8"/>
        <v xml:space="preserve"> </v>
      </c>
      <c r="Q69" s="314" t="str">
        <f>IF('Master Data'!I192=TRUE,"Yes","No")</f>
        <v>Yes</v>
      </c>
      <c r="R69" s="85" t="str">
        <f t="shared" si="9"/>
        <v xml:space="preserve"> </v>
      </c>
    </row>
    <row r="70" spans="1:18" s="112" customFormat="1" ht="23.4" customHeight="1">
      <c r="A70" s="3296" t="str">
        <f>+'Master Data'!D193</f>
        <v>Detailed schedule of resources at all levels</v>
      </c>
      <c r="B70" s="3297"/>
      <c r="C70" s="3297"/>
      <c r="D70" s="3297"/>
      <c r="E70" s="3297"/>
      <c r="F70" s="3297"/>
      <c r="G70" s="3297"/>
      <c r="H70" s="3297"/>
      <c r="I70" s="3298"/>
      <c r="J70" s="1850" t="str">
        <f>IF('Master Data'!I193=TRUE,"Yes","No")</f>
        <v>Yes</v>
      </c>
      <c r="K70" s="1646" t="str">
        <f t="shared" si="8"/>
        <v xml:space="preserve"> </v>
      </c>
      <c r="Q70" s="314" t="str">
        <f>IF('Master Data'!I193=TRUE,"Yes","No")</f>
        <v>Yes</v>
      </c>
      <c r="R70" s="85" t="str">
        <f t="shared" si="9"/>
        <v xml:space="preserve"> </v>
      </c>
    </row>
    <row r="71" spans="1:18" s="112" customFormat="1" ht="23.4" customHeight="1">
      <c r="A71" s="3296" t="str">
        <f>+'Master Data'!D194</f>
        <v>Schedule of years of experience on similar projects</v>
      </c>
      <c r="B71" s="3297"/>
      <c r="C71" s="3297"/>
      <c r="D71" s="3297"/>
      <c r="E71" s="3297"/>
      <c r="F71" s="3297"/>
      <c r="G71" s="3297"/>
      <c r="H71" s="3297"/>
      <c r="I71" s="3298"/>
      <c r="J71" s="1850" t="str">
        <f>IF('Master Data'!I194=TRUE,"Yes","No")</f>
        <v>Yes</v>
      </c>
      <c r="K71" s="1646" t="str">
        <f t="shared" si="8"/>
        <v xml:space="preserve"> </v>
      </c>
      <c r="Q71" s="314" t="str">
        <f>IF('Master Data'!I194=TRUE,"Yes","No")</f>
        <v>Yes</v>
      </c>
      <c r="R71" s="85" t="str">
        <f t="shared" si="9"/>
        <v xml:space="preserve"> </v>
      </c>
    </row>
    <row r="72" spans="1:18" s="112" customFormat="1" ht="23.4" customHeight="1">
      <c r="A72" s="3296" t="str">
        <f>+'Master Data'!D195</f>
        <v>Schedule of experience on projects of similar value and duration (Past 3 years) – letters of award to be attached and practical completion certificate for all work completed in the preceding 3 years</v>
      </c>
      <c r="B72" s="3297"/>
      <c r="C72" s="3297"/>
      <c r="D72" s="3297"/>
      <c r="E72" s="3297"/>
      <c r="F72" s="3297"/>
      <c r="G72" s="3297"/>
      <c r="H72" s="3297"/>
      <c r="I72" s="3298"/>
      <c r="J72" s="1850" t="str">
        <f>IF('Master Data'!I195=TRUE,"Yes","No")</f>
        <v>Yes</v>
      </c>
      <c r="K72" s="1646" t="str">
        <f t="shared" si="8"/>
        <v xml:space="preserve"> </v>
      </c>
      <c r="Q72" s="314" t="str">
        <f>IF('Master Data'!I195=TRUE,"Yes","No")</f>
        <v>Yes</v>
      </c>
      <c r="R72" s="85" t="str">
        <f t="shared" si="9"/>
        <v xml:space="preserve"> </v>
      </c>
    </row>
    <row r="73" spans="1:18" s="112" customFormat="1" ht="23.4" customHeight="1">
      <c r="A73" s="3296" t="str">
        <f>+'Master Data'!D196</f>
        <v>Demonstrated ability to work on an accelerated programme</v>
      </c>
      <c r="B73" s="3297"/>
      <c r="C73" s="3297"/>
      <c r="D73" s="3297"/>
      <c r="E73" s="3297"/>
      <c r="F73" s="3297"/>
      <c r="G73" s="3297"/>
      <c r="H73" s="3297"/>
      <c r="I73" s="3298"/>
      <c r="J73" s="1850" t="str">
        <f>IF('Master Data'!I196=TRUE,"Yes","No")</f>
        <v>Yes</v>
      </c>
      <c r="K73" s="1646" t="str">
        <f t="shared" si="8"/>
        <v xml:space="preserve"> </v>
      </c>
      <c r="Q73" s="314" t="str">
        <f>IF('Master Data'!I196=TRUE,"Yes","No")</f>
        <v>Yes</v>
      </c>
      <c r="R73" s="85" t="str">
        <f t="shared" si="9"/>
        <v xml:space="preserve"> </v>
      </c>
    </row>
    <row r="74" spans="1:18" s="112" customFormat="1" ht="23.4" customHeight="1">
      <c r="A74" s="3296" t="str">
        <f>+'Master Data'!D197</f>
        <v>Experience in projects that have operational challenges i.e. public interface</v>
      </c>
      <c r="B74" s="3297"/>
      <c r="C74" s="3297"/>
      <c r="D74" s="3297"/>
      <c r="E74" s="3297"/>
      <c r="F74" s="3297"/>
      <c r="G74" s="3297"/>
      <c r="H74" s="3297"/>
      <c r="I74" s="3298"/>
      <c r="J74" s="1850" t="str">
        <f>IF('Master Data'!I197=TRUE,"Yes","No")</f>
        <v>Yes</v>
      </c>
      <c r="K74" s="1646" t="str">
        <f t="shared" si="8"/>
        <v xml:space="preserve"> </v>
      </c>
      <c r="Q74" s="314" t="str">
        <f>IF('Master Data'!I197=TRUE,"Yes","No")</f>
        <v>Yes</v>
      </c>
      <c r="R74" s="85" t="str">
        <f t="shared" si="9"/>
        <v xml:space="preserve"> </v>
      </c>
    </row>
    <row r="75" spans="1:18" s="112" customFormat="1" ht="23.4" customHeight="1">
      <c r="A75" s="3296" t="str">
        <f>+'Master Data'!D198</f>
        <v>Submission of a detailed organogram</v>
      </c>
      <c r="B75" s="3297"/>
      <c r="C75" s="3297"/>
      <c r="D75" s="3297"/>
      <c r="E75" s="3297"/>
      <c r="F75" s="3297"/>
      <c r="G75" s="3297"/>
      <c r="H75" s="3297"/>
      <c r="I75" s="3298"/>
      <c r="J75" s="1850" t="str">
        <f>IF('Master Data'!I198=TRUE,"Yes","No")</f>
        <v>Yes</v>
      </c>
      <c r="K75" s="1646" t="str">
        <f t="shared" si="8"/>
        <v xml:space="preserve"> </v>
      </c>
      <c r="Q75" s="314" t="str">
        <f>IF('Master Data'!I198=TRUE,"Yes","No")</f>
        <v>Yes</v>
      </c>
      <c r="R75" s="85" t="str">
        <f t="shared" si="9"/>
        <v xml:space="preserve"> </v>
      </c>
    </row>
    <row r="76" spans="1:18" s="112" customFormat="1" ht="23.4" customHeight="1">
      <c r="A76" s="3296" t="str">
        <f>+'Master Data'!D199</f>
        <v>All key project resources have more than (5) years’ experience in the construction industry.
All key project resources have experience in projects of a similar value and nature</v>
      </c>
      <c r="B76" s="3297"/>
      <c r="C76" s="3297"/>
      <c r="D76" s="3297"/>
      <c r="E76" s="3297"/>
      <c r="F76" s="3297"/>
      <c r="G76" s="3297"/>
      <c r="H76" s="3297"/>
      <c r="I76" s="3298"/>
      <c r="J76" s="1850" t="str">
        <f>IF('Master Data'!I199=TRUE,"Yes","No")</f>
        <v>Yes</v>
      </c>
      <c r="K76" s="1646" t="str">
        <f t="shared" si="8"/>
        <v xml:space="preserve"> </v>
      </c>
      <c r="Q76" s="314" t="str">
        <f>IF('Master Data'!I199=TRUE,"Yes","No")</f>
        <v>Yes</v>
      </c>
      <c r="R76" s="85" t="str">
        <f t="shared" si="9"/>
        <v xml:space="preserve"> </v>
      </c>
    </row>
    <row r="77" spans="1:18" s="112" customFormat="1" ht="23.4" customHeight="1">
      <c r="A77" s="3296" t="str">
        <f>+'Master Data'!D200</f>
        <v>Detailed CV.  Traceable reference.  Certificates of qualified professionals in their full employment to be attached.</v>
      </c>
      <c r="B77" s="3297"/>
      <c r="C77" s="3297"/>
      <c r="D77" s="3297"/>
      <c r="E77" s="3297"/>
      <c r="F77" s="3297"/>
      <c r="G77" s="3297"/>
      <c r="H77" s="3297"/>
      <c r="I77" s="3298"/>
      <c r="J77" s="1850" t="str">
        <f>IF('Master Data'!I200=TRUE,"Yes","No")</f>
        <v>Yes</v>
      </c>
      <c r="K77" s="1646" t="str">
        <f t="shared" si="8"/>
        <v xml:space="preserve"> </v>
      </c>
      <c r="Q77" s="314" t="str">
        <f>IF('Master Data'!I200=TRUE,"Yes","No")</f>
        <v>Yes</v>
      </c>
      <c r="R77" s="85" t="str">
        <f t="shared" si="9"/>
        <v xml:space="preserve"> </v>
      </c>
    </row>
    <row r="78" spans="1:18" s="112" customFormat="1" ht="23.4" customHeight="1">
      <c r="A78" s="3296" t="str">
        <f>+'Master Data'!D201</f>
        <v>Detailed CV of each team member (Category) and Traceable references to be detailed</v>
      </c>
      <c r="B78" s="3297"/>
      <c r="C78" s="3297"/>
      <c r="D78" s="3297"/>
      <c r="E78" s="3297"/>
      <c r="F78" s="3297"/>
      <c r="G78" s="3297"/>
      <c r="H78" s="3297"/>
      <c r="I78" s="3298"/>
      <c r="J78" s="1850" t="str">
        <f>IF('Master Data'!I201=TRUE,"Yes","No")</f>
        <v>Yes</v>
      </c>
      <c r="K78" s="1646" t="str">
        <f t="shared" si="8"/>
        <v xml:space="preserve"> </v>
      </c>
      <c r="Q78" s="314" t="str">
        <f>IF('Master Data'!I201=TRUE,"Yes","No")</f>
        <v>Yes</v>
      </c>
      <c r="R78" s="85" t="str">
        <f t="shared" si="9"/>
        <v xml:space="preserve"> </v>
      </c>
    </row>
    <row r="79" spans="1:18" s="112" customFormat="1" ht="23.4" customHeight="1">
      <c r="A79" s="3296" t="str">
        <f>+'Master Data'!D202</f>
        <v>All key project resources are dedicated full time for the duration of the project including proof of UIF contributions</v>
      </c>
      <c r="B79" s="3297"/>
      <c r="C79" s="3297"/>
      <c r="D79" s="3297"/>
      <c r="E79" s="3297"/>
      <c r="F79" s="3297"/>
      <c r="G79" s="3297"/>
      <c r="H79" s="3297"/>
      <c r="I79" s="3298"/>
      <c r="J79" s="1850" t="str">
        <f>IF('Master Data'!I202=TRUE,"Yes","No")</f>
        <v>Yes</v>
      </c>
      <c r="K79" s="1646" t="str">
        <f t="shared" si="8"/>
        <v xml:space="preserve"> </v>
      </c>
      <c r="Q79" s="314" t="str">
        <f>IF('Master Data'!I202=TRUE,"Yes","No")</f>
        <v>Yes</v>
      </c>
      <c r="R79" s="85" t="str">
        <f t="shared" si="9"/>
        <v xml:space="preserve"> </v>
      </c>
    </row>
    <row r="80" spans="1:18" s="112" customFormat="1" ht="23.4" customHeight="1">
      <c r="A80" s="3296" t="str">
        <f>+'Master Data'!D203</f>
        <v>Tenderer to demonstrate key/resource deployment over the various work package</v>
      </c>
      <c r="B80" s="3297"/>
      <c r="C80" s="3297"/>
      <c r="D80" s="3297"/>
      <c r="E80" s="3297"/>
      <c r="F80" s="3297"/>
      <c r="G80" s="3297"/>
      <c r="H80" s="3297"/>
      <c r="I80" s="3298"/>
      <c r="J80" s="1850" t="str">
        <f>IF('Master Data'!I203=TRUE,"Yes","No")</f>
        <v>Yes</v>
      </c>
      <c r="K80" s="1646" t="str">
        <f t="shared" si="8"/>
        <v xml:space="preserve"> </v>
      </c>
      <c r="Q80" s="314" t="str">
        <f>IF('Master Data'!I203=TRUE,"Yes","No")</f>
        <v>Yes</v>
      </c>
      <c r="R80" s="85" t="str">
        <f t="shared" si="9"/>
        <v xml:space="preserve"> </v>
      </c>
    </row>
    <row r="81" spans="1:18" s="112" customFormat="1" ht="23.4" customHeight="1">
      <c r="A81" s="3296" t="str">
        <f>+'Master Data'!D204</f>
        <v>Letter from a registered financial institution confirming intention to issue a provision of a guarantee</v>
      </c>
      <c r="B81" s="3297"/>
      <c r="C81" s="3297"/>
      <c r="D81" s="3297"/>
      <c r="E81" s="3297"/>
      <c r="F81" s="3297"/>
      <c r="G81" s="3297"/>
      <c r="H81" s="3297"/>
      <c r="I81" s="3298"/>
      <c r="J81" s="1850" t="str">
        <f>IF('Master Data'!I204=TRUE,"Yes","No")</f>
        <v>Yes</v>
      </c>
      <c r="K81" s="1646" t="str">
        <f t="shared" si="8"/>
        <v xml:space="preserve"> </v>
      </c>
      <c r="Q81" s="314" t="str">
        <f>IF('Master Data'!I204=TRUE,"Yes","No")</f>
        <v>Yes</v>
      </c>
      <c r="R81" s="85" t="str">
        <f t="shared" si="9"/>
        <v xml:space="preserve"> </v>
      </c>
    </row>
    <row r="82" spans="1:18" s="112" customFormat="1" ht="23.4" customHeight="1">
      <c r="A82" s="3296" t="str">
        <f>+'Master Data'!D205</f>
        <v>Site establishment indicating proposed layout for all prescribed facilities, hoarding, etc.</v>
      </c>
      <c r="B82" s="3297"/>
      <c r="C82" s="3297"/>
      <c r="D82" s="3297"/>
      <c r="E82" s="3297"/>
      <c r="F82" s="3297"/>
      <c r="G82" s="3297"/>
      <c r="H82" s="3297"/>
      <c r="I82" s="3298"/>
      <c r="J82" s="1850" t="str">
        <f>IF('Master Data'!I205=TRUE,"Yes","No")</f>
        <v>Yes</v>
      </c>
      <c r="K82" s="1646" t="str">
        <f t="shared" si="8"/>
        <v xml:space="preserve"> </v>
      </c>
      <c r="Q82" s="314" t="str">
        <f>IF('Master Data'!I205=TRUE,"Yes","No")</f>
        <v>Yes</v>
      </c>
      <c r="R82" s="85" t="str">
        <f t="shared" si="9"/>
        <v xml:space="preserve"> </v>
      </c>
    </row>
    <row r="83" spans="1:18" s="112" customFormat="1" ht="23.4" customHeight="1">
      <c r="A83" s="3296" t="str">
        <f>+'Master Data'!D206</f>
        <v>Resourcing strategy for the various work breakdown structures including resource deployment plan (PS)</v>
      </c>
      <c r="B83" s="3297"/>
      <c r="C83" s="3297"/>
      <c r="D83" s="3297"/>
      <c r="E83" s="3297"/>
      <c r="F83" s="3297"/>
      <c r="G83" s="3297"/>
      <c r="H83" s="3297"/>
      <c r="I83" s="3298"/>
      <c r="J83" s="1850" t="str">
        <f>IF('Master Data'!I206=TRUE,"Yes","No")</f>
        <v>Yes</v>
      </c>
      <c r="K83" s="1646" t="str">
        <f t="shared" si="8"/>
        <v xml:space="preserve"> </v>
      </c>
      <c r="Q83" s="314" t="str">
        <f>IF('Master Data'!I206=TRUE,"Yes","No")</f>
        <v>Yes</v>
      </c>
      <c r="R83" s="85" t="str">
        <f t="shared" si="9"/>
        <v xml:space="preserve"> </v>
      </c>
    </row>
    <row r="84" spans="1:18" s="112" customFormat="1" ht="23.4" customHeight="1">
      <c r="A84" s="3296" t="str">
        <f>+'Master Data'!D207</f>
        <v>Material storage, handling and distribution</v>
      </c>
      <c r="B84" s="3297"/>
      <c r="C84" s="3297"/>
      <c r="D84" s="3297"/>
      <c r="E84" s="3297"/>
      <c r="F84" s="3297"/>
      <c r="G84" s="3297"/>
      <c r="H84" s="3297"/>
      <c r="I84" s="3298"/>
      <c r="J84" s="1850" t="str">
        <f>IF('Master Data'!I207=TRUE,"Yes","No")</f>
        <v>Yes</v>
      </c>
      <c r="K84" s="1646" t="str">
        <f t="shared" si="8"/>
        <v xml:space="preserve"> </v>
      </c>
      <c r="Q84" s="314" t="str">
        <f>IF('Master Data'!I207=TRUE,"Yes","No")</f>
        <v>Yes</v>
      </c>
      <c r="R84" s="85" t="str">
        <f t="shared" si="9"/>
        <v xml:space="preserve"> </v>
      </c>
    </row>
    <row r="85" spans="1:18" s="112" customFormat="1" ht="23.4" customHeight="1">
      <c r="A85" s="3296" t="str">
        <f>+'Master Data'!D208</f>
        <v>Productivity, programming, resource investment, progress tracking, corrective action plans, etc.</v>
      </c>
      <c r="B85" s="3297"/>
      <c r="C85" s="3297"/>
      <c r="D85" s="3297"/>
      <c r="E85" s="3297"/>
      <c r="F85" s="3297"/>
      <c r="G85" s="3297"/>
      <c r="H85" s="3297"/>
      <c r="I85" s="3298"/>
      <c r="J85" s="1850" t="str">
        <f>IF('Master Data'!I208=TRUE,"Yes","No")</f>
        <v>Yes</v>
      </c>
      <c r="K85" s="1646" t="str">
        <f t="shared" si="8"/>
        <v xml:space="preserve"> </v>
      </c>
      <c r="Q85" s="314" t="str">
        <f>IF('Master Data'!I208=TRUE,"Yes","No")</f>
        <v>Yes</v>
      </c>
      <c r="R85" s="85" t="str">
        <f t="shared" si="9"/>
        <v xml:space="preserve"> </v>
      </c>
    </row>
    <row r="86" spans="1:18" s="112" customFormat="1" ht="23.4" customHeight="1">
      <c r="A86" s="3296" t="str">
        <f>+'Master Data'!D209</f>
        <v>Programme and progress reporting, including tracking of long lead procurement items</v>
      </c>
      <c r="B86" s="3297"/>
      <c r="C86" s="3297"/>
      <c r="D86" s="3297"/>
      <c r="E86" s="3297"/>
      <c r="F86" s="3297"/>
      <c r="G86" s="3297"/>
      <c r="H86" s="3297"/>
      <c r="I86" s="3298"/>
      <c r="J86" s="1850" t="str">
        <f>IF('Master Data'!I209=TRUE,"Yes","No")</f>
        <v>Yes</v>
      </c>
      <c r="K86" s="1646" t="str">
        <f t="shared" si="8"/>
        <v xml:space="preserve"> </v>
      </c>
      <c r="Q86" s="314" t="str">
        <f>IF('Master Data'!I209=TRUE,"Yes","No")</f>
        <v>Yes</v>
      </c>
      <c r="R86" s="85" t="str">
        <f t="shared" si="9"/>
        <v xml:space="preserve"> </v>
      </c>
    </row>
    <row r="87" spans="1:18" s="112" customFormat="1" ht="23.4" customHeight="1">
      <c r="A87" s="3296" t="str">
        <f>+'Master Data'!D210</f>
        <v>OHS Management, compliance and reporting</v>
      </c>
      <c r="B87" s="3297"/>
      <c r="C87" s="3297"/>
      <c r="D87" s="3297"/>
      <c r="E87" s="3297"/>
      <c r="F87" s="3297"/>
      <c r="G87" s="3297"/>
      <c r="H87" s="3297"/>
      <c r="I87" s="3298"/>
      <c r="J87" s="1850" t="str">
        <f>IF('Master Data'!I210=TRUE,"Yes","No")</f>
        <v>Yes</v>
      </c>
      <c r="K87" s="1646" t="str">
        <f t="shared" si="8"/>
        <v xml:space="preserve"> </v>
      </c>
      <c r="Q87" s="314" t="str">
        <f>IF('Master Data'!I210=TRUE,"Yes","No")</f>
        <v>Yes</v>
      </c>
      <c r="R87" s="85" t="str">
        <f t="shared" si="9"/>
        <v xml:space="preserve"> </v>
      </c>
    </row>
    <row r="88" spans="1:18" s="112" customFormat="1" ht="23.4" customHeight="1">
      <c r="A88" s="3296" t="str">
        <f>+'Master Data'!D211</f>
        <v>Site documentation control, filing and archiving</v>
      </c>
      <c r="B88" s="3297"/>
      <c r="C88" s="3297"/>
      <c r="D88" s="3297"/>
      <c r="E88" s="3297"/>
      <c r="F88" s="3297"/>
      <c r="G88" s="3297"/>
      <c r="H88" s="3297"/>
      <c r="I88" s="3298"/>
      <c r="J88" s="1850" t="str">
        <f>IF('Master Data'!I211=TRUE,"Yes","No")</f>
        <v>Yes</v>
      </c>
      <c r="K88" s="1646" t="str">
        <f t="shared" si="8"/>
        <v xml:space="preserve"> </v>
      </c>
      <c r="Q88" s="314" t="str">
        <f>IF('Master Data'!I211=TRUE,"Yes","No")</f>
        <v>Yes</v>
      </c>
      <c r="R88" s="85" t="str">
        <f t="shared" si="9"/>
        <v xml:space="preserve"> </v>
      </c>
    </row>
    <row r="89" spans="1:18" s="112" customFormat="1" ht="23.4" customHeight="1">
      <c r="A89" s="3296" t="str">
        <f>+'Master Data'!D212</f>
        <v>Queries and information required approach</v>
      </c>
      <c r="B89" s="3297"/>
      <c r="C89" s="3297"/>
      <c r="D89" s="3297"/>
      <c r="E89" s="3297"/>
      <c r="F89" s="3297"/>
      <c r="G89" s="3297"/>
      <c r="H89" s="3297"/>
      <c r="I89" s="3298"/>
      <c r="J89" s="1850" t="str">
        <f>IF('Master Data'!I212=TRUE,"Yes","No")</f>
        <v>Yes</v>
      </c>
      <c r="K89" s="1646" t="str">
        <f t="shared" si="8"/>
        <v xml:space="preserve"> </v>
      </c>
      <c r="Q89" s="314" t="str">
        <f>IF('Master Data'!I212=TRUE,"Yes","No")</f>
        <v>Yes</v>
      </c>
      <c r="R89" s="85" t="str">
        <f t="shared" si="9"/>
        <v xml:space="preserve"> </v>
      </c>
    </row>
    <row r="90" spans="1:18" s="112" customFormat="1" ht="23.4" customHeight="1">
      <c r="A90" s="3296" t="str">
        <f>+'Master Data'!D213</f>
        <v>Procurement of outsourced resources e.g. sub-contractors</v>
      </c>
      <c r="B90" s="3297"/>
      <c r="C90" s="3297"/>
      <c r="D90" s="3297"/>
      <c r="E90" s="3297"/>
      <c r="F90" s="3297"/>
      <c r="G90" s="3297"/>
      <c r="H90" s="3297"/>
      <c r="I90" s="3298"/>
      <c r="J90" s="1850" t="str">
        <f>IF('Master Data'!I213=TRUE,"Yes","No")</f>
        <v>Yes</v>
      </c>
      <c r="K90" s="1646" t="str">
        <f t="shared" si="8"/>
        <v xml:space="preserve"> </v>
      </c>
      <c r="Q90" s="314" t="str">
        <f>IF('Master Data'!I213=TRUE,"Yes","No")</f>
        <v>Yes</v>
      </c>
      <c r="R90" s="85" t="str">
        <f t="shared" si="9"/>
        <v xml:space="preserve"> </v>
      </c>
    </row>
    <row r="91" spans="1:18" s="112" customFormat="1" ht="23.4" customHeight="1">
      <c r="A91" s="3296" t="str">
        <f>+'Master Data'!D214</f>
        <v xml:space="preserve"> </v>
      </c>
      <c r="B91" s="3297"/>
      <c r="C91" s="3297"/>
      <c r="D91" s="3297"/>
      <c r="E91" s="3297"/>
      <c r="F91" s="3297"/>
      <c r="G91" s="3297"/>
      <c r="H91" s="3297"/>
      <c r="I91" s="3298"/>
      <c r="J91" s="1850" t="str">
        <f>IF('Master Data'!I214=TRUE,"Yes","No")</f>
        <v>No</v>
      </c>
      <c r="K91" s="1646" t="str">
        <f t="shared" ref="K91:K96" si="10">IF(J91="Yes"," ","N/A")</f>
        <v>N/A</v>
      </c>
      <c r="Q91" s="314" t="str">
        <f>IF('Master Data'!I214=TRUE,"Yes","No")</f>
        <v>No</v>
      </c>
      <c r="R91" s="85" t="str">
        <f t="shared" si="9"/>
        <v>N/A</v>
      </c>
    </row>
    <row r="92" spans="1:18" s="112" customFormat="1" ht="23.4" customHeight="1">
      <c r="A92" s="3296" t="str">
        <f>+'Master Data'!D215</f>
        <v xml:space="preserve"> </v>
      </c>
      <c r="B92" s="3297"/>
      <c r="C92" s="3297"/>
      <c r="D92" s="3297"/>
      <c r="E92" s="3297"/>
      <c r="F92" s="3297"/>
      <c r="G92" s="3297"/>
      <c r="H92" s="3297"/>
      <c r="I92" s="3298"/>
      <c r="J92" s="1850" t="str">
        <f>IF('Master Data'!I215=TRUE,"Yes","No")</f>
        <v>No</v>
      </c>
      <c r="K92" s="1646" t="str">
        <f t="shared" si="10"/>
        <v>N/A</v>
      </c>
      <c r="Q92" s="314" t="str">
        <f>IF('Master Data'!I215=TRUE,"Yes","No")</f>
        <v>No</v>
      </c>
      <c r="R92" s="85" t="str">
        <f t="shared" si="9"/>
        <v>N/A</v>
      </c>
    </row>
    <row r="93" spans="1:18" s="112" customFormat="1" ht="23.4" customHeight="1">
      <c r="A93" s="3296" t="str">
        <f>+'Master Data'!D216</f>
        <v xml:space="preserve"> </v>
      </c>
      <c r="B93" s="3297"/>
      <c r="C93" s="3297"/>
      <c r="D93" s="3297"/>
      <c r="E93" s="3297"/>
      <c r="F93" s="3297"/>
      <c r="G93" s="3297"/>
      <c r="H93" s="3297"/>
      <c r="I93" s="3298"/>
      <c r="J93" s="1850" t="str">
        <f>IF('Master Data'!I216=TRUE,"Yes","No")</f>
        <v>No</v>
      </c>
      <c r="K93" s="1646" t="str">
        <f t="shared" si="10"/>
        <v>N/A</v>
      </c>
      <c r="Q93" s="314" t="str">
        <f>IF('Master Data'!I216=TRUE,"Yes","No")</f>
        <v>No</v>
      </c>
      <c r="R93" s="85" t="str">
        <f t="shared" si="9"/>
        <v>N/A</v>
      </c>
    </row>
    <row r="94" spans="1:18" s="112" customFormat="1" ht="23.4" customHeight="1">
      <c r="A94" s="3296" t="str">
        <f>+'Master Data'!D217</f>
        <v xml:space="preserve"> </v>
      </c>
      <c r="B94" s="3297"/>
      <c r="C94" s="3297"/>
      <c r="D94" s="3297"/>
      <c r="E94" s="3297"/>
      <c r="F94" s="3297"/>
      <c r="G94" s="3297"/>
      <c r="H94" s="3297"/>
      <c r="I94" s="3298"/>
      <c r="J94" s="1850" t="str">
        <f>IF('Master Data'!I217=TRUE,"Yes","No")</f>
        <v>No</v>
      </c>
      <c r="K94" s="1646" t="str">
        <f t="shared" si="10"/>
        <v>N/A</v>
      </c>
      <c r="Q94" s="314" t="str">
        <f>IF('Master Data'!I217=TRUE,"Yes","No")</f>
        <v>No</v>
      </c>
      <c r="R94" s="85" t="str">
        <f t="shared" si="9"/>
        <v>N/A</v>
      </c>
    </row>
    <row r="95" spans="1:18" s="112" customFormat="1" ht="23.4" customHeight="1">
      <c r="A95" s="3296" t="str">
        <f>+'Master Data'!D218</f>
        <v xml:space="preserve"> </v>
      </c>
      <c r="B95" s="3297"/>
      <c r="C95" s="3297"/>
      <c r="D95" s="3297"/>
      <c r="E95" s="3297"/>
      <c r="F95" s="3297"/>
      <c r="G95" s="3297"/>
      <c r="H95" s="3297"/>
      <c r="I95" s="3298"/>
      <c r="J95" s="1850" t="str">
        <f>IF('Master Data'!I218=TRUE,"Yes","No")</f>
        <v>No</v>
      </c>
      <c r="K95" s="1646" t="str">
        <f t="shared" si="10"/>
        <v>N/A</v>
      </c>
      <c r="Q95" s="314" t="str">
        <f>IF('Master Data'!I218=TRUE,"Yes","No")</f>
        <v>No</v>
      </c>
      <c r="R95" s="85" t="str">
        <f t="shared" si="9"/>
        <v>N/A</v>
      </c>
    </row>
    <row r="96" spans="1:18" s="112" customFormat="1" ht="23.4" customHeight="1">
      <c r="A96" s="3296" t="str">
        <f>+'Master Data'!D219</f>
        <v xml:space="preserve"> </v>
      </c>
      <c r="B96" s="3297"/>
      <c r="C96" s="3297"/>
      <c r="D96" s="3297"/>
      <c r="E96" s="3297"/>
      <c r="F96" s="3297"/>
      <c r="G96" s="3297"/>
      <c r="H96" s="3297"/>
      <c r="I96" s="3298"/>
      <c r="J96" s="1850" t="str">
        <f>IF('Master Data'!I219=TRUE,"Yes","No")</f>
        <v>No</v>
      </c>
      <c r="K96" s="1646" t="str">
        <f t="shared" si="10"/>
        <v>N/A</v>
      </c>
      <c r="Q96" s="314" t="str">
        <f>IF('Master Data'!I219=TRUE,"Yes","No")</f>
        <v>No</v>
      </c>
      <c r="R96" s="85" t="str">
        <f t="shared" si="9"/>
        <v>N/A</v>
      </c>
    </row>
  </sheetData>
  <sheetProtection formatRows="0" selectLockedCells="1"/>
  <mergeCells count="99">
    <mergeCell ref="A59:I59"/>
    <mergeCell ref="A43:I43"/>
    <mergeCell ref="A44:I44"/>
    <mergeCell ref="A45:I45"/>
    <mergeCell ref="A46:I46"/>
    <mergeCell ref="A58:I58"/>
    <mergeCell ref="A55:I55"/>
    <mergeCell ref="A56:I56"/>
    <mergeCell ref="A57:I57"/>
    <mergeCell ref="A48:I48"/>
    <mergeCell ref="A49:I49"/>
    <mergeCell ref="M55:O55"/>
    <mergeCell ref="A35:I35"/>
    <mergeCell ref="A30:K30"/>
    <mergeCell ref="A34:I34"/>
    <mergeCell ref="J31:K31"/>
    <mergeCell ref="A31:I31"/>
    <mergeCell ref="A41:K41"/>
    <mergeCell ref="A33:I33"/>
    <mergeCell ref="J43:K43"/>
    <mergeCell ref="A42:K42"/>
    <mergeCell ref="A38:I38"/>
    <mergeCell ref="J54:K54"/>
    <mergeCell ref="A54:I54"/>
    <mergeCell ref="A53:K53"/>
    <mergeCell ref="A52:K52"/>
    <mergeCell ref="A47:I47"/>
    <mergeCell ref="A27:I27"/>
    <mergeCell ref="A1:K1"/>
    <mergeCell ref="C3:K3"/>
    <mergeCell ref="H4:I4"/>
    <mergeCell ref="J4:K4"/>
    <mergeCell ref="A4:B4"/>
    <mergeCell ref="A3:B3"/>
    <mergeCell ref="C4:G4"/>
    <mergeCell ref="A7:K7"/>
    <mergeCell ref="J8:K8"/>
    <mergeCell ref="A6:K6"/>
    <mergeCell ref="A22:C22"/>
    <mergeCell ref="A21:I21"/>
    <mergeCell ref="A26:I26"/>
    <mergeCell ref="A23:I23"/>
    <mergeCell ref="A24:I24"/>
    <mergeCell ref="A36:I36"/>
    <mergeCell ref="A37:I37"/>
    <mergeCell ref="A39:I39"/>
    <mergeCell ref="A32:I32"/>
    <mergeCell ref="A29:K29"/>
    <mergeCell ref="A25:I25"/>
    <mergeCell ref="A17:I17"/>
    <mergeCell ref="A18:I18"/>
    <mergeCell ref="A19:I19"/>
    <mergeCell ref="A20:I20"/>
    <mergeCell ref="L7:V7"/>
    <mergeCell ref="A9:I9"/>
    <mergeCell ref="A10:I10"/>
    <mergeCell ref="A11:I11"/>
    <mergeCell ref="A12:I12"/>
    <mergeCell ref="A16:I16"/>
    <mergeCell ref="A8:I8"/>
    <mergeCell ref="A13:I13"/>
    <mergeCell ref="A14:I14"/>
    <mergeCell ref="A15:I15"/>
    <mergeCell ref="A74:I74"/>
    <mergeCell ref="A75:I75"/>
    <mergeCell ref="A76:I76"/>
    <mergeCell ref="A77:I77"/>
    <mergeCell ref="A68:I68"/>
    <mergeCell ref="A69:I69"/>
    <mergeCell ref="A70:I70"/>
    <mergeCell ref="A71:I71"/>
    <mergeCell ref="A72:I72"/>
    <mergeCell ref="A64:K64"/>
    <mergeCell ref="A65:K65"/>
    <mergeCell ref="A66:I66"/>
    <mergeCell ref="J66:K66"/>
    <mergeCell ref="A67:I67"/>
    <mergeCell ref="A60:I60"/>
    <mergeCell ref="A61:I61"/>
    <mergeCell ref="A93:I93"/>
    <mergeCell ref="A94:I94"/>
    <mergeCell ref="A95:I95"/>
    <mergeCell ref="A83:I83"/>
    <mergeCell ref="A84:I84"/>
    <mergeCell ref="A85:I85"/>
    <mergeCell ref="A86:I86"/>
    <mergeCell ref="A87:I87"/>
    <mergeCell ref="A78:I78"/>
    <mergeCell ref="A79:I79"/>
    <mergeCell ref="A80:I80"/>
    <mergeCell ref="A81:I81"/>
    <mergeCell ref="A82:I82"/>
    <mergeCell ref="A73:I73"/>
    <mergeCell ref="A96:I96"/>
    <mergeCell ref="A88:I88"/>
    <mergeCell ref="A89:I89"/>
    <mergeCell ref="A90:I90"/>
    <mergeCell ref="A91:I91"/>
    <mergeCell ref="A92:I92"/>
  </mergeCells>
  <phoneticPr fontId="0" type="noConversion"/>
  <conditionalFormatting sqref="J67:J96 A9:I21 J9:K27 A55:K61 A23:I26 A22 F22:I22">
    <cfRule type="cellIs" dxfId="14" priority="42" operator="lessThan">
      <formula>1</formula>
    </cfRule>
  </conditionalFormatting>
  <conditionalFormatting sqref="A67:I96">
    <cfRule type="cellIs" dxfId="13" priority="41" operator="lessThan">
      <formula>1</formula>
    </cfRule>
  </conditionalFormatting>
  <conditionalFormatting sqref="K67:K96">
    <cfRule type="cellIs" dxfId="12" priority="40" operator="lessThan">
      <formula>1</formula>
    </cfRule>
  </conditionalFormatting>
  <conditionalFormatting sqref="A49:I49">
    <cfRule type="cellIs" dxfId="11" priority="23" operator="lessThan">
      <formula>1</formula>
    </cfRule>
  </conditionalFormatting>
  <conditionalFormatting sqref="A44:I48">
    <cfRule type="cellIs" dxfId="10" priority="22" operator="lessThan">
      <formula>1</formula>
    </cfRule>
  </conditionalFormatting>
  <conditionalFormatting sqref="J49">
    <cfRule type="expression" dxfId="9" priority="18">
      <formula>A49=0</formula>
    </cfRule>
  </conditionalFormatting>
  <conditionalFormatting sqref="J44:J49">
    <cfRule type="cellIs" dxfId="8" priority="17" operator="lessThan">
      <formula>1</formula>
    </cfRule>
  </conditionalFormatting>
  <conditionalFormatting sqref="K44:K49">
    <cfRule type="cellIs" dxfId="7" priority="16" operator="lessThan">
      <formula>1</formula>
    </cfRule>
  </conditionalFormatting>
  <conditionalFormatting sqref="A32:I39">
    <cfRule type="cellIs" dxfId="6" priority="15" operator="lessThan">
      <formula>1</formula>
    </cfRule>
  </conditionalFormatting>
  <conditionalFormatting sqref="J32:J39">
    <cfRule type="cellIs" dxfId="5" priority="14" operator="lessThan">
      <formula>1</formula>
    </cfRule>
  </conditionalFormatting>
  <conditionalFormatting sqref="K32:K39">
    <cfRule type="cellIs" dxfId="4" priority="13" operator="lessThan">
      <formula>1</formula>
    </cfRule>
  </conditionalFormatting>
  <conditionalFormatting sqref="A27:I27">
    <cfRule type="cellIs" dxfId="3" priority="9" operator="lessThan">
      <formula>1</formula>
    </cfRule>
  </conditionalFormatting>
  <conditionalFormatting sqref="J27">
    <cfRule type="expression" dxfId="2" priority="8">
      <formula>A27=0</formula>
    </cfRule>
  </conditionalFormatting>
  <conditionalFormatting sqref="J26">
    <cfRule type="expression" dxfId="1" priority="5">
      <formula>A26=0</formula>
    </cfRule>
  </conditionalFormatting>
  <conditionalFormatting sqref="K27">
    <cfRule type="expression" dxfId="0" priority="2">
      <formula>A27=0</formula>
    </cfRule>
  </conditionalFormatting>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rowBreaks count="1" manualBreakCount="1">
    <brk id="4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8542" r:id="rId4" name="Button 654">
              <controlPr defaultSize="0" print="0" autoFill="0" autoPict="0" macro="[0]!ToMainMenu">
                <anchor>
                  <from>
                    <xdr:col>11</xdr:col>
                    <xdr:colOff>373380</xdr:colOff>
                    <xdr:row>1</xdr:row>
                    <xdr:rowOff>76200</xdr:rowOff>
                  </from>
                  <to>
                    <xdr:col>13</xdr:col>
                    <xdr:colOff>327660</xdr:colOff>
                    <xdr:row>2</xdr:row>
                    <xdr:rowOff>251460</xdr:rowOff>
                  </to>
                </anchor>
              </controlPr>
            </control>
          </mc:Choice>
        </mc:AlternateContent>
        <mc:AlternateContent xmlns:mc="http://schemas.openxmlformats.org/markup-compatibility/2006">
          <mc:Choice Requires="x14">
            <control shapeId="38543" r:id="rId5" name="Button 655">
              <controlPr defaultSize="0" print="0" autoFill="0" autoPict="0" macro="[0]!PrintCoverPGSec1">
                <anchor>
                  <from>
                    <xdr:col>11</xdr:col>
                    <xdr:colOff>373380</xdr:colOff>
                    <xdr:row>3</xdr:row>
                    <xdr:rowOff>83820</xdr:rowOff>
                  </from>
                  <to>
                    <xdr:col>13</xdr:col>
                    <xdr:colOff>327660</xdr:colOff>
                    <xdr:row>4</xdr:row>
                    <xdr:rowOff>0</xdr:rowOff>
                  </to>
                </anchor>
              </controlPr>
            </control>
          </mc:Choice>
        </mc:AlternateContent>
        <mc:AlternateContent xmlns:mc="http://schemas.openxmlformats.org/markup-compatibility/2006">
          <mc:Choice Requires="x14">
            <control shapeId="38544" r:id="rId6" name="Button 656">
              <controlPr defaultSize="0" print="0" autoFill="0" autoPict="0" macro="[0]!PrintPreview">
                <anchor>
                  <from>
                    <xdr:col>11</xdr:col>
                    <xdr:colOff>373380</xdr:colOff>
                    <xdr:row>2</xdr:row>
                    <xdr:rowOff>365760</xdr:rowOff>
                  </from>
                  <to>
                    <xdr:col>13</xdr:col>
                    <xdr:colOff>327660</xdr:colOff>
                    <xdr:row>2</xdr:row>
                    <xdr:rowOff>632460</xdr:rowOff>
                  </to>
                </anchor>
              </controlPr>
            </control>
          </mc:Choice>
        </mc:AlternateContent>
        <mc:AlternateContent xmlns:mc="http://schemas.openxmlformats.org/markup-compatibility/2006">
          <mc:Choice Requires="x14">
            <control shapeId="38867" r:id="rId7" name="Button 979">
              <controlPr defaultSize="0" print="0" autoFill="0" autoPict="0" macro="[0]!ToDataEntry">
                <anchor>
                  <from>
                    <xdr:col>11</xdr:col>
                    <xdr:colOff>373380</xdr:colOff>
                    <xdr:row>4</xdr:row>
                    <xdr:rowOff>60960</xdr:rowOff>
                  </from>
                  <to>
                    <xdr:col>13</xdr:col>
                    <xdr:colOff>327660</xdr:colOff>
                    <xdr:row>5</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51"/>
  </sheetPr>
  <dimension ref="A1:M37"/>
  <sheetViews>
    <sheetView showGridLines="0" showRowColHeaders="0" zoomScaleNormal="100" workbookViewId="0">
      <selection activeCell="E28" sqref="E28"/>
    </sheetView>
  </sheetViews>
  <sheetFormatPr defaultColWidth="9.109375" defaultRowHeight="13.2"/>
  <cols>
    <col min="1" max="1" width="4.5546875" style="8" customWidth="1"/>
    <col min="2" max="2" width="9.6640625" style="8" customWidth="1"/>
    <col min="3" max="4" width="9.109375" style="8"/>
    <col min="5" max="5" width="17.88671875" style="8" customWidth="1"/>
    <col min="6" max="6" width="2.6640625" style="8" customWidth="1"/>
    <col min="7" max="7" width="9.109375" style="8"/>
    <col min="8" max="8" width="8.5546875" style="8" customWidth="1"/>
    <col min="9" max="9" width="4.88671875" style="8" customWidth="1"/>
    <col min="10" max="10" width="9.109375" style="8"/>
    <col min="11" max="11" width="10.88671875" style="8" customWidth="1"/>
    <col min="12" max="16384" width="9.109375" style="8"/>
  </cols>
  <sheetData>
    <row r="1" spans="1:13" ht="17.399999999999999">
      <c r="A1" s="3339" t="s">
        <v>4547</v>
      </c>
      <c r="B1" s="3340"/>
      <c r="C1" s="3340"/>
      <c r="D1" s="3340"/>
      <c r="E1" s="3340"/>
      <c r="F1" s="3340"/>
      <c r="G1" s="3340"/>
      <c r="H1" s="3340"/>
      <c r="I1" s="3340"/>
      <c r="J1" s="3340"/>
      <c r="K1" s="3341"/>
    </row>
    <row r="2" spans="1:13" ht="4.5" customHeight="1">
      <c r="A2" s="93" t="s">
        <v>712</v>
      </c>
    </row>
    <row r="3" spans="1:13">
      <c r="A3" s="3331" t="s">
        <v>713</v>
      </c>
      <c r="B3" s="3331"/>
      <c r="C3" s="3331"/>
      <c r="D3" s="3331"/>
      <c r="E3" s="3331"/>
      <c r="F3" s="3331"/>
      <c r="G3" s="3331"/>
      <c r="H3" s="3331"/>
      <c r="I3" s="3331"/>
      <c r="J3" s="3331"/>
      <c r="K3" s="3331"/>
    </row>
    <row r="4" spans="1:13" ht="18" customHeight="1">
      <c r="A4" s="3342" t="s">
        <v>582</v>
      </c>
      <c r="B4" s="3342"/>
      <c r="C4" s="3342"/>
      <c r="D4" s="3342"/>
      <c r="E4" s="3342"/>
      <c r="F4" s="3342"/>
      <c r="G4" s="3342"/>
      <c r="H4" s="3342"/>
      <c r="I4" s="3342"/>
      <c r="J4" s="3342"/>
      <c r="K4" s="3342"/>
    </row>
    <row r="5" spans="1:13" ht="18" customHeight="1">
      <c r="A5" s="3342"/>
      <c r="B5" s="3342"/>
      <c r="C5" s="3342"/>
      <c r="D5" s="3342"/>
      <c r="E5" s="3342"/>
      <c r="F5" s="3342"/>
      <c r="G5" s="3342"/>
      <c r="H5" s="3342"/>
      <c r="I5" s="3342"/>
      <c r="J5" s="3342"/>
      <c r="K5" s="3342"/>
    </row>
    <row r="6" spans="1:13">
      <c r="A6" s="3343" t="s">
        <v>415</v>
      </c>
      <c r="B6" s="3343"/>
      <c r="C6" s="3343"/>
      <c r="D6" s="3343"/>
      <c r="E6" s="3343"/>
      <c r="F6" s="3343"/>
      <c r="G6" s="3343"/>
      <c r="H6" s="3343"/>
      <c r="I6" s="3343"/>
      <c r="J6" s="3343"/>
      <c r="K6" s="3343"/>
    </row>
    <row r="7" spans="1:13" ht="3.75" customHeight="1">
      <c r="A7" s="84"/>
    </row>
    <row r="8" spans="1:13" ht="18" customHeight="1">
      <c r="A8" s="3330" t="s">
        <v>894</v>
      </c>
      <c r="B8" s="3330"/>
      <c r="C8" s="3342"/>
      <c r="D8" s="3342"/>
      <c r="E8" s="3342"/>
      <c r="F8" s="3342"/>
      <c r="G8" s="3342"/>
      <c r="H8" s="9" t="s">
        <v>895</v>
      </c>
      <c r="I8" s="3342"/>
      <c r="J8" s="3342"/>
      <c r="K8" s="3342"/>
      <c r="M8" s="9" t="s">
        <v>582</v>
      </c>
    </row>
    <row r="9" spans="1:13" ht="5.25" customHeight="1">
      <c r="A9" s="9"/>
    </row>
    <row r="10" spans="1:13">
      <c r="A10" s="3331" t="s">
        <v>715</v>
      </c>
      <c r="B10" s="3331"/>
      <c r="C10" s="3331"/>
      <c r="D10" s="3331"/>
      <c r="E10" s="3331"/>
      <c r="F10" s="3331"/>
      <c r="G10" s="3331"/>
      <c r="H10" s="3331"/>
      <c r="I10" s="3331"/>
      <c r="J10" s="3331"/>
      <c r="K10" s="3331"/>
    </row>
    <row r="11" spans="1:13" ht="5.25" customHeight="1">
      <c r="A11" s="9"/>
    </row>
    <row r="12" spans="1:13">
      <c r="A12" s="3330" t="s">
        <v>4562</v>
      </c>
      <c r="B12" s="3330"/>
      <c r="C12" s="3330"/>
      <c r="D12" s="3330"/>
      <c r="E12" s="3330"/>
      <c r="F12" s="3330"/>
      <c r="G12" s="3330"/>
      <c r="H12" s="3330"/>
      <c r="I12" s="3330"/>
      <c r="J12" s="3330"/>
      <c r="K12" s="3330"/>
    </row>
    <row r="13" spans="1:13" ht="3.75" customHeight="1">
      <c r="A13" s="21"/>
      <c r="B13" s="21"/>
      <c r="C13" s="21"/>
      <c r="D13" s="21"/>
      <c r="E13" s="21"/>
      <c r="F13" s="21"/>
      <c r="G13" s="21"/>
      <c r="H13" s="21"/>
      <c r="I13" s="21"/>
      <c r="J13" s="21"/>
      <c r="K13" s="21"/>
    </row>
    <row r="14" spans="1:13" ht="19.5" customHeight="1">
      <c r="A14" s="3333" t="str">
        <f>+'Master Data'!E18</f>
        <v>KZN Public Works: 191 Prince Alfred Street</v>
      </c>
      <c r="B14" s="3333"/>
      <c r="C14" s="3333"/>
      <c r="D14" s="3333"/>
      <c r="E14" s="3333"/>
      <c r="F14" s="3333"/>
      <c r="G14" s="3333"/>
      <c r="H14" s="3333"/>
      <c r="I14" s="3333"/>
      <c r="J14" s="3333"/>
      <c r="K14" s="3333"/>
    </row>
    <row r="15" spans="1:13">
      <c r="A15" s="3333"/>
      <c r="B15" s="3333"/>
      <c r="C15" s="3333"/>
      <c r="D15" s="3333"/>
      <c r="E15" s="3333"/>
      <c r="F15" s="3333"/>
      <c r="G15" s="3333"/>
      <c r="H15" s="3333"/>
      <c r="I15" s="3333"/>
      <c r="J15" s="3333"/>
      <c r="K15" s="3333"/>
    </row>
    <row r="16" spans="1:13" ht="15" customHeight="1" thickBot="1">
      <c r="A16" s="3334"/>
      <c r="B16" s="3334"/>
      <c r="C16" s="3334"/>
      <c r="D16" s="3334"/>
      <c r="E16" s="3334"/>
      <c r="F16" s="3334"/>
      <c r="G16" s="3334"/>
      <c r="H16" s="3334"/>
      <c r="I16" s="3334"/>
      <c r="J16" s="3334"/>
      <c r="K16" s="3334"/>
    </row>
    <row r="17" spans="1:11" ht="4.5" customHeight="1">
      <c r="A17" s="3332"/>
      <c r="B17" s="3332"/>
      <c r="C17" s="3332"/>
      <c r="D17" s="3332"/>
      <c r="E17" s="3332"/>
      <c r="F17" s="3332"/>
      <c r="G17" s="3332"/>
      <c r="H17" s="3332"/>
      <c r="I17" s="3332"/>
      <c r="J17" s="3332"/>
      <c r="K17" s="3332"/>
    </row>
    <row r="18" spans="1:11" ht="12.75" customHeight="1">
      <c r="A18" s="3330" t="s">
        <v>448</v>
      </c>
      <c r="B18" s="3330"/>
      <c r="C18" s="3330"/>
      <c r="D18" s="3331" t="str">
        <f>+'Master Data'!OLE_LINK5</f>
        <v>ZNTM012345W</v>
      </c>
      <c r="E18" s="3331"/>
      <c r="F18" s="9"/>
      <c r="G18" s="9"/>
      <c r="H18" s="9"/>
      <c r="I18" s="9"/>
      <c r="J18" s="9"/>
      <c r="K18" s="9"/>
    </row>
    <row r="19" spans="1:11">
      <c r="A19" s="83"/>
    </row>
    <row r="20" spans="1:11" ht="32.25" customHeight="1">
      <c r="A20" s="2980" t="s">
        <v>1240</v>
      </c>
      <c r="B20" s="2980"/>
      <c r="C20" s="3336"/>
      <c r="D20" s="3336"/>
      <c r="E20" s="3336"/>
      <c r="F20" s="3336"/>
      <c r="G20" s="3336"/>
      <c r="H20" s="3336"/>
      <c r="I20" s="3336"/>
      <c r="J20" s="3336"/>
      <c r="K20" s="3336"/>
    </row>
    <row r="21" spans="1:11" ht="18" customHeight="1">
      <c r="A21" s="3330" t="s">
        <v>897</v>
      </c>
      <c r="B21" s="3330"/>
      <c r="C21" s="3330"/>
      <c r="D21" s="3342"/>
      <c r="E21" s="3342"/>
      <c r="F21" s="3342"/>
      <c r="G21" s="3342"/>
      <c r="H21" s="3342"/>
      <c r="I21" s="3342"/>
      <c r="J21" s="3343" t="s">
        <v>896</v>
      </c>
      <c r="K21" s="3343"/>
    </row>
    <row r="22" spans="1:11">
      <c r="A22" s="21"/>
    </row>
    <row r="23" spans="1:11" ht="15.75" customHeight="1">
      <c r="A23" s="2980" t="s">
        <v>382</v>
      </c>
      <c r="B23" s="2980"/>
      <c r="C23" s="2980"/>
      <c r="D23" s="2980"/>
      <c r="E23" s="3344"/>
      <c r="F23" s="3344"/>
      <c r="G23" s="3344"/>
      <c r="H23" s="3344"/>
      <c r="I23" s="3344"/>
      <c r="J23" s="2980" t="s">
        <v>1224</v>
      </c>
      <c r="K23" s="2980"/>
    </row>
    <row r="24" spans="1:11" ht="40.5" customHeight="1">
      <c r="A24" s="3337" t="s">
        <v>4548</v>
      </c>
      <c r="B24" s="3338"/>
      <c r="C24" s="3338"/>
      <c r="D24" s="3338"/>
      <c r="E24" s="3338"/>
      <c r="F24" s="3338"/>
      <c r="G24" s="3338"/>
      <c r="H24" s="3338"/>
      <c r="I24" s="3338"/>
      <c r="J24" s="3338"/>
      <c r="K24" s="3338"/>
    </row>
    <row r="25" spans="1:11" ht="6.75" customHeight="1">
      <c r="A25" s="21"/>
    </row>
    <row r="26" spans="1:11" ht="26.25" customHeight="1">
      <c r="A26" s="76"/>
      <c r="B26" s="3335" t="s">
        <v>544</v>
      </c>
      <c r="C26" s="3335"/>
      <c r="D26" s="3335"/>
      <c r="E26" s="3335"/>
      <c r="F26" s="3335"/>
      <c r="G26" s="3335" t="s">
        <v>515</v>
      </c>
      <c r="H26" s="3335"/>
      <c r="I26" s="3335"/>
      <c r="J26" s="3335" t="s">
        <v>369</v>
      </c>
      <c r="K26" s="3335"/>
    </row>
    <row r="27" spans="1:11" ht="19.5" customHeight="1">
      <c r="A27" s="847">
        <v>1</v>
      </c>
      <c r="B27" s="3326"/>
      <c r="C27" s="3326"/>
      <c r="D27" s="3326"/>
      <c r="E27" s="3326"/>
      <c r="F27" s="3326"/>
      <c r="G27" s="3326"/>
      <c r="H27" s="3326"/>
      <c r="I27" s="3326"/>
      <c r="J27" s="3326"/>
      <c r="K27" s="3326"/>
    </row>
    <row r="28" spans="1:11" ht="19.5" customHeight="1">
      <c r="A28" s="847">
        <v>2</v>
      </c>
      <c r="B28" s="3326"/>
      <c r="C28" s="3326"/>
      <c r="D28" s="3326"/>
      <c r="E28" s="3326"/>
      <c r="F28" s="3326"/>
      <c r="G28" s="3326"/>
      <c r="H28" s="3326"/>
      <c r="I28" s="3326"/>
      <c r="J28" s="3326"/>
      <c r="K28" s="3326"/>
    </row>
    <row r="29" spans="1:11" ht="19.5" customHeight="1">
      <c r="A29" s="847">
        <v>3</v>
      </c>
      <c r="B29" s="3326"/>
      <c r="C29" s="3326"/>
      <c r="D29" s="3326"/>
      <c r="E29" s="3326"/>
      <c r="F29" s="3326"/>
      <c r="G29" s="3326"/>
      <c r="H29" s="3326"/>
      <c r="I29" s="3326"/>
      <c r="J29" s="3326"/>
      <c r="K29" s="3326"/>
    </row>
    <row r="30" spans="1:11" ht="19.5" customHeight="1">
      <c r="A30" s="847">
        <v>4</v>
      </c>
      <c r="B30" s="3326"/>
      <c r="C30" s="3326"/>
      <c r="D30" s="3326"/>
      <c r="E30" s="3326"/>
      <c r="F30" s="3326"/>
      <c r="G30" s="3326"/>
      <c r="H30" s="3326"/>
      <c r="I30" s="3326"/>
      <c r="J30" s="3326"/>
      <c r="K30" s="3326"/>
    </row>
    <row r="31" spans="1:11" ht="19.5" customHeight="1">
      <c r="A31" s="847">
        <v>5</v>
      </c>
      <c r="B31" s="3326"/>
      <c r="C31" s="3326"/>
      <c r="D31" s="3326"/>
      <c r="E31" s="3326"/>
      <c r="F31" s="3326"/>
      <c r="G31" s="3326"/>
      <c r="H31" s="3326"/>
      <c r="I31" s="3326"/>
      <c r="J31" s="3326"/>
      <c r="K31" s="3326"/>
    </row>
    <row r="32" spans="1:11" ht="19.5" customHeight="1">
      <c r="A32" s="847">
        <v>6</v>
      </c>
      <c r="B32" s="3326"/>
      <c r="C32" s="3326"/>
      <c r="D32" s="3326"/>
      <c r="E32" s="3326"/>
      <c r="F32" s="3326"/>
      <c r="G32" s="3326"/>
      <c r="H32" s="3326"/>
      <c r="I32" s="3326"/>
      <c r="J32" s="3326"/>
      <c r="K32" s="3326"/>
    </row>
    <row r="33" spans="1:11" ht="19.5" customHeight="1">
      <c r="A33" s="847">
        <v>7</v>
      </c>
      <c r="B33" s="3326"/>
      <c r="C33" s="3326"/>
      <c r="D33" s="3326"/>
      <c r="E33" s="3326"/>
      <c r="F33" s="3326"/>
      <c r="G33" s="3326"/>
      <c r="H33" s="3326"/>
      <c r="I33" s="3326"/>
      <c r="J33" s="3326"/>
      <c r="K33" s="3326"/>
    </row>
    <row r="34" spans="1:11" ht="19.5" customHeight="1">
      <c r="A34" s="847">
        <v>8</v>
      </c>
      <c r="B34" s="3326"/>
      <c r="C34" s="3326"/>
      <c r="D34" s="3326"/>
      <c r="E34" s="3326"/>
      <c r="F34" s="3326"/>
      <c r="G34" s="3326"/>
      <c r="H34" s="3326"/>
      <c r="I34" s="3326"/>
      <c r="J34" s="3326"/>
      <c r="K34" s="3326"/>
    </row>
    <row r="35" spans="1:11">
      <c r="A35" s="21"/>
    </row>
    <row r="36" spans="1:11" ht="18.75" customHeight="1">
      <c r="A36" s="3320" t="s">
        <v>368</v>
      </c>
      <c r="B36" s="3321"/>
      <c r="C36" s="3321"/>
      <c r="D36" s="3321"/>
      <c r="E36" s="3322"/>
      <c r="G36" s="3327" t="s">
        <v>443</v>
      </c>
      <c r="H36" s="3328"/>
      <c r="I36" s="3328"/>
      <c r="J36" s="3328"/>
      <c r="K36" s="3329"/>
    </row>
    <row r="37" spans="1:11" ht="158.25" customHeight="1">
      <c r="A37" s="3323" t="s">
        <v>1225</v>
      </c>
      <c r="B37" s="3324"/>
      <c r="C37" s="3324"/>
      <c r="D37" s="3324"/>
      <c r="E37" s="3325"/>
      <c r="G37" s="3317"/>
      <c r="H37" s="3318"/>
      <c r="I37" s="3318"/>
      <c r="J37" s="3318"/>
      <c r="K37" s="3319"/>
    </row>
  </sheetData>
  <sheetProtection formatRows="0" selectLockedCells="1"/>
  <mergeCells count="54">
    <mergeCell ref="G27:I27"/>
    <mergeCell ref="D18:E18"/>
    <mergeCell ref="J23:K23"/>
    <mergeCell ref="E23:I23"/>
    <mergeCell ref="A23:D23"/>
    <mergeCell ref="J21:K21"/>
    <mergeCell ref="D21:I21"/>
    <mergeCell ref="A18:C18"/>
    <mergeCell ref="A1:K1"/>
    <mergeCell ref="A3:K3"/>
    <mergeCell ref="A4:K4"/>
    <mergeCell ref="A5:K5"/>
    <mergeCell ref="C8:G8"/>
    <mergeCell ref="I8:K8"/>
    <mergeCell ref="A6:K6"/>
    <mergeCell ref="G28:I28"/>
    <mergeCell ref="G29:I29"/>
    <mergeCell ref="A24:K24"/>
    <mergeCell ref="A21:C21"/>
    <mergeCell ref="G32:I32"/>
    <mergeCell ref="J30:K30"/>
    <mergeCell ref="J31:K31"/>
    <mergeCell ref="B30:F30"/>
    <mergeCell ref="B31:F31"/>
    <mergeCell ref="G31:I31"/>
    <mergeCell ref="G30:I30"/>
    <mergeCell ref="B32:F32"/>
    <mergeCell ref="B26:F26"/>
    <mergeCell ref="B29:F29"/>
    <mergeCell ref="J28:K28"/>
    <mergeCell ref="G26:I26"/>
    <mergeCell ref="B33:F33"/>
    <mergeCell ref="A8:B8"/>
    <mergeCell ref="A10:K10"/>
    <mergeCell ref="A17:K17"/>
    <mergeCell ref="G33:I33"/>
    <mergeCell ref="J32:K32"/>
    <mergeCell ref="J33:K33"/>
    <mergeCell ref="A12:K12"/>
    <mergeCell ref="A14:K16"/>
    <mergeCell ref="J29:K29"/>
    <mergeCell ref="B27:F27"/>
    <mergeCell ref="J26:K26"/>
    <mergeCell ref="A20:B20"/>
    <mergeCell ref="C20:K20"/>
    <mergeCell ref="J27:K27"/>
    <mergeCell ref="B28:F28"/>
    <mergeCell ref="G37:K37"/>
    <mergeCell ref="A36:E36"/>
    <mergeCell ref="A37:E37"/>
    <mergeCell ref="J34:K34"/>
    <mergeCell ref="G34:I34"/>
    <mergeCell ref="G36:K36"/>
    <mergeCell ref="B34:F34"/>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9" r:id="rId4" name="Button 3">
              <controlPr defaultSize="0" print="0" autoFill="0" autoPict="0" macro="[0]!ToMainMenu">
                <anchor>
                  <from>
                    <xdr:col>16</xdr:col>
                    <xdr:colOff>601980</xdr:colOff>
                    <xdr:row>3</xdr:row>
                    <xdr:rowOff>0</xdr:rowOff>
                  </from>
                  <to>
                    <xdr:col>20</xdr:col>
                    <xdr:colOff>99060</xdr:colOff>
                    <xdr:row>4</xdr:row>
                    <xdr:rowOff>220980</xdr:rowOff>
                  </to>
                </anchor>
              </controlPr>
            </control>
          </mc:Choice>
        </mc:AlternateContent>
        <mc:AlternateContent xmlns:mc="http://schemas.openxmlformats.org/markup-compatibility/2006">
          <mc:Choice Requires="x14">
            <control shapeId="86020" r:id="rId5" name="Button 4">
              <controlPr defaultSize="0" print="0" autoFill="0" autoPict="0" macro="[0]!PrintCoverPGSec1">
                <anchor>
                  <from>
                    <xdr:col>16</xdr:col>
                    <xdr:colOff>601980</xdr:colOff>
                    <xdr:row>13</xdr:row>
                    <xdr:rowOff>228600</xdr:rowOff>
                  </from>
                  <to>
                    <xdr:col>20</xdr:col>
                    <xdr:colOff>60960</xdr:colOff>
                    <xdr:row>17</xdr:row>
                    <xdr:rowOff>0</xdr:rowOff>
                  </to>
                </anchor>
              </controlPr>
            </control>
          </mc:Choice>
        </mc:AlternateContent>
        <mc:AlternateContent xmlns:mc="http://schemas.openxmlformats.org/markup-compatibility/2006">
          <mc:Choice Requires="x14">
            <control shapeId="86021" r:id="rId6" name="Button 5">
              <controlPr defaultSize="0" print="0" autoFill="0" autoPict="0" macro="[0]!PrintPreview">
                <anchor>
                  <from>
                    <xdr:col>16</xdr:col>
                    <xdr:colOff>601980</xdr:colOff>
                    <xdr:row>5</xdr:row>
                    <xdr:rowOff>60960</xdr:rowOff>
                  </from>
                  <to>
                    <xdr:col>20</xdr:col>
                    <xdr:colOff>99060</xdr:colOff>
                    <xdr:row>8</xdr:row>
                    <xdr:rowOff>0</xdr:rowOff>
                  </to>
                </anchor>
              </controlPr>
            </control>
          </mc:Choice>
        </mc:AlternateContent>
        <mc:AlternateContent xmlns:mc="http://schemas.openxmlformats.org/markup-compatibility/2006">
          <mc:Choice Requires="x14">
            <control shapeId="86087" r:id="rId7" name="Button 71">
              <controlPr defaultSize="0" print="0" autoFill="0" autoPict="0" macro="[0]!ToDataEntry">
                <anchor>
                  <from>
                    <xdr:col>16</xdr:col>
                    <xdr:colOff>601980</xdr:colOff>
                    <xdr:row>17</xdr:row>
                    <xdr:rowOff>38100</xdr:rowOff>
                  </from>
                  <to>
                    <xdr:col>20</xdr:col>
                    <xdr:colOff>60960</xdr:colOff>
                    <xdr:row>19</xdr:row>
                    <xdr:rowOff>198120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1">
    <tabColor indexed="51"/>
  </sheetPr>
  <dimension ref="A1:K91"/>
  <sheetViews>
    <sheetView showGridLines="0" zoomScaleNormal="100" workbookViewId="0">
      <selection activeCell="E28" sqref="E28"/>
    </sheetView>
  </sheetViews>
  <sheetFormatPr defaultRowHeight="13.2"/>
  <cols>
    <col min="1" max="1" width="2.5546875" customWidth="1"/>
    <col min="2" max="2" width="9.5546875" customWidth="1"/>
    <col min="5" max="5" width="12" customWidth="1"/>
    <col min="6" max="6" width="1.109375" customWidth="1"/>
    <col min="7" max="7" width="7.5546875" customWidth="1"/>
    <col min="8" max="8" width="7" customWidth="1"/>
    <col min="9" max="9" width="10.44140625" customWidth="1"/>
    <col min="10" max="10" width="6.5546875" customWidth="1"/>
    <col min="11" max="11" width="20.88671875" customWidth="1"/>
  </cols>
  <sheetData>
    <row r="1" spans="1:11" ht="37.5" customHeight="1">
      <c r="A1" s="3346" t="s">
        <v>4549</v>
      </c>
      <c r="B1" s="3347"/>
      <c r="C1" s="3347"/>
      <c r="D1" s="3347"/>
      <c r="E1" s="3347"/>
      <c r="F1" s="3347"/>
      <c r="G1" s="3347"/>
      <c r="H1" s="3347"/>
      <c r="I1" s="3347"/>
      <c r="J1" s="3347"/>
      <c r="K1" s="3348"/>
    </row>
    <row r="2" spans="1:11">
      <c r="A2" s="6"/>
    </row>
    <row r="3" spans="1:11">
      <c r="A3" s="3349" t="s">
        <v>713</v>
      </c>
      <c r="B3" s="3349"/>
      <c r="C3" s="3349"/>
      <c r="D3" s="3349"/>
      <c r="E3" s="3349"/>
      <c r="F3" s="3349"/>
      <c r="G3" s="3349"/>
      <c r="H3" s="3349"/>
      <c r="I3" s="3349"/>
      <c r="J3" s="3349"/>
      <c r="K3" s="3349"/>
    </row>
    <row r="4" spans="1:11">
      <c r="A4" s="6"/>
    </row>
    <row r="5" spans="1:11">
      <c r="A5" s="3350"/>
      <c r="B5" s="3350"/>
      <c r="C5" s="3350"/>
      <c r="D5" s="3350"/>
      <c r="E5" s="3350"/>
      <c r="F5" s="3350"/>
      <c r="G5" s="3350"/>
      <c r="H5" s="3350"/>
      <c r="I5" s="3350"/>
      <c r="J5" s="3350"/>
      <c r="K5" s="3350"/>
    </row>
    <row r="6" spans="1:11">
      <c r="A6" s="6"/>
    </row>
    <row r="7" spans="1:11">
      <c r="A7" s="3350" t="s">
        <v>582</v>
      </c>
      <c r="B7" s="3350"/>
      <c r="C7" s="3350"/>
      <c r="D7" s="3350"/>
      <c r="E7" s="3350"/>
      <c r="F7" s="3350"/>
      <c r="G7" s="3350"/>
      <c r="H7" s="3350"/>
      <c r="I7" s="3350"/>
      <c r="J7" s="3350"/>
      <c r="K7" s="3350"/>
    </row>
    <row r="8" spans="1:11">
      <c r="A8" s="3354" t="s">
        <v>784</v>
      </c>
      <c r="B8" s="3354"/>
      <c r="C8" s="3354"/>
      <c r="D8" s="3354"/>
      <c r="E8" s="3354"/>
      <c r="F8" s="3354"/>
      <c r="G8" s="3354"/>
      <c r="H8" s="3354"/>
      <c r="I8" s="3354"/>
      <c r="J8" s="3354"/>
      <c r="K8" s="3354"/>
    </row>
    <row r="9" spans="1:11">
      <c r="A9" s="3"/>
    </row>
    <row r="10" spans="1:11" ht="18.75" customHeight="1">
      <c r="A10" s="3330" t="s">
        <v>894</v>
      </c>
      <c r="B10" s="3330"/>
      <c r="C10" s="234"/>
      <c r="D10" s="234"/>
      <c r="E10" s="234"/>
      <c r="F10" s="234"/>
      <c r="G10" s="234"/>
      <c r="H10" s="234"/>
      <c r="I10" s="9" t="s">
        <v>895</v>
      </c>
      <c r="J10" s="234"/>
      <c r="K10" s="234"/>
    </row>
    <row r="11" spans="1:11">
      <c r="A11" s="6"/>
    </row>
    <row r="12" spans="1:11">
      <c r="A12" s="3349" t="s">
        <v>715</v>
      </c>
      <c r="B12" s="3349"/>
      <c r="C12" s="3349"/>
      <c r="D12" s="3349"/>
      <c r="E12" s="3349"/>
      <c r="F12" s="3349"/>
      <c r="G12" s="3349"/>
      <c r="H12" s="3349"/>
      <c r="I12" s="3349"/>
      <c r="J12" s="3349"/>
      <c r="K12" s="3349"/>
    </row>
    <row r="13" spans="1:11">
      <c r="A13" s="6"/>
    </row>
    <row r="14" spans="1:11">
      <c r="A14" s="237" t="s">
        <v>900</v>
      </c>
      <c r="B14" s="237" t="s">
        <v>4563</v>
      </c>
      <c r="C14" s="237"/>
      <c r="D14" s="237"/>
      <c r="E14" s="237"/>
      <c r="F14" s="237"/>
      <c r="G14" s="237"/>
      <c r="H14" s="237"/>
      <c r="I14" s="237"/>
      <c r="J14" s="237"/>
      <c r="K14" s="237"/>
    </row>
    <row r="15" spans="1:11">
      <c r="A15" s="27"/>
    </row>
    <row r="16" spans="1:11">
      <c r="A16" s="27"/>
      <c r="B16" s="3353"/>
      <c r="C16" s="3353"/>
      <c r="D16" s="3353"/>
      <c r="E16" s="3353"/>
      <c r="F16" s="3353"/>
      <c r="G16" s="3353"/>
      <c r="H16" s="3353"/>
      <c r="I16" s="3353"/>
      <c r="J16" s="3353"/>
      <c r="K16" s="3353"/>
    </row>
    <row r="17" spans="1:11">
      <c r="A17" s="6"/>
    </row>
    <row r="18" spans="1:11">
      <c r="A18" s="27"/>
      <c r="B18" s="3353"/>
      <c r="C18" s="3353"/>
      <c r="D18" s="3353"/>
      <c r="E18" s="3353"/>
      <c r="F18" s="3353"/>
      <c r="G18" s="3353"/>
      <c r="H18" s="3353"/>
      <c r="I18" s="3353"/>
      <c r="J18" s="3353"/>
      <c r="K18" s="3353"/>
    </row>
    <row r="19" spans="1:11">
      <c r="B19" s="239" t="s">
        <v>968</v>
      </c>
      <c r="C19" s="239"/>
      <c r="D19" s="239"/>
      <c r="E19" s="239"/>
      <c r="F19" s="239"/>
      <c r="G19" s="239"/>
      <c r="H19" s="239"/>
      <c r="I19" s="239"/>
      <c r="J19" s="239"/>
      <c r="K19" s="239"/>
    </row>
    <row r="20" spans="1:11" ht="6.75" customHeight="1">
      <c r="A20" s="6"/>
    </row>
    <row r="21" spans="1:11">
      <c r="B21" s="6" t="str">
        <f>+"to the "&amp;'Master Data'!E12&amp;" in respect of the following project:"</f>
        <v>to the KZN Department of Public Works in respect of the following project:</v>
      </c>
      <c r="C21" s="6"/>
      <c r="D21" s="6"/>
      <c r="E21" s="6"/>
      <c r="F21" s="6"/>
      <c r="G21" s="6"/>
      <c r="H21" s="6"/>
      <c r="I21" s="6"/>
      <c r="J21" s="6"/>
      <c r="K21" s="6"/>
    </row>
    <row r="22" spans="1:11" ht="8.25" customHeight="1">
      <c r="A22" s="6"/>
    </row>
    <row r="23" spans="1:11" ht="12.75" customHeight="1">
      <c r="B23" s="2448" t="str">
        <f>+'Master Data'!E18</f>
        <v>KZN Public Works: 191 Prince Alfred Street</v>
      </c>
      <c r="C23" s="2448"/>
      <c r="D23" s="2448"/>
      <c r="E23" s="2448"/>
      <c r="F23" s="2448"/>
      <c r="G23" s="2448"/>
      <c r="H23" s="2448"/>
      <c r="I23" s="2448"/>
      <c r="J23" s="2448"/>
      <c r="K23" s="2448"/>
    </row>
    <row r="24" spans="1:11">
      <c r="A24" s="246"/>
      <c r="B24" s="2448"/>
      <c r="C24" s="2448"/>
      <c r="D24" s="2448"/>
      <c r="E24" s="2448"/>
      <c r="F24" s="2448"/>
      <c r="G24" s="2448"/>
      <c r="H24" s="2448"/>
      <c r="I24" s="2448"/>
      <c r="J24" s="2448"/>
      <c r="K24" s="2448"/>
    </row>
    <row r="25" spans="1:11" ht="22.5" customHeight="1" thickBot="1">
      <c r="A25" s="247"/>
      <c r="B25" s="3355"/>
      <c r="C25" s="3355"/>
      <c r="D25" s="3355"/>
      <c r="E25" s="3355"/>
      <c r="F25" s="3355"/>
      <c r="G25" s="3355"/>
      <c r="H25" s="3355"/>
      <c r="I25" s="3355"/>
      <c r="J25" s="3355"/>
      <c r="K25" s="3355"/>
    </row>
    <row r="26" spans="1:11" ht="6" customHeight="1">
      <c r="A26" s="3354"/>
      <c r="B26" s="3354"/>
      <c r="C26" s="3354"/>
      <c r="D26" s="3354"/>
      <c r="E26" s="3354"/>
      <c r="F26" s="3354"/>
      <c r="G26" s="3354"/>
      <c r="H26" s="3354"/>
      <c r="I26" s="3354"/>
      <c r="J26" s="3354"/>
      <c r="K26" s="3354"/>
    </row>
    <row r="27" spans="1:11" s="8" customFormat="1" ht="12.75" customHeight="1">
      <c r="B27" s="3330" t="s">
        <v>448</v>
      </c>
      <c r="C27" s="3330"/>
      <c r="D27" s="3331" t="str">
        <f>+'Master Data'!OLE_LINK5</f>
        <v>ZNTM012345W</v>
      </c>
      <c r="E27" s="3331"/>
      <c r="F27" s="3331"/>
      <c r="G27" s="3331"/>
      <c r="H27" s="3331"/>
      <c r="I27" s="3331"/>
      <c r="J27" s="3331"/>
      <c r="K27" s="3331"/>
    </row>
    <row r="28" spans="1:11">
      <c r="A28" s="26"/>
    </row>
    <row r="29" spans="1:11">
      <c r="A29" s="240" t="s">
        <v>787</v>
      </c>
      <c r="B29" s="3203" t="s">
        <v>901</v>
      </c>
      <c r="C29" s="3203"/>
      <c r="D29" s="3352" t="s">
        <v>902</v>
      </c>
      <c r="E29" s="3352"/>
      <c r="F29" s="3352"/>
      <c r="G29" s="3352"/>
      <c r="H29" s="3352"/>
      <c r="I29" s="3352"/>
      <c r="J29" s="3352"/>
      <c r="K29" s="3352"/>
    </row>
    <row r="30" spans="1:11">
      <c r="A30" s="6"/>
    </row>
    <row r="31" spans="1:11">
      <c r="B31" s="3203" t="s">
        <v>903</v>
      </c>
      <c r="C31" s="3203"/>
      <c r="D31" s="3353"/>
      <c r="E31" s="3353"/>
      <c r="F31" s="3353"/>
      <c r="G31" s="3353"/>
      <c r="H31" s="3353"/>
      <c r="I31" s="3353"/>
      <c r="J31" s="3353"/>
      <c r="K31" s="235" t="s">
        <v>896</v>
      </c>
    </row>
    <row r="32" spans="1:11">
      <c r="A32" s="6"/>
    </row>
    <row r="33" spans="1:11">
      <c r="B33" s="6" t="s">
        <v>382</v>
      </c>
      <c r="C33" s="6"/>
      <c r="D33" s="6"/>
      <c r="E33" s="3353"/>
      <c r="F33" s="3353"/>
      <c r="G33" s="3353"/>
      <c r="H33" s="3353"/>
      <c r="I33" s="3353"/>
      <c r="J33" s="3353"/>
      <c r="K33" s="3353"/>
    </row>
    <row r="34" spans="1:11" ht="43.5" customHeight="1">
      <c r="B34" s="3211" t="s">
        <v>1487</v>
      </c>
      <c r="C34" s="3211"/>
      <c r="D34" s="3211"/>
      <c r="E34" s="3211"/>
      <c r="F34" s="3211"/>
      <c r="G34" s="3211"/>
      <c r="H34" s="3211"/>
      <c r="I34" s="3211"/>
      <c r="J34" s="3211"/>
      <c r="K34" s="3211"/>
    </row>
    <row r="35" spans="1:11" ht="39" customHeight="1">
      <c r="A35" s="241" t="s">
        <v>788</v>
      </c>
      <c r="B35" s="3351" t="s">
        <v>3813</v>
      </c>
      <c r="C35" s="3351"/>
      <c r="D35" s="3351"/>
      <c r="E35" s="3351"/>
      <c r="F35" s="3351"/>
      <c r="G35" s="3351"/>
      <c r="H35" s="3351"/>
      <c r="I35" s="3351"/>
      <c r="J35" s="3351"/>
      <c r="K35" s="3351"/>
    </row>
    <row r="36" spans="1:11" ht="26.25" customHeight="1">
      <c r="A36" s="241" t="s">
        <v>789</v>
      </c>
      <c r="B36" s="3330" t="s">
        <v>904</v>
      </c>
      <c r="C36" s="3330"/>
      <c r="D36" s="3330"/>
      <c r="E36" s="3330"/>
      <c r="F36" s="3330"/>
      <c r="G36" s="3330"/>
      <c r="H36" s="3330"/>
      <c r="I36" s="3330"/>
      <c r="J36" s="3330"/>
      <c r="K36" s="3330"/>
    </row>
    <row r="37" spans="1:11" ht="7.5" customHeight="1">
      <c r="A37" s="6"/>
    </row>
    <row r="38" spans="1:11">
      <c r="B38" s="6" t="s">
        <v>800</v>
      </c>
      <c r="C38" s="6"/>
      <c r="D38" s="3353" t="s">
        <v>582</v>
      </c>
      <c r="E38" s="3353"/>
      <c r="F38" s="3353"/>
      <c r="G38" s="3353"/>
      <c r="H38" s="3353"/>
      <c r="I38" s="3353"/>
      <c r="J38" s="3353"/>
      <c r="K38" s="236"/>
    </row>
    <row r="39" spans="1:11" ht="8.25" customHeight="1">
      <c r="A39" s="27"/>
    </row>
    <row r="40" spans="1:11">
      <c r="C40" s="27" t="s">
        <v>1137</v>
      </c>
      <c r="D40" s="3353" t="s">
        <v>582</v>
      </c>
      <c r="E40" s="3353"/>
      <c r="F40" s="3353"/>
      <c r="G40" s="3353"/>
      <c r="H40" s="3353"/>
      <c r="I40" s="3353"/>
      <c r="J40" s="3353"/>
      <c r="K40" s="236"/>
    </row>
    <row r="41" spans="1:11" ht="8.25" customHeight="1">
      <c r="A41" s="6"/>
    </row>
    <row r="42" spans="1:11">
      <c r="C42" s="27" t="s">
        <v>1137</v>
      </c>
      <c r="D42" s="3353" t="s">
        <v>582</v>
      </c>
      <c r="E42" s="3353"/>
      <c r="F42" s="3353"/>
      <c r="G42" s="3353"/>
      <c r="H42" s="3353"/>
      <c r="I42" s="3353"/>
      <c r="J42" s="3353"/>
      <c r="K42" s="236"/>
    </row>
    <row r="43" spans="1:11" ht="8.25" customHeight="1">
      <c r="C43" s="27"/>
    </row>
    <row r="44" spans="1:11">
      <c r="C44" s="27" t="s">
        <v>1137</v>
      </c>
      <c r="D44" s="3353" t="s">
        <v>582</v>
      </c>
      <c r="E44" s="3353"/>
      <c r="F44" s="3353"/>
      <c r="G44" s="3353"/>
      <c r="H44" s="3353"/>
      <c r="I44" s="236"/>
      <c r="J44" s="249"/>
      <c r="K44" s="244" t="s">
        <v>898</v>
      </c>
    </row>
    <row r="45" spans="1:11" ht="8.25" customHeight="1">
      <c r="A45" s="6"/>
    </row>
    <row r="46" spans="1:11">
      <c r="B46" s="6" t="s">
        <v>801</v>
      </c>
      <c r="D46" s="3353" t="s">
        <v>582</v>
      </c>
      <c r="E46" s="3353"/>
      <c r="F46" s="3353"/>
      <c r="G46" s="3353"/>
      <c r="H46" s="3353"/>
      <c r="I46" s="3353"/>
      <c r="J46" s="3353"/>
      <c r="K46" s="236"/>
    </row>
    <row r="47" spans="1:11" ht="8.25" customHeight="1">
      <c r="A47" s="27"/>
    </row>
    <row r="48" spans="1:11">
      <c r="C48" s="27" t="s">
        <v>1137</v>
      </c>
      <c r="D48" s="3353" t="s">
        <v>582</v>
      </c>
      <c r="E48" s="3353"/>
      <c r="F48" s="3353"/>
      <c r="G48" s="3353"/>
      <c r="H48" s="3353"/>
      <c r="I48" s="3353"/>
      <c r="J48" s="3353"/>
      <c r="K48" s="236"/>
    </row>
    <row r="49" spans="1:11" ht="8.25" customHeight="1">
      <c r="A49" s="6"/>
    </row>
    <row r="50" spans="1:11">
      <c r="C50" s="27" t="s">
        <v>1137</v>
      </c>
      <c r="D50" s="3353" t="s">
        <v>582</v>
      </c>
      <c r="E50" s="3353"/>
      <c r="F50" s="3353"/>
      <c r="G50" s="3353"/>
      <c r="H50" s="3353"/>
      <c r="I50" s="3353"/>
      <c r="J50" s="3353"/>
      <c r="K50" s="236"/>
    </row>
    <row r="51" spans="1:11" ht="8.25" customHeight="1">
      <c r="C51" s="27"/>
    </row>
    <row r="52" spans="1:11">
      <c r="C52" s="27" t="s">
        <v>1137</v>
      </c>
      <c r="D52" s="3353" t="s">
        <v>582</v>
      </c>
      <c r="E52" s="3353"/>
      <c r="F52" s="3353"/>
      <c r="G52" s="3353"/>
      <c r="H52" s="3353"/>
      <c r="I52" s="236"/>
      <c r="J52" s="249"/>
      <c r="K52" s="244" t="s">
        <v>898</v>
      </c>
    </row>
    <row r="53" spans="1:11" ht="15.6" customHeight="1">
      <c r="A53" s="6"/>
    </row>
    <row r="54" spans="1:11">
      <c r="B54" s="6" t="s">
        <v>802</v>
      </c>
      <c r="D54" s="1826" t="s">
        <v>3812</v>
      </c>
      <c r="E54" s="18"/>
      <c r="F54" s="6"/>
      <c r="G54" s="6"/>
      <c r="H54" s="3345" t="s">
        <v>582</v>
      </c>
      <c r="I54" s="3345"/>
      <c r="J54" s="3345"/>
      <c r="K54" s="3345"/>
    </row>
    <row r="55" spans="1:11">
      <c r="A55" s="27"/>
      <c r="D55" s="414"/>
    </row>
    <row r="56" spans="1:11" ht="19.5" customHeight="1">
      <c r="B56" s="3203" t="s">
        <v>803</v>
      </c>
      <c r="C56" s="3203"/>
      <c r="D56" s="1826" t="s">
        <v>3812</v>
      </c>
      <c r="E56" s="18"/>
      <c r="F56" s="6"/>
      <c r="G56" s="6"/>
      <c r="H56" s="3345" t="s">
        <v>582</v>
      </c>
      <c r="I56" s="3345"/>
      <c r="J56" s="3345"/>
      <c r="K56" s="3345"/>
    </row>
    <row r="57" spans="1:11">
      <c r="A57" s="18"/>
      <c r="B57" s="18"/>
      <c r="C57" s="6"/>
      <c r="D57" s="212"/>
      <c r="E57" s="18"/>
      <c r="F57" s="165"/>
      <c r="G57" s="165"/>
      <c r="H57" s="165"/>
      <c r="I57" s="165"/>
      <c r="J57" s="165"/>
    </row>
    <row r="58" spans="1:11" ht="20.25" customHeight="1">
      <c r="A58" s="18"/>
      <c r="B58" s="3203" t="s">
        <v>1226</v>
      </c>
      <c r="C58" s="3203"/>
      <c r="D58" s="347"/>
      <c r="E58" s="346"/>
      <c r="F58" s="238"/>
      <c r="G58" s="238"/>
      <c r="H58" s="3345" t="s">
        <v>582</v>
      </c>
      <c r="I58" s="3345"/>
      <c r="J58" s="3345"/>
      <c r="K58" s="3345"/>
    </row>
    <row r="59" spans="1:11" ht="6.75" customHeight="1">
      <c r="A59" s="18"/>
      <c r="B59" s="18"/>
      <c r="C59" s="18"/>
      <c r="D59" s="213"/>
      <c r="E59" s="18"/>
      <c r="F59" s="6"/>
      <c r="G59" s="6"/>
      <c r="H59" s="110"/>
      <c r="I59" s="110"/>
      <c r="J59" s="110"/>
      <c r="K59" s="110"/>
    </row>
    <row r="60" spans="1:11" ht="27" customHeight="1">
      <c r="A60" s="3356" t="s">
        <v>899</v>
      </c>
      <c r="B60" s="3356"/>
      <c r="C60" s="3356"/>
      <c r="D60" s="3356"/>
      <c r="E60" s="3356"/>
      <c r="F60" s="3356"/>
      <c r="G60" s="3356"/>
      <c r="H60" s="3356"/>
      <c r="I60" s="3356"/>
      <c r="J60" s="3356"/>
      <c r="K60" s="3356"/>
    </row>
    <row r="61" spans="1:11" ht="15.75" customHeight="1">
      <c r="A61" s="76"/>
      <c r="B61" s="3326" t="s">
        <v>544</v>
      </c>
      <c r="C61" s="3326"/>
      <c r="D61" s="3326"/>
      <c r="E61" s="3326"/>
      <c r="F61" s="3326" t="s">
        <v>515</v>
      </c>
      <c r="G61" s="3326"/>
      <c r="H61" s="3326"/>
      <c r="I61" s="3326"/>
      <c r="J61" s="3326" t="s">
        <v>369</v>
      </c>
      <c r="K61" s="3326"/>
    </row>
    <row r="62" spans="1:11" ht="21.75" customHeight="1">
      <c r="A62" s="242">
        <v>1</v>
      </c>
      <c r="B62" s="3326"/>
      <c r="C62" s="3326"/>
      <c r="D62" s="3326"/>
      <c r="E62" s="3326"/>
      <c r="F62" s="3326"/>
      <c r="G62" s="3326"/>
      <c r="H62" s="3326"/>
      <c r="I62" s="3326"/>
      <c r="J62" s="3326"/>
      <c r="K62" s="3326"/>
    </row>
    <row r="63" spans="1:11" ht="21.75" customHeight="1">
      <c r="A63" s="242">
        <v>2</v>
      </c>
      <c r="B63" s="3326"/>
      <c r="C63" s="3326"/>
      <c r="D63" s="3326"/>
      <c r="E63" s="3326"/>
      <c r="F63" s="3326"/>
      <c r="G63" s="3326"/>
      <c r="H63" s="3326"/>
      <c r="I63" s="3326"/>
      <c r="J63" s="3326"/>
      <c r="K63" s="3326"/>
    </row>
    <row r="64" spans="1:11" ht="21.75" customHeight="1">
      <c r="A64" s="242">
        <v>3</v>
      </c>
      <c r="B64" s="3326"/>
      <c r="C64" s="3326"/>
      <c r="D64" s="3326"/>
      <c r="E64" s="3326"/>
      <c r="F64" s="3326"/>
      <c r="G64" s="3326"/>
      <c r="H64" s="3326"/>
      <c r="I64" s="3326"/>
      <c r="J64" s="3326"/>
      <c r="K64" s="3326"/>
    </row>
    <row r="65" spans="1:11" ht="21.75" customHeight="1">
      <c r="A65" s="242">
        <v>4</v>
      </c>
      <c r="B65" s="3326"/>
      <c r="C65" s="3326"/>
      <c r="D65" s="3326"/>
      <c r="E65" s="3326"/>
      <c r="F65" s="3326"/>
      <c r="G65" s="3326"/>
      <c r="H65" s="3326"/>
      <c r="I65" s="3326"/>
      <c r="J65" s="3326"/>
      <c r="K65" s="3326"/>
    </row>
    <row r="66" spans="1:11" ht="21.75" customHeight="1">
      <c r="A66" s="242">
        <v>5</v>
      </c>
      <c r="B66" s="3326"/>
      <c r="C66" s="3326"/>
      <c r="D66" s="3326"/>
      <c r="E66" s="3326"/>
      <c r="F66" s="3326"/>
      <c r="G66" s="3326"/>
      <c r="H66" s="3326"/>
      <c r="I66" s="3326"/>
      <c r="J66" s="3326"/>
      <c r="K66" s="3326"/>
    </row>
    <row r="67" spans="1:11" ht="21.75" customHeight="1">
      <c r="A67" s="242">
        <v>6</v>
      </c>
      <c r="B67" s="3326"/>
      <c r="C67" s="3326"/>
      <c r="D67" s="3326"/>
      <c r="E67" s="3326"/>
      <c r="F67" s="3326"/>
      <c r="G67" s="3326"/>
      <c r="H67" s="3326"/>
      <c r="I67" s="3326"/>
      <c r="J67" s="3326"/>
      <c r="K67" s="3326"/>
    </row>
    <row r="68" spans="1:11" ht="21.75" customHeight="1">
      <c r="A68" s="242">
        <v>7</v>
      </c>
      <c r="B68" s="3326"/>
      <c r="C68" s="3326"/>
      <c r="D68" s="3326"/>
      <c r="E68" s="3326"/>
      <c r="F68" s="3326"/>
      <c r="G68" s="3326"/>
      <c r="H68" s="3326"/>
      <c r="I68" s="3326"/>
      <c r="J68" s="3326"/>
      <c r="K68" s="3326"/>
    </row>
    <row r="69" spans="1:11" ht="21.75" customHeight="1">
      <c r="A69" s="242">
        <v>8</v>
      </c>
      <c r="B69" s="3326"/>
      <c r="C69" s="3326"/>
      <c r="D69" s="3326"/>
      <c r="E69" s="3326"/>
      <c r="F69" s="3326"/>
      <c r="G69" s="3326"/>
      <c r="H69" s="3326"/>
      <c r="I69" s="3326"/>
      <c r="J69" s="3326"/>
      <c r="K69" s="3326"/>
    </row>
    <row r="70" spans="1:11" ht="21.75" customHeight="1">
      <c r="A70" s="242">
        <v>9</v>
      </c>
      <c r="B70" s="3326"/>
      <c r="C70" s="3326"/>
      <c r="D70" s="3326"/>
      <c r="E70" s="3326"/>
      <c r="F70" s="3326"/>
      <c r="G70" s="3326"/>
      <c r="H70" s="3326"/>
      <c r="I70" s="3326"/>
      <c r="J70" s="3326"/>
      <c r="K70" s="3326"/>
    </row>
    <row r="71" spans="1:11" ht="21.75" customHeight="1">
      <c r="A71" s="242">
        <v>10</v>
      </c>
      <c r="B71" s="3326"/>
      <c r="C71" s="3326"/>
      <c r="D71" s="3326"/>
      <c r="E71" s="3326"/>
      <c r="F71" s="3326"/>
      <c r="G71" s="3326"/>
      <c r="H71" s="3326"/>
      <c r="I71" s="3326"/>
      <c r="J71" s="3326"/>
      <c r="K71" s="3326"/>
    </row>
    <row r="72" spans="1:11" ht="21.75" customHeight="1">
      <c r="A72" s="242">
        <v>11</v>
      </c>
      <c r="B72" s="3326"/>
      <c r="C72" s="3326"/>
      <c r="D72" s="3326"/>
      <c r="E72" s="3326"/>
      <c r="F72" s="3326"/>
      <c r="G72" s="3326"/>
      <c r="H72" s="3326"/>
      <c r="I72" s="3326"/>
      <c r="J72" s="3326"/>
      <c r="K72" s="3326"/>
    </row>
    <row r="73" spans="1:11" ht="21.75" customHeight="1">
      <c r="A73" s="242">
        <v>12</v>
      </c>
      <c r="B73" s="3326"/>
      <c r="C73" s="3326"/>
      <c r="D73" s="3326"/>
      <c r="E73" s="3326"/>
      <c r="F73" s="3326"/>
      <c r="G73" s="3326"/>
      <c r="H73" s="3326"/>
      <c r="I73" s="3326"/>
      <c r="J73" s="3326"/>
      <c r="K73" s="3326"/>
    </row>
    <row r="74" spans="1:11" ht="21.75" customHeight="1">
      <c r="A74" s="242">
        <v>13</v>
      </c>
      <c r="B74" s="3326"/>
      <c r="C74" s="3326"/>
      <c r="D74" s="3326"/>
      <c r="E74" s="3326"/>
      <c r="F74" s="3326"/>
      <c r="G74" s="3326"/>
      <c r="H74" s="3326"/>
      <c r="I74" s="3326"/>
      <c r="J74" s="3326"/>
      <c r="K74" s="3326"/>
    </row>
    <row r="75" spans="1:11" ht="21.75" customHeight="1">
      <c r="A75" s="242">
        <v>14</v>
      </c>
      <c r="B75" s="3326"/>
      <c r="C75" s="3326"/>
      <c r="D75" s="3326"/>
      <c r="E75" s="3326"/>
      <c r="F75" s="3326"/>
      <c r="G75" s="3326"/>
      <c r="H75" s="3326"/>
      <c r="I75" s="3326"/>
      <c r="J75" s="3326"/>
      <c r="K75" s="3326"/>
    </row>
    <row r="76" spans="1:11" ht="21.75" customHeight="1">
      <c r="A76" s="242">
        <v>15</v>
      </c>
      <c r="B76" s="3326"/>
      <c r="C76" s="3326"/>
      <c r="D76" s="3326"/>
      <c r="E76" s="3326"/>
      <c r="F76" s="3326"/>
      <c r="G76" s="3326"/>
      <c r="H76" s="3326"/>
      <c r="I76" s="3326"/>
      <c r="J76" s="3326"/>
      <c r="K76" s="3326"/>
    </row>
    <row r="77" spans="1:11" ht="10.199999999999999" customHeight="1">
      <c r="A77" s="6"/>
    </row>
    <row r="78" spans="1:11" ht="18.75" customHeight="1">
      <c r="A78" s="3363" t="s">
        <v>368</v>
      </c>
      <c r="B78" s="3321"/>
      <c r="C78" s="3321"/>
      <c r="D78" s="3321"/>
      <c r="E78" s="3322"/>
      <c r="F78" s="77"/>
      <c r="G78" s="3357" t="s">
        <v>443</v>
      </c>
      <c r="H78" s="3358"/>
      <c r="I78" s="3358"/>
      <c r="J78" s="3358"/>
      <c r="K78" s="3359"/>
    </row>
    <row r="79" spans="1:11" ht="104.4" customHeight="1">
      <c r="A79" s="3323" t="s">
        <v>4564</v>
      </c>
      <c r="B79" s="3324"/>
      <c r="C79" s="3324"/>
      <c r="D79" s="3324"/>
      <c r="E79" s="3325"/>
      <c r="G79" s="3360"/>
      <c r="H79" s="3361"/>
      <c r="I79" s="3361"/>
      <c r="J79" s="3361"/>
      <c r="K79" s="3362"/>
    </row>
    <row r="80" spans="1:11" ht="7.2" customHeight="1">
      <c r="A80" s="71"/>
      <c r="B80" s="67"/>
      <c r="G80" s="67"/>
    </row>
    <row r="81" spans="1:11" ht="10.95" customHeight="1">
      <c r="A81" s="3364" t="s">
        <v>1895</v>
      </c>
      <c r="B81" s="3364"/>
      <c r="C81" s="3364"/>
      <c r="D81" s="3364"/>
      <c r="E81" s="3364"/>
      <c r="F81" s="1666"/>
      <c r="G81" s="3365" t="s">
        <v>1320</v>
      </c>
      <c r="H81" s="3365"/>
      <c r="I81" s="3366" t="s">
        <v>4952</v>
      </c>
      <c r="J81" s="3367"/>
      <c r="K81" s="3368"/>
    </row>
    <row r="82" spans="1:11" s="85" customFormat="1" ht="10.199999999999999" customHeight="1">
      <c r="A82" s="3375" t="s">
        <v>1896</v>
      </c>
      <c r="B82" s="3375"/>
      <c r="C82" s="3375"/>
      <c r="D82" s="3375"/>
      <c r="E82" s="3375"/>
      <c r="F82" s="1667"/>
      <c r="G82" s="3376" t="s">
        <v>1897</v>
      </c>
      <c r="H82" s="3376"/>
      <c r="I82" s="3369"/>
      <c r="J82" s="3370"/>
      <c r="K82" s="3371"/>
    </row>
    <row r="83" spans="1:11" s="85" customFormat="1" ht="10.199999999999999" customHeight="1">
      <c r="A83" s="3375" t="s">
        <v>1898</v>
      </c>
      <c r="B83" s="3375"/>
      <c r="C83" s="3375"/>
      <c r="D83" s="3375"/>
      <c r="E83" s="3375"/>
      <c r="F83" s="1667"/>
      <c r="G83" s="3376" t="s">
        <v>1899</v>
      </c>
      <c r="H83" s="3376"/>
      <c r="I83" s="3369"/>
      <c r="J83" s="3370"/>
      <c r="K83" s="3371"/>
    </row>
    <row r="84" spans="1:11" s="85" customFormat="1" ht="10.199999999999999" customHeight="1">
      <c r="A84" s="3375" t="s">
        <v>1900</v>
      </c>
      <c r="B84" s="3375"/>
      <c r="C84" s="3375"/>
      <c r="D84" s="3375"/>
      <c r="E84" s="3375"/>
      <c r="F84" s="1667"/>
      <c r="G84" s="3376" t="s">
        <v>1901</v>
      </c>
      <c r="H84" s="3376"/>
      <c r="I84" s="3369"/>
      <c r="J84" s="3370"/>
      <c r="K84" s="3371"/>
    </row>
    <row r="85" spans="1:11" s="85" customFormat="1" ht="10.199999999999999" customHeight="1">
      <c r="A85" s="3375" t="s">
        <v>1902</v>
      </c>
      <c r="B85" s="3375"/>
      <c r="C85" s="3375"/>
      <c r="D85" s="3375"/>
      <c r="E85" s="3375"/>
      <c r="F85" s="1667"/>
      <c r="G85" s="3376" t="s">
        <v>1901</v>
      </c>
      <c r="H85" s="3376"/>
      <c r="I85" s="3369"/>
      <c r="J85" s="3370"/>
      <c r="K85" s="3371"/>
    </row>
    <row r="86" spans="1:11" s="85" customFormat="1" ht="10.199999999999999" customHeight="1">
      <c r="A86" s="3375" t="s">
        <v>1903</v>
      </c>
      <c r="B86" s="3375"/>
      <c r="C86" s="3375"/>
      <c r="D86" s="3375"/>
      <c r="E86" s="3375"/>
      <c r="F86" s="1667"/>
      <c r="G86" s="3376" t="s">
        <v>1904</v>
      </c>
      <c r="H86" s="3376"/>
      <c r="I86" s="3369"/>
      <c r="J86" s="3370"/>
      <c r="K86" s="3371"/>
    </row>
    <row r="87" spans="1:11" s="85" customFormat="1" ht="10.199999999999999" customHeight="1">
      <c r="A87" s="3375" t="s">
        <v>1905</v>
      </c>
      <c r="B87" s="3375"/>
      <c r="C87" s="3375"/>
      <c r="D87" s="3375"/>
      <c r="E87" s="3375"/>
      <c r="F87" s="1667"/>
      <c r="G87" s="3376" t="s">
        <v>1904</v>
      </c>
      <c r="H87" s="3376"/>
      <c r="I87" s="3369"/>
      <c r="J87" s="3370"/>
      <c r="K87" s="3371"/>
    </row>
    <row r="88" spans="1:11" s="85" customFormat="1" ht="10.199999999999999" customHeight="1">
      <c r="A88" s="3375" t="s">
        <v>1906</v>
      </c>
      <c r="B88" s="3375"/>
      <c r="C88" s="3375"/>
      <c r="D88" s="3375"/>
      <c r="E88" s="3375"/>
      <c r="F88" s="1667"/>
      <c r="G88" s="3376" t="s">
        <v>1907</v>
      </c>
      <c r="H88" s="3376"/>
      <c r="I88" s="3369"/>
      <c r="J88" s="3370"/>
      <c r="K88" s="3371"/>
    </row>
    <row r="89" spans="1:11" s="85" customFormat="1" ht="10.199999999999999" customHeight="1">
      <c r="A89" s="3375" t="s">
        <v>1908</v>
      </c>
      <c r="B89" s="3375"/>
      <c r="C89" s="3375"/>
      <c r="D89" s="3375"/>
      <c r="E89" s="3375"/>
      <c r="F89" s="1667"/>
      <c r="G89" s="3376" t="s">
        <v>1907</v>
      </c>
      <c r="H89" s="3376"/>
      <c r="I89" s="3369"/>
      <c r="J89" s="3370"/>
      <c r="K89" s="3371"/>
    </row>
    <row r="90" spans="1:11" s="85" customFormat="1" ht="10.199999999999999" customHeight="1">
      <c r="A90" s="3375" t="s">
        <v>1909</v>
      </c>
      <c r="B90" s="3375"/>
      <c r="C90" s="3375"/>
      <c r="D90" s="3375"/>
      <c r="E90" s="3375"/>
      <c r="F90" s="1667"/>
      <c r="G90" s="3376" t="s">
        <v>1910</v>
      </c>
      <c r="H90" s="3376"/>
      <c r="I90" s="3369"/>
      <c r="J90" s="3370"/>
      <c r="K90" s="3371"/>
    </row>
    <row r="91" spans="1:11" s="85" customFormat="1" ht="10.199999999999999" customHeight="1">
      <c r="A91" s="3375" t="s">
        <v>1911</v>
      </c>
      <c r="B91" s="3375"/>
      <c r="C91" s="3375"/>
      <c r="D91" s="3375"/>
      <c r="E91" s="3375"/>
      <c r="F91" s="1667"/>
      <c r="G91" s="3376" t="s">
        <v>1912</v>
      </c>
      <c r="H91" s="3376"/>
      <c r="I91" s="3372"/>
      <c r="J91" s="3373"/>
      <c r="K91" s="3374"/>
    </row>
  </sheetData>
  <sheetProtection formatRows="0" selectLockedCells="1"/>
  <mergeCells count="110">
    <mergeCell ref="A81:E81"/>
    <mergeCell ref="G81:H81"/>
    <mergeCell ref="I81:K91"/>
    <mergeCell ref="A82:E82"/>
    <mergeCell ref="G82:H82"/>
    <mergeCell ref="A83:E83"/>
    <mergeCell ref="G83:H83"/>
    <mergeCell ref="A84:E84"/>
    <mergeCell ref="G84:H84"/>
    <mergeCell ref="A85:E85"/>
    <mergeCell ref="A89:E89"/>
    <mergeCell ref="G89:H89"/>
    <mergeCell ref="A90:E90"/>
    <mergeCell ref="G90:H90"/>
    <mergeCell ref="A91:E91"/>
    <mergeCell ref="G91:H91"/>
    <mergeCell ref="G85:H85"/>
    <mergeCell ref="A86:E86"/>
    <mergeCell ref="G86:H86"/>
    <mergeCell ref="A87:E87"/>
    <mergeCell ref="G87:H87"/>
    <mergeCell ref="A88:E88"/>
    <mergeCell ref="G88:H88"/>
    <mergeCell ref="B63:E63"/>
    <mergeCell ref="B64:E64"/>
    <mergeCell ref="B65:E65"/>
    <mergeCell ref="B66:E66"/>
    <mergeCell ref="B67:E67"/>
    <mergeCell ref="B68:E68"/>
    <mergeCell ref="A79:E79"/>
    <mergeCell ref="J75:K75"/>
    <mergeCell ref="F67:I67"/>
    <mergeCell ref="F68:I68"/>
    <mergeCell ref="F63:I63"/>
    <mergeCell ref="F64:I64"/>
    <mergeCell ref="F65:I65"/>
    <mergeCell ref="F66:I66"/>
    <mergeCell ref="J63:K63"/>
    <mergeCell ref="J64:K64"/>
    <mergeCell ref="J65:K65"/>
    <mergeCell ref="J66:K66"/>
    <mergeCell ref="J67:K67"/>
    <mergeCell ref="J68:K68"/>
    <mergeCell ref="J74:K74"/>
    <mergeCell ref="G79:K79"/>
    <mergeCell ref="A78:E78"/>
    <mergeCell ref="B75:E75"/>
    <mergeCell ref="B76:E76"/>
    <mergeCell ref="G78:K78"/>
    <mergeCell ref="F71:I71"/>
    <mergeCell ref="F72:I72"/>
    <mergeCell ref="J69:K69"/>
    <mergeCell ref="J70:K70"/>
    <mergeCell ref="J71:K71"/>
    <mergeCell ref="J72:K72"/>
    <mergeCell ref="F69:I69"/>
    <mergeCell ref="F70:I70"/>
    <mergeCell ref="J76:K76"/>
    <mergeCell ref="F75:I75"/>
    <mergeCell ref="F76:I76"/>
    <mergeCell ref="B73:E73"/>
    <mergeCell ref="B74:E74"/>
    <mergeCell ref="B71:E71"/>
    <mergeCell ref="B72:E72"/>
    <mergeCell ref="F73:I73"/>
    <mergeCell ref="F74:I74"/>
    <mergeCell ref="J73:K73"/>
    <mergeCell ref="B69:E69"/>
    <mergeCell ref="B70:E70"/>
    <mergeCell ref="J61:K61"/>
    <mergeCell ref="J62:K62"/>
    <mergeCell ref="B61:E61"/>
    <mergeCell ref="B62:E62"/>
    <mergeCell ref="F61:I61"/>
    <mergeCell ref="F62:I62"/>
    <mergeCell ref="B31:C31"/>
    <mergeCell ref="B34:K34"/>
    <mergeCell ref="B23:K25"/>
    <mergeCell ref="B27:C27"/>
    <mergeCell ref="E33:K33"/>
    <mergeCell ref="D27:K27"/>
    <mergeCell ref="D42:J42"/>
    <mergeCell ref="D44:H44"/>
    <mergeCell ref="D46:J46"/>
    <mergeCell ref="D38:J38"/>
    <mergeCell ref="D40:J40"/>
    <mergeCell ref="D48:J48"/>
    <mergeCell ref="D50:J50"/>
    <mergeCell ref="D52:H52"/>
    <mergeCell ref="A60:K60"/>
    <mergeCell ref="H54:K54"/>
    <mergeCell ref="H56:K56"/>
    <mergeCell ref="B56:C56"/>
    <mergeCell ref="B58:C58"/>
    <mergeCell ref="H58:K58"/>
    <mergeCell ref="A1:K1"/>
    <mergeCell ref="A3:K3"/>
    <mergeCell ref="A5:K5"/>
    <mergeCell ref="A7:K7"/>
    <mergeCell ref="B35:K35"/>
    <mergeCell ref="B36:K36"/>
    <mergeCell ref="D29:K29"/>
    <mergeCell ref="B29:C29"/>
    <mergeCell ref="D31:J31"/>
    <mergeCell ref="A8:K8"/>
    <mergeCell ref="A12:K12"/>
    <mergeCell ref="A10:B10"/>
    <mergeCell ref="A26:K26"/>
    <mergeCell ref="B16:K16"/>
    <mergeCell ref="B18:K18"/>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rowBreaks count="1" manualBreakCount="1">
    <brk id="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4995" r:id="rId4" name="Button 3">
              <controlPr defaultSize="0" print="0" autoFill="0" autoPict="0" macro="[0]!ToMainMenu">
                <anchor>
                  <from>
                    <xdr:col>11</xdr:col>
                    <xdr:colOff>198120</xdr:colOff>
                    <xdr:row>0</xdr:row>
                    <xdr:rowOff>182880</xdr:rowOff>
                  </from>
                  <to>
                    <xdr:col>13</xdr:col>
                    <xdr:colOff>502920</xdr:colOff>
                    <xdr:row>1</xdr:row>
                    <xdr:rowOff>30480</xdr:rowOff>
                  </to>
                </anchor>
              </controlPr>
            </control>
          </mc:Choice>
        </mc:AlternateContent>
        <mc:AlternateContent xmlns:mc="http://schemas.openxmlformats.org/markup-compatibility/2006">
          <mc:Choice Requires="x14">
            <control shapeId="84996" r:id="rId5" name="Button 4">
              <controlPr defaultSize="0" print="0" autoFill="0" autoPict="0" macro="[0]!PrintCoverPGSec1">
                <anchor>
                  <from>
                    <xdr:col>11</xdr:col>
                    <xdr:colOff>198120</xdr:colOff>
                    <xdr:row>5</xdr:row>
                    <xdr:rowOff>83820</xdr:rowOff>
                  </from>
                  <to>
                    <xdr:col>13</xdr:col>
                    <xdr:colOff>518160</xdr:colOff>
                    <xdr:row>7</xdr:row>
                    <xdr:rowOff>83820</xdr:rowOff>
                  </to>
                </anchor>
              </controlPr>
            </control>
          </mc:Choice>
        </mc:AlternateContent>
        <mc:AlternateContent xmlns:mc="http://schemas.openxmlformats.org/markup-compatibility/2006">
          <mc:Choice Requires="x14">
            <control shapeId="84997" r:id="rId6" name="Button 5">
              <controlPr defaultSize="0" print="0" autoFill="0" autoPict="0" macro="[0]!PrintPreview">
                <anchor>
                  <from>
                    <xdr:col>11</xdr:col>
                    <xdr:colOff>198120</xdr:colOff>
                    <xdr:row>1</xdr:row>
                    <xdr:rowOff>60960</xdr:rowOff>
                  </from>
                  <to>
                    <xdr:col>13</xdr:col>
                    <xdr:colOff>518160</xdr:colOff>
                    <xdr:row>3</xdr:row>
                    <xdr:rowOff>60960</xdr:rowOff>
                  </to>
                </anchor>
              </controlPr>
            </control>
          </mc:Choice>
        </mc:AlternateContent>
        <mc:AlternateContent xmlns:mc="http://schemas.openxmlformats.org/markup-compatibility/2006">
          <mc:Choice Requires="x14">
            <control shapeId="85063" r:id="rId7" name="Button 71">
              <controlPr defaultSize="0" print="0" autoFill="0" autoPict="0" macro="[0]!ToDataEntry">
                <anchor>
                  <from>
                    <xdr:col>11</xdr:col>
                    <xdr:colOff>198120</xdr:colOff>
                    <xdr:row>7</xdr:row>
                    <xdr:rowOff>114300</xdr:rowOff>
                  </from>
                  <to>
                    <xdr:col>13</xdr:col>
                    <xdr:colOff>518160</xdr:colOff>
                    <xdr:row>9</xdr:row>
                    <xdr:rowOff>114300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indexed="51"/>
  </sheetPr>
  <dimension ref="A1:M112"/>
  <sheetViews>
    <sheetView showGridLines="0" showRowColHeaders="0" zoomScaleNormal="100" workbookViewId="0">
      <selection activeCell="E28" sqref="E28"/>
    </sheetView>
  </sheetViews>
  <sheetFormatPr defaultRowHeight="13.2"/>
  <cols>
    <col min="1" max="1" width="3.88671875" customWidth="1"/>
    <col min="3" max="3" width="5.88671875" customWidth="1"/>
    <col min="4" max="4" width="11" customWidth="1"/>
    <col min="5" max="5" width="8" customWidth="1"/>
    <col min="6" max="6" width="8.44140625" customWidth="1"/>
    <col min="7" max="7" width="11.44140625" customWidth="1"/>
    <col min="8" max="8" width="9" customWidth="1"/>
    <col min="10" max="10" width="13.33203125" customWidth="1"/>
    <col min="11" max="11" width="7" customWidth="1"/>
  </cols>
  <sheetData>
    <row r="1" spans="1:11" ht="39" customHeight="1">
      <c r="A1" s="3346" t="s">
        <v>1246</v>
      </c>
      <c r="B1" s="3347"/>
      <c r="C1" s="3347"/>
      <c r="D1" s="3347"/>
      <c r="E1" s="3347"/>
      <c r="F1" s="3347"/>
      <c r="G1" s="3347"/>
      <c r="H1" s="3347"/>
      <c r="I1" s="3347"/>
      <c r="J1" s="3347"/>
      <c r="K1" s="3348"/>
    </row>
    <row r="2" spans="1:11">
      <c r="A2" s="6"/>
    </row>
    <row r="3" spans="1:11" ht="40.5" customHeight="1">
      <c r="A3" s="3384" t="s">
        <v>4646</v>
      </c>
      <c r="B3" s="3384"/>
      <c r="C3" s="3384"/>
      <c r="D3" s="3384"/>
      <c r="E3" s="3384"/>
      <c r="F3" s="3384"/>
      <c r="G3" s="3384"/>
      <c r="H3" s="3384"/>
      <c r="I3" s="3384"/>
      <c r="J3" s="3384"/>
      <c r="K3" s="3384"/>
    </row>
    <row r="4" spans="1:11">
      <c r="A4" s="7"/>
    </row>
    <row r="5" spans="1:11">
      <c r="A5" s="243"/>
      <c r="B5" s="3377"/>
      <c r="C5" s="3377"/>
      <c r="D5" s="3377"/>
      <c r="E5" s="3377"/>
      <c r="F5" s="3377"/>
      <c r="G5" s="3377"/>
      <c r="H5" s="3377"/>
      <c r="I5" s="3377"/>
      <c r="J5" s="3377"/>
      <c r="K5" s="3377"/>
    </row>
    <row r="6" spans="1:11">
      <c r="A6" s="78"/>
    </row>
    <row r="7" spans="1:11">
      <c r="A7" s="237" t="s">
        <v>582</v>
      </c>
      <c r="B7" s="3377"/>
      <c r="C7" s="3377"/>
      <c r="D7" s="3377"/>
      <c r="E7" s="3377"/>
      <c r="F7" s="3377"/>
      <c r="G7" s="3377"/>
      <c r="H7" s="3377"/>
      <c r="I7" s="3377"/>
      <c r="J7" s="3377"/>
      <c r="K7" s="3377"/>
    </row>
    <row r="8" spans="1:11">
      <c r="A8" s="78"/>
    </row>
    <row r="9" spans="1:11">
      <c r="A9" s="243" t="s">
        <v>787</v>
      </c>
      <c r="B9" s="3377"/>
      <c r="C9" s="3377"/>
      <c r="D9" s="3377"/>
      <c r="E9" s="3377"/>
      <c r="F9" s="3377"/>
      <c r="G9" s="3377"/>
      <c r="H9" s="3377"/>
      <c r="I9" s="3377"/>
      <c r="J9" s="3377"/>
      <c r="K9" s="3377"/>
    </row>
    <row r="10" spans="1:11">
      <c r="A10" s="78"/>
    </row>
    <row r="11" spans="1:11">
      <c r="A11" s="237" t="s">
        <v>582</v>
      </c>
      <c r="B11" s="3377"/>
      <c r="C11" s="3377"/>
      <c r="D11" s="3377"/>
      <c r="E11" s="3377"/>
      <c r="F11" s="3377"/>
      <c r="G11" s="3377"/>
      <c r="H11" s="3377"/>
      <c r="I11" s="3377"/>
      <c r="J11" s="3377"/>
      <c r="K11" s="3377"/>
    </row>
    <row r="12" spans="1:11">
      <c r="A12" s="78" t="s">
        <v>582</v>
      </c>
    </row>
    <row r="13" spans="1:11">
      <c r="A13" s="243" t="s">
        <v>788</v>
      </c>
      <c r="B13" s="3377"/>
      <c r="C13" s="3377"/>
      <c r="D13" s="3377"/>
      <c r="E13" s="3377"/>
      <c r="F13" s="3377"/>
      <c r="G13" s="3377"/>
      <c r="H13" s="3377"/>
      <c r="I13" s="3377"/>
      <c r="J13" s="3377"/>
      <c r="K13" s="3377"/>
    </row>
    <row r="14" spans="1:11">
      <c r="A14" s="78"/>
    </row>
    <row r="15" spans="1:11">
      <c r="A15" s="237" t="s">
        <v>582</v>
      </c>
      <c r="B15" s="3377"/>
      <c r="C15" s="3377"/>
      <c r="D15" s="3377"/>
      <c r="E15" s="3377"/>
      <c r="F15" s="3377"/>
      <c r="G15" s="3377"/>
      <c r="H15" s="3377"/>
      <c r="I15" s="3377"/>
      <c r="J15" s="3377"/>
      <c r="K15" s="3377"/>
    </row>
    <row r="16" spans="1:11">
      <c r="A16" s="78"/>
    </row>
    <row r="17" spans="1:11">
      <c r="A17" s="243" t="s">
        <v>789</v>
      </c>
      <c r="B17" s="3377"/>
      <c r="C17" s="3377"/>
      <c r="D17" s="3377"/>
      <c r="E17" s="3377"/>
      <c r="F17" s="3377"/>
      <c r="G17" s="3377"/>
      <c r="H17" s="3377"/>
      <c r="I17" s="3377"/>
      <c r="J17" s="3377"/>
      <c r="K17" s="3377"/>
    </row>
    <row r="18" spans="1:11">
      <c r="A18" s="78"/>
    </row>
    <row r="19" spans="1:11">
      <c r="A19" s="237" t="s">
        <v>582</v>
      </c>
      <c r="B19" s="3377"/>
      <c r="C19" s="3377"/>
      <c r="D19" s="3377"/>
      <c r="E19" s="3377"/>
      <c r="F19" s="3377"/>
      <c r="G19" s="3377"/>
      <c r="H19" s="3377"/>
      <c r="I19" s="3377"/>
      <c r="J19" s="3377"/>
      <c r="K19" s="3377"/>
    </row>
    <row r="20" spans="1:11">
      <c r="A20" s="78"/>
    </row>
    <row r="21" spans="1:11">
      <c r="A21" s="243" t="s">
        <v>790</v>
      </c>
      <c r="B21" s="3377"/>
      <c r="C21" s="3377"/>
      <c r="D21" s="3377"/>
      <c r="E21" s="3377"/>
      <c r="F21" s="3377"/>
      <c r="G21" s="3377"/>
      <c r="H21" s="3377"/>
      <c r="I21" s="3377"/>
      <c r="J21" s="3377"/>
      <c r="K21" s="3377"/>
    </row>
    <row r="22" spans="1:11">
      <c r="A22" s="78"/>
    </row>
    <row r="23" spans="1:11">
      <c r="A23" s="237" t="s">
        <v>582</v>
      </c>
      <c r="B23" s="3377"/>
      <c r="C23" s="3377"/>
      <c r="D23" s="3377"/>
      <c r="E23" s="3377"/>
      <c r="F23" s="3377"/>
      <c r="G23" s="3377"/>
      <c r="H23" s="3377"/>
      <c r="I23" s="3377"/>
      <c r="J23" s="3377"/>
      <c r="K23" s="3377"/>
    </row>
    <row r="24" spans="1:11">
      <c r="A24" s="78"/>
    </row>
    <row r="25" spans="1:11">
      <c r="A25" s="243" t="s">
        <v>791</v>
      </c>
      <c r="B25" s="3377"/>
      <c r="C25" s="3377"/>
      <c r="D25" s="3377"/>
      <c r="E25" s="3377"/>
      <c r="F25" s="3377"/>
      <c r="G25" s="3377"/>
      <c r="H25" s="3377"/>
      <c r="I25" s="3377"/>
      <c r="J25" s="3377"/>
      <c r="K25" s="3377"/>
    </row>
    <row r="26" spans="1:11">
      <c r="A26" s="78"/>
    </row>
    <row r="27" spans="1:11">
      <c r="A27" s="237" t="s">
        <v>582</v>
      </c>
      <c r="B27" s="3377"/>
      <c r="C27" s="3377"/>
      <c r="D27" s="3377"/>
      <c r="E27" s="3377"/>
      <c r="F27" s="3377"/>
      <c r="G27" s="3377"/>
      <c r="H27" s="3377"/>
      <c r="I27" s="3377"/>
      <c r="J27" s="3377"/>
      <c r="K27" s="3377"/>
    </row>
    <row r="28" spans="1:11">
      <c r="A28" s="78"/>
    </row>
    <row r="29" spans="1:11">
      <c r="A29" s="243" t="s">
        <v>590</v>
      </c>
      <c r="B29" s="3377"/>
      <c r="C29" s="3377"/>
      <c r="D29" s="3377"/>
      <c r="E29" s="3377"/>
      <c r="F29" s="3377"/>
      <c r="G29" s="3377"/>
      <c r="H29" s="3377"/>
      <c r="I29" s="3377"/>
      <c r="J29" s="3377"/>
      <c r="K29" s="3377"/>
    </row>
    <row r="30" spans="1:11">
      <c r="A30" s="78"/>
    </row>
    <row r="31" spans="1:11">
      <c r="A31" s="237" t="s">
        <v>582</v>
      </c>
      <c r="B31" s="3377"/>
      <c r="C31" s="3377"/>
      <c r="D31" s="3377"/>
      <c r="E31" s="3377"/>
      <c r="F31" s="3377"/>
      <c r="G31" s="3377"/>
      <c r="H31" s="3377"/>
      <c r="I31" s="3377"/>
      <c r="J31" s="3377"/>
      <c r="K31" s="3377"/>
    </row>
    <row r="32" spans="1:11">
      <c r="A32" s="78"/>
    </row>
    <row r="33" spans="1:13">
      <c r="A33" s="243" t="s">
        <v>444</v>
      </c>
      <c r="B33" s="3377"/>
      <c r="C33" s="3377"/>
      <c r="D33" s="3377"/>
      <c r="E33" s="3377"/>
      <c r="F33" s="3377"/>
      <c r="G33" s="3377"/>
      <c r="H33" s="3377"/>
      <c r="I33" s="3377"/>
      <c r="J33" s="3377"/>
      <c r="K33" s="3377"/>
    </row>
    <row r="34" spans="1:13">
      <c r="A34" s="78"/>
    </row>
    <row r="35" spans="1:13">
      <c r="A35" s="237" t="s">
        <v>582</v>
      </c>
      <c r="B35" s="3377"/>
      <c r="C35" s="3377"/>
      <c r="D35" s="3377"/>
      <c r="E35" s="3377"/>
      <c r="F35" s="3377"/>
      <c r="G35" s="3377"/>
      <c r="H35" s="3377"/>
      <c r="I35" s="3377"/>
      <c r="J35" s="3377"/>
      <c r="K35" s="3377"/>
    </row>
    <row r="36" spans="1:13">
      <c r="A36" s="166"/>
      <c r="B36" s="166"/>
      <c r="C36" s="166"/>
      <c r="D36" s="166"/>
      <c r="E36" s="166"/>
      <c r="F36" s="166"/>
      <c r="G36" s="166"/>
      <c r="H36" s="166"/>
      <c r="I36" s="166"/>
      <c r="J36" s="166"/>
      <c r="K36" s="166"/>
    </row>
    <row r="37" spans="1:13">
      <c r="A37" s="78"/>
    </row>
    <row r="38" spans="1:13">
      <c r="B38" s="6" t="s">
        <v>445</v>
      </c>
      <c r="C38" s="3353"/>
      <c r="D38" s="3353"/>
      <c r="E38" s="3353"/>
      <c r="F38" s="3353"/>
      <c r="G38" s="3353"/>
      <c r="H38" s="235" t="s">
        <v>447</v>
      </c>
      <c r="I38" s="3353"/>
      <c r="J38" s="3353"/>
      <c r="K38" s="245" t="s">
        <v>446</v>
      </c>
      <c r="M38" s="6"/>
    </row>
    <row r="39" spans="1:13">
      <c r="A39" s="7"/>
    </row>
    <row r="40" spans="1:13" ht="15.6">
      <c r="A40" s="3380" t="s">
        <v>715</v>
      </c>
      <c r="B40" s="3380"/>
      <c r="C40" s="3380"/>
      <c r="D40" s="3380"/>
      <c r="E40" s="3380"/>
      <c r="F40" s="3380"/>
      <c r="G40" s="3380"/>
      <c r="H40" s="3380"/>
      <c r="I40" s="3380"/>
      <c r="J40" s="3380"/>
      <c r="K40" s="3380"/>
    </row>
    <row r="41" spans="1:13">
      <c r="A41" s="7"/>
    </row>
    <row r="42" spans="1:13" ht="27" customHeight="1">
      <c r="A42" s="82" t="s">
        <v>905</v>
      </c>
      <c r="B42" s="3379" t="str">
        <f>+"The above-mentioned Enterprises submits a Tender in Consortium/Joint Venture to the "&amp;'Master Data'!E12&amp;" in respect of the following project:"</f>
        <v>The above-mentioned Enterprises submits a Tender in Consortium/Joint Venture to the KZN Department of Public Works in respect of the following project:</v>
      </c>
      <c r="C42" s="3379"/>
      <c r="D42" s="3379"/>
      <c r="E42" s="3379"/>
      <c r="F42" s="3379"/>
      <c r="G42" s="3379"/>
      <c r="H42" s="3379"/>
      <c r="I42" s="3379"/>
      <c r="J42" s="3379"/>
      <c r="K42" s="3379"/>
    </row>
    <row r="43" spans="1:13" ht="12.75" customHeight="1">
      <c r="B43" s="2448" t="str">
        <f>+'Master Data'!E18</f>
        <v>KZN Public Works: 191 Prince Alfred Street</v>
      </c>
      <c r="C43" s="2448"/>
      <c r="D43" s="2448"/>
      <c r="E43" s="2448"/>
      <c r="F43" s="2448"/>
      <c r="G43" s="2448"/>
      <c r="H43" s="2448"/>
      <c r="I43" s="2448"/>
      <c r="J43" s="2448"/>
      <c r="K43" s="2448"/>
    </row>
    <row r="44" spans="1:13">
      <c r="A44" s="246"/>
      <c r="B44" s="2448"/>
      <c r="C44" s="2448"/>
      <c r="D44" s="2448"/>
      <c r="E44" s="2448"/>
      <c r="F44" s="2448"/>
      <c r="G44" s="2448"/>
      <c r="H44" s="2448"/>
      <c r="I44" s="2448"/>
      <c r="J44" s="2448"/>
      <c r="K44" s="2448"/>
    </row>
    <row r="45" spans="1:13" ht="18" customHeight="1" thickBot="1">
      <c r="A45" s="247"/>
      <c r="B45" s="3355"/>
      <c r="C45" s="3355"/>
      <c r="D45" s="3355"/>
      <c r="E45" s="3355"/>
      <c r="F45" s="3355"/>
      <c r="G45" s="3355"/>
      <c r="H45" s="3355"/>
      <c r="I45" s="3355"/>
      <c r="J45" s="3355"/>
      <c r="K45" s="3355"/>
    </row>
    <row r="46" spans="1:13" s="8" customFormat="1" ht="22.5" customHeight="1">
      <c r="B46" s="3378" t="s">
        <v>448</v>
      </c>
      <c r="C46" s="3378"/>
      <c r="D46" s="3382" t="str">
        <f>+'Master Data'!OLE_LINK5</f>
        <v>ZNTM012345W</v>
      </c>
      <c r="E46" s="3382"/>
      <c r="F46" s="3382"/>
      <c r="G46" s="3382"/>
      <c r="H46" s="3382"/>
      <c r="I46" s="3382"/>
      <c r="J46" s="3382"/>
      <c r="K46" s="3382"/>
    </row>
    <row r="47" spans="1:13" s="8" customFormat="1" ht="22.5" customHeight="1">
      <c r="B47" s="3381" t="s">
        <v>4013</v>
      </c>
      <c r="C47" s="3330"/>
      <c r="D47" s="3331" t="str">
        <f>+'Master Data'!G13</f>
        <v>012345</v>
      </c>
      <c r="E47" s="3331"/>
      <c r="F47" s="3331"/>
      <c r="G47" s="3331"/>
      <c r="H47" s="348"/>
      <c r="I47" s="348"/>
      <c r="J47" s="348"/>
      <c r="K47" s="348"/>
    </row>
    <row r="48" spans="1:13">
      <c r="A48" s="7"/>
    </row>
    <row r="49" spans="1:11" ht="12.75" customHeight="1">
      <c r="A49" s="82" t="s">
        <v>907</v>
      </c>
      <c r="B49" s="3383" t="s">
        <v>906</v>
      </c>
      <c r="C49" s="3383"/>
      <c r="D49" s="3386" t="s">
        <v>902</v>
      </c>
      <c r="E49" s="3386"/>
      <c r="F49" s="3386"/>
      <c r="G49" s="3386"/>
      <c r="H49" s="3386"/>
      <c r="I49" s="3386"/>
      <c r="J49" s="3386"/>
      <c r="K49" s="3386"/>
    </row>
    <row r="50" spans="1:11">
      <c r="A50" s="78"/>
    </row>
    <row r="51" spans="1:11">
      <c r="B51" s="6" t="s">
        <v>903</v>
      </c>
      <c r="C51" s="6"/>
      <c r="D51" s="238"/>
      <c r="E51" s="3353"/>
      <c r="F51" s="3353"/>
      <c r="G51" s="3353"/>
      <c r="H51" s="3353"/>
      <c r="I51" s="3353"/>
      <c r="J51" s="235" t="s">
        <v>896</v>
      </c>
    </row>
    <row r="52" spans="1:11">
      <c r="A52" s="7"/>
    </row>
    <row r="53" spans="1:11">
      <c r="B53" s="6" t="s">
        <v>383</v>
      </c>
      <c r="C53" s="6"/>
      <c r="D53" s="6"/>
      <c r="E53" s="3353"/>
      <c r="F53" s="3353"/>
      <c r="G53" s="3353"/>
      <c r="H53" s="3353"/>
      <c r="I53" s="3353"/>
      <c r="J53" s="3353"/>
      <c r="K53" s="3353"/>
    </row>
    <row r="54" spans="1:11" ht="40.5" customHeight="1">
      <c r="B54" s="3379" t="s">
        <v>1227</v>
      </c>
      <c r="C54" s="3379"/>
      <c r="D54" s="3379"/>
      <c r="E54" s="3379"/>
      <c r="F54" s="3379"/>
      <c r="G54" s="3379"/>
      <c r="H54" s="3379"/>
      <c r="I54" s="3379"/>
      <c r="J54" s="3379"/>
      <c r="K54" s="3379"/>
    </row>
    <row r="55" spans="1:11">
      <c r="A55" s="78"/>
    </row>
    <row r="56" spans="1:11" s="112" customFormat="1" ht="25.5" customHeight="1">
      <c r="A56" s="82" t="s">
        <v>908</v>
      </c>
      <c r="B56" s="3379" t="s">
        <v>449</v>
      </c>
      <c r="C56" s="3379"/>
      <c r="D56" s="3379"/>
      <c r="E56" s="3379"/>
      <c r="F56" s="3379"/>
      <c r="G56" s="3379"/>
      <c r="H56" s="3379"/>
      <c r="I56" s="3379"/>
      <c r="J56" s="3379"/>
      <c r="K56" s="3379"/>
    </row>
    <row r="57" spans="1:11" s="112" customFormat="1" ht="17.25" customHeight="1">
      <c r="A57" s="82"/>
      <c r="B57" s="248"/>
      <c r="C57" s="248"/>
      <c r="D57" s="248"/>
      <c r="E57" s="248"/>
      <c r="F57" s="248"/>
      <c r="G57" s="248"/>
      <c r="H57" s="248"/>
      <c r="I57" s="248"/>
      <c r="J57" s="248"/>
      <c r="K57" s="248"/>
    </row>
    <row r="58" spans="1:11">
      <c r="A58" s="78"/>
    </row>
    <row r="59" spans="1:11" ht="42.75" customHeight="1">
      <c r="A59" s="82" t="s">
        <v>909</v>
      </c>
      <c r="B59" s="3058" t="s">
        <v>3810</v>
      </c>
      <c r="C59" s="3058"/>
      <c r="D59" s="3058"/>
      <c r="E59" s="3058"/>
      <c r="F59" s="3058"/>
      <c r="G59" s="3058"/>
      <c r="H59" s="3058"/>
      <c r="I59" s="3058"/>
      <c r="J59" s="3058"/>
      <c r="K59" s="3058"/>
    </row>
    <row r="60" spans="1:11">
      <c r="A60" s="78"/>
      <c r="B60" s="414"/>
      <c r="C60" s="414"/>
      <c r="D60" s="414"/>
      <c r="E60" s="414"/>
      <c r="F60" s="414"/>
      <c r="G60" s="414"/>
      <c r="H60" s="414"/>
      <c r="I60" s="414"/>
      <c r="J60" s="414"/>
      <c r="K60" s="414"/>
    </row>
    <row r="61" spans="1:11" ht="72" customHeight="1">
      <c r="A61" s="82" t="s">
        <v>797</v>
      </c>
      <c r="B61" s="3058" t="s">
        <v>3811</v>
      </c>
      <c r="C61" s="3058"/>
      <c r="D61" s="3058"/>
      <c r="E61" s="3058"/>
      <c r="F61" s="3058"/>
      <c r="G61" s="3058"/>
      <c r="H61" s="3058"/>
      <c r="I61" s="3058"/>
      <c r="J61" s="3058"/>
      <c r="K61" s="3058"/>
    </row>
    <row r="62" spans="1:11">
      <c r="A62" s="78"/>
    </row>
    <row r="63" spans="1:11" ht="66.75" customHeight="1">
      <c r="A63" s="82" t="s">
        <v>798</v>
      </c>
      <c r="B63" s="3379" t="s">
        <v>384</v>
      </c>
      <c r="C63" s="3379"/>
      <c r="D63" s="3379"/>
      <c r="E63" s="3379"/>
      <c r="F63" s="3379"/>
      <c r="G63" s="3379"/>
      <c r="H63" s="3379"/>
      <c r="I63" s="3379"/>
      <c r="J63" s="3379"/>
      <c r="K63" s="3379"/>
    </row>
    <row r="64" spans="1:11">
      <c r="A64" s="78"/>
    </row>
    <row r="65" spans="1:11" ht="41.25" customHeight="1">
      <c r="A65" s="82" t="s">
        <v>799</v>
      </c>
      <c r="B65" s="3379" t="s">
        <v>385</v>
      </c>
      <c r="C65" s="3379"/>
      <c r="D65" s="3379"/>
      <c r="E65" s="3379"/>
      <c r="F65" s="3379"/>
      <c r="G65" s="3379"/>
      <c r="H65" s="3379"/>
      <c r="I65" s="3379"/>
      <c r="J65" s="3379"/>
      <c r="K65" s="3379"/>
    </row>
    <row r="66" spans="1:11">
      <c r="A66" s="78"/>
    </row>
    <row r="67" spans="1:11">
      <c r="B67" s="6" t="s">
        <v>800</v>
      </c>
      <c r="D67" s="3345" t="s">
        <v>582</v>
      </c>
      <c r="E67" s="3345"/>
      <c r="F67" s="3345"/>
      <c r="G67" s="3345"/>
      <c r="H67" s="3345"/>
      <c r="I67" s="3345"/>
      <c r="J67" s="3345"/>
      <c r="K67" s="3345"/>
    </row>
    <row r="68" spans="1:11" ht="10.5" customHeight="1">
      <c r="A68" s="27"/>
    </row>
    <row r="69" spans="1:11">
      <c r="C69" s="27" t="s">
        <v>1137</v>
      </c>
      <c r="D69" s="3345" t="s">
        <v>582</v>
      </c>
      <c r="E69" s="3345"/>
      <c r="F69" s="3345"/>
      <c r="G69" s="3345"/>
      <c r="H69" s="3345"/>
      <c r="I69" s="3345"/>
      <c r="J69" s="3345"/>
      <c r="K69" s="3345"/>
    </row>
    <row r="70" spans="1:11" ht="10.5" customHeight="1">
      <c r="A70" s="6"/>
    </row>
    <row r="71" spans="1:11">
      <c r="C71" s="27" t="s">
        <v>1137</v>
      </c>
      <c r="D71" s="3345" t="s">
        <v>582</v>
      </c>
      <c r="E71" s="3345"/>
      <c r="F71" s="3345"/>
      <c r="G71" s="3345"/>
      <c r="H71" s="3345"/>
      <c r="I71" s="3345"/>
      <c r="J71" s="3345"/>
      <c r="K71" s="3345"/>
    </row>
    <row r="72" spans="1:11" ht="10.5" customHeight="1">
      <c r="C72" s="27"/>
    </row>
    <row r="73" spans="1:11">
      <c r="C73" s="27" t="s">
        <v>1137</v>
      </c>
      <c r="D73" s="3353" t="s">
        <v>582</v>
      </c>
      <c r="E73" s="3353"/>
      <c r="F73" s="3353"/>
      <c r="G73" s="3353"/>
      <c r="H73" s="3353"/>
      <c r="I73" s="236"/>
      <c r="J73" s="3385" t="s">
        <v>898</v>
      </c>
      <c r="K73" s="3385"/>
    </row>
    <row r="74" spans="1:11" ht="10.5" customHeight="1">
      <c r="A74" s="27"/>
    </row>
    <row r="75" spans="1:11">
      <c r="B75" s="6" t="s">
        <v>801</v>
      </c>
      <c r="D75" s="3345" t="s">
        <v>582</v>
      </c>
      <c r="E75" s="3345"/>
      <c r="F75" s="3345"/>
      <c r="G75" s="3345"/>
      <c r="H75" s="3345"/>
      <c r="I75" s="3345"/>
      <c r="J75" s="3345"/>
      <c r="K75" s="3345"/>
    </row>
    <row r="76" spans="1:11" ht="10.5" customHeight="1">
      <c r="A76" s="27"/>
    </row>
    <row r="77" spans="1:11">
      <c r="C77" s="27" t="s">
        <v>1137</v>
      </c>
      <c r="D77" s="3345" t="s">
        <v>582</v>
      </c>
      <c r="E77" s="3345"/>
      <c r="F77" s="3345"/>
      <c r="G77" s="3345"/>
      <c r="H77" s="3345"/>
      <c r="I77" s="3345"/>
      <c r="J77" s="3345"/>
      <c r="K77" s="3345"/>
    </row>
    <row r="78" spans="1:11" ht="10.5" customHeight="1">
      <c r="A78" s="6"/>
    </row>
    <row r="79" spans="1:11">
      <c r="C79" s="27" t="s">
        <v>1137</v>
      </c>
      <c r="D79" s="3345" t="s">
        <v>582</v>
      </c>
      <c r="E79" s="3345"/>
      <c r="F79" s="3345"/>
      <c r="G79" s="3345"/>
      <c r="H79" s="3345"/>
      <c r="I79" s="3345"/>
      <c r="J79" s="3345"/>
      <c r="K79" s="3345"/>
    </row>
    <row r="80" spans="1:11" ht="10.5" customHeight="1">
      <c r="C80" s="27"/>
    </row>
    <row r="81" spans="1:11">
      <c r="C81" s="27" t="s">
        <v>1137</v>
      </c>
      <c r="D81" s="3353" t="s">
        <v>582</v>
      </c>
      <c r="E81" s="3353"/>
      <c r="F81" s="3353"/>
      <c r="G81" s="3353"/>
      <c r="H81" s="3353"/>
      <c r="I81" s="236"/>
      <c r="J81" s="3385" t="s">
        <v>898</v>
      </c>
      <c r="K81" s="3385"/>
    </row>
    <row r="82" spans="1:11" ht="10.5" customHeight="1">
      <c r="A82" s="27"/>
    </row>
    <row r="83" spans="1:11">
      <c r="A83" s="3203" t="s">
        <v>420</v>
      </c>
      <c r="B83" s="3203"/>
      <c r="C83" s="3203"/>
      <c r="D83" s="1826" t="s">
        <v>3812</v>
      </c>
      <c r="E83" s="18"/>
      <c r="F83" s="6"/>
      <c r="G83" s="238"/>
      <c r="H83" s="3345" t="s">
        <v>582</v>
      </c>
      <c r="I83" s="3345"/>
      <c r="J83" s="3345"/>
      <c r="K83" s="3345"/>
    </row>
    <row r="84" spans="1:11" ht="10.5" customHeight="1">
      <c r="A84" s="27"/>
      <c r="D84" s="414"/>
    </row>
    <row r="85" spans="1:11">
      <c r="A85" s="3203" t="s">
        <v>421</v>
      </c>
      <c r="B85" s="3203"/>
      <c r="C85" s="3203"/>
      <c r="D85" s="1826" t="s">
        <v>3812</v>
      </c>
      <c r="E85" s="18"/>
      <c r="F85" s="6"/>
      <c r="G85" s="238"/>
      <c r="H85" s="3345" t="s">
        <v>582</v>
      </c>
      <c r="I85" s="3345"/>
      <c r="J85" s="3345"/>
      <c r="K85" s="3345"/>
    </row>
    <row r="86" spans="1:11">
      <c r="A86" s="18"/>
      <c r="B86" s="18"/>
      <c r="C86" s="18"/>
      <c r="D86" s="213"/>
      <c r="E86" s="18"/>
      <c r="F86" s="6"/>
      <c r="G86" s="6"/>
      <c r="H86" s="110"/>
      <c r="I86" s="110"/>
      <c r="J86" s="110"/>
      <c r="K86" s="110"/>
    </row>
    <row r="87" spans="1:11">
      <c r="A87" s="18" t="s">
        <v>1226</v>
      </c>
      <c r="B87" s="18"/>
      <c r="C87" s="18"/>
      <c r="D87" s="3390"/>
      <c r="E87" s="3390"/>
      <c r="F87" s="3390"/>
      <c r="G87" s="3390"/>
      <c r="H87" s="3390"/>
      <c r="I87" s="3390"/>
      <c r="J87" s="3390"/>
      <c r="K87" s="3390"/>
    </row>
    <row r="88" spans="1:11" ht="21.75" customHeight="1">
      <c r="A88" s="3356" t="s">
        <v>899</v>
      </c>
      <c r="B88" s="3356"/>
      <c r="C88" s="3356"/>
      <c r="D88" s="3356"/>
      <c r="E88" s="3356"/>
      <c r="F88" s="3356"/>
      <c r="G88" s="3356"/>
      <c r="H88" s="3356"/>
      <c r="I88" s="3356"/>
      <c r="J88" s="3356"/>
      <c r="K88" s="3356"/>
    </row>
    <row r="89" spans="1:11" ht="26.25" customHeight="1">
      <c r="A89" s="76"/>
      <c r="B89" s="3326" t="s">
        <v>544</v>
      </c>
      <c r="C89" s="3326"/>
      <c r="D89" s="3326"/>
      <c r="E89" s="3326"/>
      <c r="F89" s="3326" t="s">
        <v>515</v>
      </c>
      <c r="G89" s="3326"/>
      <c r="H89" s="3326"/>
      <c r="I89" s="3326" t="s">
        <v>369</v>
      </c>
      <c r="J89" s="3326"/>
      <c r="K89" s="3326"/>
    </row>
    <row r="90" spans="1:11" ht="26.25" customHeight="1">
      <c r="A90" s="76">
        <v>1</v>
      </c>
      <c r="B90" s="3326"/>
      <c r="C90" s="3326"/>
      <c r="D90" s="3326"/>
      <c r="E90" s="3326"/>
      <c r="F90" s="3326"/>
      <c r="G90" s="3326"/>
      <c r="H90" s="3326"/>
      <c r="I90" s="3326"/>
      <c r="J90" s="3326"/>
      <c r="K90" s="3326"/>
    </row>
    <row r="91" spans="1:11" ht="26.25" customHeight="1">
      <c r="A91" s="76">
        <v>2</v>
      </c>
      <c r="B91" s="3326"/>
      <c r="C91" s="3326"/>
      <c r="D91" s="3326"/>
      <c r="E91" s="3326"/>
      <c r="F91" s="3326"/>
      <c r="G91" s="3326"/>
      <c r="H91" s="3326"/>
      <c r="I91" s="3326"/>
      <c r="J91" s="3326"/>
      <c r="K91" s="3326"/>
    </row>
    <row r="92" spans="1:11" ht="26.25" customHeight="1">
      <c r="A92" s="76">
        <v>3</v>
      </c>
      <c r="B92" s="3326"/>
      <c r="C92" s="3326"/>
      <c r="D92" s="3326"/>
      <c r="E92" s="3326"/>
      <c r="F92" s="3326"/>
      <c r="G92" s="3326"/>
      <c r="H92" s="3326"/>
      <c r="I92" s="3326"/>
      <c r="J92" s="3326"/>
      <c r="K92" s="3326"/>
    </row>
    <row r="93" spans="1:11" ht="26.25" customHeight="1">
      <c r="A93" s="76">
        <v>4</v>
      </c>
      <c r="B93" s="3326"/>
      <c r="C93" s="3326"/>
      <c r="D93" s="3326"/>
      <c r="E93" s="3326"/>
      <c r="F93" s="3326"/>
      <c r="G93" s="3326"/>
      <c r="H93" s="3326"/>
      <c r="I93" s="3326"/>
      <c r="J93" s="3326"/>
      <c r="K93" s="3326"/>
    </row>
    <row r="94" spans="1:11" ht="26.25" customHeight="1">
      <c r="A94" s="76">
        <v>5</v>
      </c>
      <c r="B94" s="3326"/>
      <c r="C94" s="3326"/>
      <c r="D94" s="3326"/>
      <c r="E94" s="3326"/>
      <c r="F94" s="3326"/>
      <c r="G94" s="3326"/>
      <c r="H94" s="3326"/>
      <c r="I94" s="3326"/>
      <c r="J94" s="3326"/>
      <c r="K94" s="3326"/>
    </row>
    <row r="95" spans="1:11" ht="26.25" customHeight="1">
      <c r="A95" s="76">
        <v>6</v>
      </c>
      <c r="B95" s="3326"/>
      <c r="C95" s="3326"/>
      <c r="D95" s="3326"/>
      <c r="E95" s="3326"/>
      <c r="F95" s="3326"/>
      <c r="G95" s="3326"/>
      <c r="H95" s="3326"/>
      <c r="I95" s="3326"/>
      <c r="J95" s="3326"/>
      <c r="K95" s="3326"/>
    </row>
    <row r="96" spans="1:11" ht="26.25" customHeight="1">
      <c r="A96" s="76">
        <v>7</v>
      </c>
      <c r="B96" s="3326"/>
      <c r="C96" s="3326"/>
      <c r="D96" s="3326"/>
      <c r="E96" s="3326"/>
      <c r="F96" s="3326"/>
      <c r="G96" s="3326"/>
      <c r="H96" s="3326"/>
      <c r="I96" s="3326"/>
      <c r="J96" s="3326"/>
      <c r="K96" s="3326"/>
    </row>
    <row r="97" spans="1:11" ht="26.25" customHeight="1">
      <c r="A97" s="76">
        <v>8</v>
      </c>
      <c r="B97" s="3326"/>
      <c r="C97" s="3326"/>
      <c r="D97" s="3326"/>
      <c r="E97" s="3326"/>
      <c r="F97" s="3326"/>
      <c r="G97" s="3326"/>
      <c r="H97" s="3326"/>
      <c r="I97" s="3326"/>
      <c r="J97" s="3326"/>
      <c r="K97" s="3326"/>
    </row>
    <row r="98" spans="1:11" ht="26.25" customHeight="1">
      <c r="A98" s="76">
        <v>9</v>
      </c>
      <c r="B98" s="3326"/>
      <c r="C98" s="3326"/>
      <c r="D98" s="3326"/>
      <c r="E98" s="3326"/>
      <c r="F98" s="3326"/>
      <c r="G98" s="3326"/>
      <c r="H98" s="3326"/>
      <c r="I98" s="3326"/>
      <c r="J98" s="3326"/>
      <c r="K98" s="3326"/>
    </row>
    <row r="99" spans="1:11" ht="26.25" customHeight="1">
      <c r="A99" s="76">
        <v>10</v>
      </c>
      <c r="B99" s="3326"/>
      <c r="C99" s="3326"/>
      <c r="D99" s="3326"/>
      <c r="E99" s="3326"/>
      <c r="F99" s="3326"/>
      <c r="G99" s="3326"/>
      <c r="H99" s="3326"/>
      <c r="I99" s="3326"/>
      <c r="J99" s="3326"/>
      <c r="K99" s="3326"/>
    </row>
    <row r="100" spans="1:11" ht="26.25" customHeight="1">
      <c r="A100" s="76">
        <v>11</v>
      </c>
      <c r="B100" s="3326"/>
      <c r="C100" s="3326"/>
      <c r="D100" s="3326"/>
      <c r="E100" s="3326"/>
      <c r="F100" s="3326"/>
      <c r="G100" s="3326"/>
      <c r="H100" s="3326"/>
      <c r="I100" s="3326"/>
      <c r="J100" s="3326"/>
      <c r="K100" s="3326"/>
    </row>
    <row r="101" spans="1:11" ht="26.25" customHeight="1">
      <c r="A101" s="76">
        <v>12</v>
      </c>
      <c r="B101" s="3326"/>
      <c r="C101" s="3326"/>
      <c r="D101" s="3326"/>
      <c r="E101" s="3326"/>
      <c r="F101" s="3326"/>
      <c r="G101" s="3326"/>
      <c r="H101" s="3326"/>
      <c r="I101" s="3326"/>
      <c r="J101" s="3326"/>
      <c r="K101" s="3326"/>
    </row>
    <row r="102" spans="1:11" ht="26.25" customHeight="1">
      <c r="A102" s="76">
        <v>13</v>
      </c>
      <c r="B102" s="3326"/>
      <c r="C102" s="3326"/>
      <c r="D102" s="3326"/>
      <c r="E102" s="3326"/>
      <c r="F102" s="3326"/>
      <c r="G102" s="3326"/>
      <c r="H102" s="3326"/>
      <c r="I102" s="3326"/>
      <c r="J102" s="3326"/>
      <c r="K102" s="3326"/>
    </row>
    <row r="103" spans="1:11" ht="26.25" customHeight="1">
      <c r="A103" s="76">
        <v>14</v>
      </c>
      <c r="B103" s="3326"/>
      <c r="C103" s="3326"/>
      <c r="D103" s="3326"/>
      <c r="E103" s="3326"/>
      <c r="F103" s="3326"/>
      <c r="G103" s="3326"/>
      <c r="H103" s="3326"/>
      <c r="I103" s="3326"/>
      <c r="J103" s="3326"/>
      <c r="K103" s="3326"/>
    </row>
    <row r="104" spans="1:11" ht="26.25" customHeight="1">
      <c r="A104" s="76">
        <v>15</v>
      </c>
      <c r="B104" s="3326"/>
      <c r="C104" s="3326"/>
      <c r="D104" s="3326"/>
      <c r="E104" s="3326"/>
      <c r="F104" s="3326"/>
      <c r="G104" s="3326"/>
      <c r="H104" s="3326"/>
      <c r="I104" s="3326"/>
      <c r="J104" s="3326"/>
      <c r="K104" s="3326"/>
    </row>
    <row r="105" spans="1:11" ht="24" customHeight="1">
      <c r="A105" s="78"/>
    </row>
    <row r="106" spans="1:11" ht="16.5" customHeight="1">
      <c r="A106" s="3391" t="s">
        <v>368</v>
      </c>
      <c r="B106" s="3392"/>
      <c r="C106" s="3392"/>
      <c r="D106" s="3392"/>
      <c r="E106" s="3392"/>
      <c r="F106" s="3392"/>
      <c r="G106" s="3392"/>
      <c r="H106" s="3392"/>
      <c r="I106" s="3392"/>
      <c r="J106" s="3392"/>
      <c r="K106" s="3393"/>
    </row>
    <row r="107" spans="1:11" ht="105" customHeight="1">
      <c r="A107" s="3394" t="s">
        <v>4645</v>
      </c>
      <c r="B107" s="3395"/>
      <c r="C107" s="3395"/>
      <c r="D107" s="3395"/>
      <c r="E107" s="3395"/>
      <c r="F107" s="3395"/>
      <c r="G107" s="3395"/>
      <c r="H107" s="3395"/>
      <c r="I107" s="3395"/>
      <c r="J107" s="3395"/>
      <c r="K107" s="3396"/>
    </row>
    <row r="108" spans="1:11" ht="12.75" hidden="1" customHeight="1">
      <c r="A108" s="3387"/>
      <c r="B108" s="3388"/>
      <c r="C108" s="3388"/>
      <c r="D108" s="3388"/>
      <c r="E108" s="3388"/>
      <c r="F108" s="3388"/>
      <c r="G108" s="3388"/>
      <c r="H108" s="3388"/>
      <c r="I108" s="3388"/>
      <c r="J108" s="3388"/>
      <c r="K108" s="3389"/>
    </row>
    <row r="109" spans="1:11">
      <c r="A109" s="78"/>
    </row>
    <row r="110" spans="1:11">
      <c r="A110" s="78"/>
    </row>
    <row r="111" spans="1:11">
      <c r="A111" s="6"/>
    </row>
    <row r="112" spans="1:11" ht="15">
      <c r="A112" s="1"/>
    </row>
  </sheetData>
  <sheetProtection formatRows="0" selectLockedCells="1"/>
  <mergeCells count="104">
    <mergeCell ref="D47:G47"/>
    <mergeCell ref="D87:K87"/>
    <mergeCell ref="F103:H103"/>
    <mergeCell ref="B100:E100"/>
    <mergeCell ref="A106:K106"/>
    <mergeCell ref="A107:K107"/>
    <mergeCell ref="F100:H100"/>
    <mergeCell ref="I100:K100"/>
    <mergeCell ref="I103:K103"/>
    <mergeCell ref="F102:H102"/>
    <mergeCell ref="B99:E99"/>
    <mergeCell ref="B92:E92"/>
    <mergeCell ref="B93:E93"/>
    <mergeCell ref="B94:E94"/>
    <mergeCell ref="B95:E95"/>
    <mergeCell ref="B96:E96"/>
    <mergeCell ref="B97:E97"/>
    <mergeCell ref="B98:E98"/>
    <mergeCell ref="F91:H91"/>
    <mergeCell ref="F92:H92"/>
    <mergeCell ref="F98:H98"/>
    <mergeCell ref="F96:H96"/>
    <mergeCell ref="F97:H97"/>
    <mergeCell ref="F93:H93"/>
    <mergeCell ref="A108:K108"/>
    <mergeCell ref="B101:E101"/>
    <mergeCell ref="B102:E102"/>
    <mergeCell ref="B103:E103"/>
    <mergeCell ref="B104:E104"/>
    <mergeCell ref="F101:H101"/>
    <mergeCell ref="I104:K104"/>
    <mergeCell ref="F104:H104"/>
    <mergeCell ref="I101:K101"/>
    <mergeCell ref="I102:K102"/>
    <mergeCell ref="D49:K49"/>
    <mergeCell ref="E53:K53"/>
    <mergeCell ref="F89:H89"/>
    <mergeCell ref="D73:H73"/>
    <mergeCell ref="D69:K69"/>
    <mergeCell ref="F94:H94"/>
    <mergeCell ref="F99:H99"/>
    <mergeCell ref="F95:H95"/>
    <mergeCell ref="D75:K75"/>
    <mergeCell ref="I89:K89"/>
    <mergeCell ref="I90:K90"/>
    <mergeCell ref="I91:K91"/>
    <mergeCell ref="B89:E89"/>
    <mergeCell ref="A83:C83"/>
    <mergeCell ref="A88:K88"/>
    <mergeCell ref="B91:E91"/>
    <mergeCell ref="I99:K99"/>
    <mergeCell ref="I92:K92"/>
    <mergeCell ref="I93:K93"/>
    <mergeCell ref="I94:K94"/>
    <mergeCell ref="I95:K95"/>
    <mergeCell ref="I97:K97"/>
    <mergeCell ref="I98:K98"/>
    <mergeCell ref="I96:K96"/>
    <mergeCell ref="B90:E90"/>
    <mergeCell ref="A85:C85"/>
    <mergeCell ref="D77:K77"/>
    <mergeCell ref="D79:K79"/>
    <mergeCell ref="H85:K85"/>
    <mergeCell ref="J81:K81"/>
    <mergeCell ref="D81:H81"/>
    <mergeCell ref="B56:K56"/>
    <mergeCell ref="B63:K63"/>
    <mergeCell ref="B65:K65"/>
    <mergeCell ref="F90:H90"/>
    <mergeCell ref="H83:K83"/>
    <mergeCell ref="J73:K73"/>
    <mergeCell ref="A1:K1"/>
    <mergeCell ref="A3:K3"/>
    <mergeCell ref="B5:K5"/>
    <mergeCell ref="B7:K7"/>
    <mergeCell ref="B15:K15"/>
    <mergeCell ref="B17:K17"/>
    <mergeCell ref="B19:K19"/>
    <mergeCell ref="B21:K21"/>
    <mergeCell ref="B23:K23"/>
    <mergeCell ref="B29:K29"/>
    <mergeCell ref="B59:K59"/>
    <mergeCell ref="B61:K61"/>
    <mergeCell ref="D71:K71"/>
    <mergeCell ref="D67:K67"/>
    <mergeCell ref="E51:I51"/>
    <mergeCell ref="B11:K11"/>
    <mergeCell ref="B13:K13"/>
    <mergeCell ref="B9:K9"/>
    <mergeCell ref="B25:K25"/>
    <mergeCell ref="B43:K45"/>
    <mergeCell ref="B46:C46"/>
    <mergeCell ref="B42:K42"/>
    <mergeCell ref="A40:K40"/>
    <mergeCell ref="B27:K27"/>
    <mergeCell ref="B35:K35"/>
    <mergeCell ref="I38:J38"/>
    <mergeCell ref="C38:G38"/>
    <mergeCell ref="B33:K33"/>
    <mergeCell ref="B31:K31"/>
    <mergeCell ref="B47:C47"/>
    <mergeCell ref="D46:K46"/>
    <mergeCell ref="B54:K54"/>
    <mergeCell ref="B49:C49"/>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rowBreaks count="2" manualBreakCount="2">
    <brk id="47" max="10" man="1"/>
    <brk id="87"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83971" r:id="rId4" name="Button 3">
              <controlPr defaultSize="0" print="0" autoFill="0" autoPict="0" macro="[0]!ToMainMenu">
                <anchor>
                  <from>
                    <xdr:col>11</xdr:col>
                    <xdr:colOff>373380</xdr:colOff>
                    <xdr:row>0</xdr:row>
                    <xdr:rowOff>144780</xdr:rowOff>
                  </from>
                  <to>
                    <xdr:col>14</xdr:col>
                    <xdr:colOff>7620</xdr:colOff>
                    <xdr:row>0</xdr:row>
                    <xdr:rowOff>464820</xdr:rowOff>
                  </to>
                </anchor>
              </controlPr>
            </control>
          </mc:Choice>
        </mc:AlternateContent>
        <mc:AlternateContent xmlns:mc="http://schemas.openxmlformats.org/markup-compatibility/2006">
          <mc:Choice Requires="x14">
            <control shapeId="83972" r:id="rId5" name="Button 4">
              <controlPr defaultSize="0" print="0" autoFill="0" autoPict="0" macro="[0]!PrintCoverPGSec1">
                <anchor>
                  <from>
                    <xdr:col>11</xdr:col>
                    <xdr:colOff>373380</xdr:colOff>
                    <xdr:row>3</xdr:row>
                    <xdr:rowOff>7620</xdr:rowOff>
                  </from>
                  <to>
                    <xdr:col>14</xdr:col>
                    <xdr:colOff>7620</xdr:colOff>
                    <xdr:row>5</xdr:row>
                    <xdr:rowOff>7620</xdr:rowOff>
                  </to>
                </anchor>
              </controlPr>
            </control>
          </mc:Choice>
        </mc:AlternateContent>
        <mc:AlternateContent xmlns:mc="http://schemas.openxmlformats.org/markup-compatibility/2006">
          <mc:Choice Requires="x14">
            <control shapeId="83973" r:id="rId6" name="Button 5">
              <controlPr defaultSize="0" print="0" autoFill="0" autoPict="0" macro="[0]!PrintPreview">
                <anchor>
                  <from>
                    <xdr:col>11</xdr:col>
                    <xdr:colOff>373380</xdr:colOff>
                    <xdr:row>1</xdr:row>
                    <xdr:rowOff>7620</xdr:rowOff>
                  </from>
                  <to>
                    <xdr:col>14</xdr:col>
                    <xdr:colOff>7620</xdr:colOff>
                    <xdr:row>2</xdr:row>
                    <xdr:rowOff>175260</xdr:rowOff>
                  </to>
                </anchor>
              </controlPr>
            </control>
          </mc:Choice>
        </mc:AlternateContent>
        <mc:AlternateContent xmlns:mc="http://schemas.openxmlformats.org/markup-compatibility/2006">
          <mc:Choice Requires="x14">
            <control shapeId="84039" r:id="rId7" name="Button 71">
              <controlPr defaultSize="0" print="0" autoFill="0" autoPict="0" macro="[0]!ToDataEntry">
                <anchor>
                  <from>
                    <xdr:col>11</xdr:col>
                    <xdr:colOff>373380</xdr:colOff>
                    <xdr:row>5</xdr:row>
                    <xdr:rowOff>38100</xdr:rowOff>
                  </from>
                  <to>
                    <xdr:col>14</xdr:col>
                    <xdr:colOff>7620</xdr:colOff>
                    <xdr:row>7</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0"/>
  <dimension ref="A1:M116"/>
  <sheetViews>
    <sheetView showGridLines="0" zoomScaleNormal="100" workbookViewId="0">
      <selection activeCell="N33" sqref="N33"/>
    </sheetView>
  </sheetViews>
  <sheetFormatPr defaultRowHeight="13.2" outlineLevelRow="1"/>
  <cols>
    <col min="1" max="1" width="2.33203125" customWidth="1"/>
    <col min="2" max="2" width="1.109375" customWidth="1"/>
    <col min="3" max="3" width="11.33203125" style="112" customWidth="1"/>
    <col min="4" max="5" width="11.33203125" customWidth="1"/>
    <col min="6" max="6" width="6.33203125" customWidth="1"/>
    <col min="7" max="10" width="11.33203125" customWidth="1"/>
    <col min="11" max="11" width="1.109375" customWidth="1"/>
  </cols>
  <sheetData>
    <row r="1" spans="2:11" ht="13.8" thickBot="1"/>
    <row r="2" spans="2:11">
      <c r="B2" s="1479"/>
      <c r="C2" s="1480"/>
      <c r="D2" s="1481"/>
      <c r="E2" s="1481"/>
      <c r="F2" s="1481"/>
      <c r="G2" s="1481"/>
      <c r="H2" s="1481"/>
      <c r="I2" s="1481"/>
      <c r="J2" s="1481"/>
      <c r="K2" s="1482"/>
    </row>
    <row r="3" spans="2:11">
      <c r="B3" s="1483"/>
      <c r="K3" s="1484"/>
    </row>
    <row r="4" spans="2:11" ht="22.8">
      <c r="B4" s="1483"/>
      <c r="F4" s="1440"/>
      <c r="K4" s="1484"/>
    </row>
    <row r="5" spans="2:11">
      <c r="B5" s="1483"/>
      <c r="K5" s="1484"/>
    </row>
    <row r="6" spans="2:11">
      <c r="B6" s="1483"/>
      <c r="F6" s="29"/>
      <c r="K6" s="1484"/>
    </row>
    <row r="7" spans="2:11">
      <c r="B7" s="1483"/>
      <c r="F7" s="4"/>
      <c r="K7" s="1484"/>
    </row>
    <row r="8" spans="2:11">
      <c r="B8" s="1483"/>
      <c r="K8" s="1484"/>
    </row>
    <row r="9" spans="2:11" ht="17.399999999999999">
      <c r="B9" s="1483"/>
      <c r="C9" s="2428" t="s">
        <v>3165</v>
      </c>
      <c r="D9" s="2428"/>
      <c r="E9" s="2428"/>
      <c r="F9" s="2428"/>
      <c r="G9" s="2428"/>
      <c r="H9" s="2428"/>
      <c r="I9" s="2428"/>
      <c r="J9" s="2428"/>
      <c r="K9" s="1484"/>
    </row>
    <row r="10" spans="2:11" ht="13.8" thickBot="1">
      <c r="B10" s="1485"/>
      <c r="K10" s="1486"/>
    </row>
    <row r="11" spans="2:11">
      <c r="B11" s="2455" t="s">
        <v>4511</v>
      </c>
      <c r="C11" s="2456"/>
      <c r="D11" s="2456"/>
      <c r="E11" s="2456"/>
      <c r="F11" s="2456"/>
      <c r="G11" s="2456"/>
      <c r="H11" s="2456"/>
      <c r="I11" s="2456"/>
      <c r="J11" s="2456"/>
      <c r="K11" s="2457"/>
    </row>
    <row r="12" spans="2:11">
      <c r="B12" s="1632"/>
      <c r="C12" s="2458" t="s">
        <v>4512</v>
      </c>
      <c r="D12" s="2458"/>
      <c r="E12" s="2458"/>
      <c r="F12" s="2458"/>
      <c r="G12" s="2458"/>
      <c r="H12" s="2458"/>
      <c r="I12" s="2458"/>
      <c r="J12" s="2458"/>
      <c r="K12" s="1633"/>
    </row>
    <row r="13" spans="2:11">
      <c r="B13" s="1483"/>
      <c r="K13" s="1484"/>
    </row>
    <row r="14" spans="2:11">
      <c r="B14" s="1483"/>
      <c r="C14" s="2429" t="s">
        <v>3166</v>
      </c>
      <c r="D14" s="2429"/>
      <c r="E14" s="2429"/>
      <c r="F14" s="2429"/>
      <c r="G14" s="2431" t="str">
        <f>+'Master Data'!E18</f>
        <v>KZN Public Works: 191 Prince Alfred Street</v>
      </c>
      <c r="H14" s="2431"/>
      <c r="I14" s="2431"/>
      <c r="J14" s="2431"/>
      <c r="K14" s="1484"/>
    </row>
    <row r="15" spans="2:11">
      <c r="B15" s="1483"/>
      <c r="C15" s="2429"/>
      <c r="D15" s="2429"/>
      <c r="E15" s="2429"/>
      <c r="F15" s="2429"/>
      <c r="G15" s="2431"/>
      <c r="H15" s="2431"/>
      <c r="I15" s="2431"/>
      <c r="J15" s="2431"/>
      <c r="K15" s="1484"/>
    </row>
    <row r="16" spans="2:11" ht="45" customHeight="1">
      <c r="B16" s="1483"/>
      <c r="C16" s="2429"/>
      <c r="D16" s="2429"/>
      <c r="E16" s="2429"/>
      <c r="F16" s="2429"/>
      <c r="G16" s="2431"/>
      <c r="H16" s="2431"/>
      <c r="I16" s="2431"/>
      <c r="J16" s="2431"/>
      <c r="K16" s="1484"/>
    </row>
    <row r="17" spans="2:11" s="85" customFormat="1" ht="21" customHeight="1">
      <c r="B17" s="1500"/>
      <c r="C17" s="2429" t="s">
        <v>3167</v>
      </c>
      <c r="D17" s="2429"/>
      <c r="E17" s="2429"/>
      <c r="F17" s="2429"/>
      <c r="G17" s="2432" t="str">
        <f>+'Master Data'!WimsNo</f>
        <v>012345</v>
      </c>
      <c r="H17" s="2432"/>
      <c r="I17" s="2432"/>
      <c r="J17" s="2432"/>
      <c r="K17" s="1501"/>
    </row>
    <row r="18" spans="2:11" s="85" customFormat="1" ht="21" customHeight="1">
      <c r="B18" s="1500"/>
      <c r="C18" s="2430" t="s">
        <v>4513</v>
      </c>
      <c r="D18" s="2430"/>
      <c r="E18" s="2430"/>
      <c r="F18" s="2430"/>
      <c r="G18" s="2432" t="str">
        <f>+'Master Data'!OLE_LINK5</f>
        <v>ZNTM012345W</v>
      </c>
      <c r="H18" s="2432"/>
      <c r="I18" s="2432"/>
      <c r="J18" s="2432"/>
      <c r="K18" s="1501"/>
    </row>
    <row r="19" spans="2:11" s="85" customFormat="1" ht="21" customHeight="1">
      <c r="B19" s="1500"/>
      <c r="C19" s="2430" t="s">
        <v>3226</v>
      </c>
      <c r="D19" s="2430"/>
      <c r="E19" s="2430"/>
      <c r="F19" s="2430"/>
      <c r="G19" s="2432" t="str">
        <f ca="1">+'Master Data'!G19</f>
        <v>3ME</v>
      </c>
      <c r="H19" s="2432"/>
      <c r="I19" s="2432"/>
      <c r="J19" s="2432"/>
      <c r="K19" s="1501"/>
    </row>
    <row r="20" spans="2:11" s="85" customFormat="1" ht="21" customHeight="1">
      <c r="B20" s="1500"/>
      <c r="C20" s="2430" t="s">
        <v>3168</v>
      </c>
      <c r="D20" s="2430"/>
      <c r="E20" s="2430"/>
      <c r="F20" s="2430"/>
      <c r="G20" s="2429" t="str">
        <f>+CONCATENATE('Master Data'!Text13," ",'Master Data'!G646)</f>
        <v>19 Calendar Months</v>
      </c>
      <c r="H20" s="2429"/>
      <c r="I20" s="2429"/>
      <c r="J20" s="2429"/>
      <c r="K20" s="1501"/>
    </row>
    <row r="21" spans="2:11" s="85" customFormat="1" ht="21" customHeight="1">
      <c r="B21" s="1500"/>
      <c r="C21" s="2430" t="s">
        <v>3169</v>
      </c>
      <c r="D21" s="2430"/>
      <c r="E21" s="2430"/>
      <c r="F21" s="2430"/>
      <c r="G21" s="2434" t="str">
        <f>+'Master Data'!ClosingDate</f>
        <v>As Per Tender Advert</v>
      </c>
      <c r="H21" s="2434"/>
      <c r="I21" s="2434"/>
      <c r="J21" s="2434"/>
      <c r="K21" s="1501"/>
    </row>
    <row r="22" spans="2:11" s="85" customFormat="1" ht="21" customHeight="1">
      <c r="B22" s="1500"/>
      <c r="C22" s="2430" t="s">
        <v>3170</v>
      </c>
      <c r="D22" s="2430"/>
      <c r="E22" s="2430"/>
      <c r="F22" s="2430"/>
      <c r="G22" s="2437">
        <f>+'Master Data'!ClosingTime</f>
        <v>0.45833333333333331</v>
      </c>
      <c r="H22" s="2437"/>
      <c r="I22" s="2437"/>
      <c r="J22" s="2437"/>
      <c r="K22" s="1501"/>
    </row>
    <row r="23" spans="2:11" s="85" customFormat="1" ht="21" customHeight="1">
      <c r="B23" s="1500"/>
      <c r="C23" s="2430" t="s">
        <v>3171</v>
      </c>
      <c r="D23" s="2430"/>
      <c r="E23" s="2430"/>
      <c r="F23" s="2430"/>
      <c r="G23" s="2432" t="str">
        <f>CONCATENATE('Master Data'!Validity,"",'Master Data'!H25)</f>
        <v>84 Calendar Days</v>
      </c>
      <c r="H23" s="2432"/>
      <c r="I23" s="2432"/>
      <c r="J23" s="2432"/>
      <c r="K23" s="1501"/>
    </row>
    <row r="24" spans="2:11" s="210" customFormat="1" ht="65.400000000000006" customHeight="1">
      <c r="B24" s="1496"/>
      <c r="C24" s="2436" t="s">
        <v>3172</v>
      </c>
      <c r="D24" s="2436"/>
      <c r="E24" s="2436"/>
      <c r="F24" s="2436"/>
      <c r="G24" s="2435" t="str">
        <f>+"tender documents are avaliable from "&amp;+'Master Data'!E255&amp;", "&amp;+'Master Data'!E258&amp;". These will only be handed out on receipt of payment of the required deposit."</f>
        <v>tender documents are avaliable from 10 Prince Alfred Street, Pietermaritzburg,, 3200. These will only be handed out on receipt of payment of the required deposit.</v>
      </c>
      <c r="H24" s="2435"/>
      <c r="I24" s="2435"/>
      <c r="J24" s="2435"/>
      <c r="K24" s="1497"/>
    </row>
    <row r="25" spans="2:11" s="210" customFormat="1" ht="65.400000000000006" customHeight="1">
      <c r="B25" s="1496"/>
      <c r="C25" s="2436" t="s">
        <v>4514</v>
      </c>
      <c r="D25" s="2436"/>
      <c r="E25" s="2436"/>
      <c r="F25" s="2436"/>
      <c r="G25" s="2465" t="str">
        <f>+"A non-refundable payment of R"&amp;+'Master Data'!E27&amp;" must be made for collection of this document to the following banking details &amp; proof of thereof must be produced upon collection:"</f>
        <v>A non-refundable payment of R270 must be made for collection of this document to the following banking details &amp; proof of thereof must be produced upon collection:</v>
      </c>
      <c r="H25" s="2465"/>
      <c r="I25" s="2465"/>
      <c r="J25" s="2465"/>
      <c r="K25" s="1497"/>
    </row>
    <row r="26" spans="2:11" s="210" customFormat="1" ht="15" customHeight="1">
      <c r="B26" s="1496"/>
      <c r="C26" s="2459" t="str">
        <f>+'Master Data'!E30</f>
        <v>Bank Name:</v>
      </c>
      <c r="D26" s="2460"/>
      <c r="E26" s="2460"/>
      <c r="F26" s="2461"/>
      <c r="G26" s="2462" t="str">
        <f>+'Master Data'!F30</f>
        <v>KZN PROV GOV-WORKS</v>
      </c>
      <c r="H26" s="2463"/>
      <c r="I26" s="2463"/>
      <c r="J26" s="2464"/>
      <c r="K26" s="1497"/>
    </row>
    <row r="27" spans="2:11" s="210" customFormat="1" ht="15" customHeight="1">
      <c r="B27" s="1496"/>
      <c r="C27" s="2459" t="str">
        <f>+'Master Data'!E31</f>
        <v>Bank:</v>
      </c>
      <c r="D27" s="2460"/>
      <c r="E27" s="2460"/>
      <c r="F27" s="2461"/>
      <c r="G27" s="2462" t="str">
        <f>+'Master Data'!F31</f>
        <v>ABSA</v>
      </c>
      <c r="H27" s="2463"/>
      <c r="I27" s="2463"/>
      <c r="J27" s="2464"/>
      <c r="K27" s="1497"/>
    </row>
    <row r="28" spans="2:11" s="210" customFormat="1" ht="15" customHeight="1">
      <c r="B28" s="1496"/>
      <c r="C28" s="2459" t="str">
        <f>+'Master Data'!E32</f>
        <v>Account No:</v>
      </c>
      <c r="D28" s="2460"/>
      <c r="E28" s="2460"/>
      <c r="F28" s="2461"/>
      <c r="G28" s="2462" t="str">
        <f>+'Master Data'!F32</f>
        <v>4121941044</v>
      </c>
      <c r="H28" s="2463"/>
      <c r="I28" s="2463"/>
      <c r="J28" s="2464"/>
      <c r="K28" s="1497"/>
    </row>
    <row r="29" spans="2:11" s="210" customFormat="1" ht="15" customHeight="1">
      <c r="B29" s="1496"/>
      <c r="C29" s="2459" t="str">
        <f>+'Master Data'!E33</f>
        <v>Account Type:</v>
      </c>
      <c r="D29" s="2460"/>
      <c r="E29" s="2460"/>
      <c r="F29" s="2461"/>
      <c r="G29" s="2462" t="str">
        <f>+'Master Data'!F33</f>
        <v>BUSINESS CHEQUE ACCOUNT</v>
      </c>
      <c r="H29" s="2463"/>
      <c r="I29" s="2463"/>
      <c r="J29" s="2464"/>
      <c r="K29" s="1497"/>
    </row>
    <row r="30" spans="2:11" s="210" customFormat="1" ht="15" customHeight="1">
      <c r="B30" s="1496"/>
      <c r="C30" s="2459" t="str">
        <f>+'Master Data'!E34</f>
        <v>Branch:</v>
      </c>
      <c r="D30" s="2460"/>
      <c r="E30" s="2460"/>
      <c r="F30" s="2461"/>
      <c r="G30" s="2462" t="str">
        <f>+'Master Data'!F34</f>
        <v>632005</v>
      </c>
      <c r="H30" s="2463"/>
      <c r="I30" s="2463"/>
      <c r="J30" s="2464"/>
      <c r="K30" s="1497"/>
    </row>
    <row r="31" spans="2:11" s="210" customFormat="1" ht="15" customHeight="1">
      <c r="B31" s="1496"/>
      <c r="C31" s="2459" t="str">
        <f>+'Master Data'!D35</f>
        <v>Reference Number:</v>
      </c>
      <c r="D31" s="2460"/>
      <c r="E31" s="2460"/>
      <c r="F31" s="2461"/>
      <c r="G31" s="2462" t="str">
        <f>+'Master Data'!E35</f>
        <v>Ref No 14019647</v>
      </c>
      <c r="H31" s="2463"/>
      <c r="I31" s="2463"/>
      <c r="J31" s="2464"/>
      <c r="K31" s="1497"/>
    </row>
    <row r="32" spans="2:11" s="210" customFormat="1" ht="15" customHeight="1">
      <c r="B32" s="1496"/>
      <c r="C32" s="1623"/>
      <c r="D32" s="1624"/>
      <c r="E32" s="1624"/>
      <c r="F32" s="1625"/>
      <c r="G32" s="1626"/>
      <c r="H32" s="1627"/>
      <c r="I32" s="1627"/>
      <c r="J32" s="1628"/>
      <c r="K32" s="1497"/>
    </row>
    <row r="33" spans="2:11" s="112" customFormat="1" ht="65.400000000000006" customHeight="1">
      <c r="B33" s="1498"/>
      <c r="C33" s="2433" t="s">
        <v>3173</v>
      </c>
      <c r="D33" s="2433"/>
      <c r="E33" s="2433"/>
      <c r="F33" s="2433"/>
      <c r="G33" s="2435" t="str">
        <f>+""&amp;+'T1.1_Tender Notice &amp; Invitation'!Text287&amp;", "&amp;+'T1.1_Tender Notice &amp; Invitation'!H122&amp;", "&amp;'T1.1_Tender Notice &amp; Invitation'!Text288&amp;", "&amp;'T1.1_Tender Notice &amp; Invitation'!Text289&amp;", "&amp;+'T1.1_Tender Notice &amp; Invitation'!Text290&amp;""</f>
        <v>, Southern Region, Southern Region Office, 10 Prince Alfred Street, Pietermarizburg, 3200</v>
      </c>
      <c r="H33" s="2435"/>
      <c r="I33" s="2435"/>
      <c r="J33" s="2435"/>
      <c r="K33" s="1499"/>
    </row>
    <row r="34" spans="2:11" ht="8.4" customHeight="1" thickBot="1">
      <c r="B34" s="1485"/>
      <c r="C34" s="1494"/>
      <c r="D34" s="1495"/>
      <c r="E34" s="1495"/>
      <c r="F34" s="1495"/>
      <c r="G34" s="1495"/>
      <c r="H34" s="1495"/>
      <c r="I34" s="1495"/>
      <c r="J34" s="1495"/>
      <c r="K34" s="1486"/>
    </row>
    <row r="35" spans="2:11" ht="15" customHeight="1">
      <c r="B35" s="1479"/>
      <c r="C35" s="1631" t="s">
        <v>3227</v>
      </c>
      <c r="D35" s="1481"/>
      <c r="E35" s="1481"/>
      <c r="F35" s="1481"/>
      <c r="G35" s="1481"/>
      <c r="H35" s="1481"/>
      <c r="I35" s="1481"/>
      <c r="J35" s="1481"/>
      <c r="K35" s="1482"/>
    </row>
    <row r="36" spans="2:11" ht="15" customHeight="1">
      <c r="B36" s="1483"/>
      <c r="C36" s="2438" t="s">
        <v>4515</v>
      </c>
      <c r="D36" s="2439"/>
      <c r="E36" s="2439"/>
      <c r="F36" s="2439"/>
      <c r="G36" s="2440"/>
      <c r="H36" s="2442" t="str">
        <f>+'Master Data'!E259</f>
        <v>Mr. Khumalo</v>
      </c>
      <c r="I36" s="2443"/>
      <c r="J36" s="2444"/>
      <c r="K36" s="1484"/>
    </row>
    <row r="37" spans="2:11" ht="15" customHeight="1">
      <c r="B37" s="1483"/>
      <c r="C37" s="2441" t="s">
        <v>4516</v>
      </c>
      <c r="D37" s="2439"/>
      <c r="E37" s="2439"/>
      <c r="F37" s="2439"/>
      <c r="G37" s="2440"/>
      <c r="H37" s="2445" t="str">
        <f>+'Master Data'!E253</f>
        <v>033-897 1421/1422</v>
      </c>
      <c r="I37" s="2446"/>
      <c r="J37" s="2447"/>
      <c r="K37" s="1629"/>
    </row>
    <row r="38" spans="2:11" ht="8.4" customHeight="1" thickBot="1">
      <c r="B38" s="1485"/>
      <c r="C38" s="1630"/>
      <c r="D38" s="1630"/>
      <c r="E38" s="1630"/>
      <c r="F38" s="1630"/>
      <c r="G38" s="1630"/>
      <c r="H38" s="1495"/>
      <c r="I38" s="1495"/>
      <c r="J38" s="1495"/>
      <c r="K38" s="1486"/>
    </row>
    <row r="39" spans="2:11">
      <c r="B39" s="1479"/>
      <c r="C39" s="1631" t="s">
        <v>3174</v>
      </c>
      <c r="D39" s="1481"/>
      <c r="E39" s="1481"/>
      <c r="F39" s="1481"/>
      <c r="G39" s="1481"/>
      <c r="H39" s="1481"/>
      <c r="I39" s="1481"/>
      <c r="J39" s="1481"/>
      <c r="K39" s="1482"/>
    </row>
    <row r="40" spans="2:11" ht="8.4" customHeight="1">
      <c r="B40" s="1483"/>
      <c r="C40" s="178"/>
      <c r="K40" s="1484"/>
    </row>
    <row r="41" spans="2:11" s="85" customFormat="1" ht="21" customHeight="1">
      <c r="B41" s="1500"/>
      <c r="C41" s="2429" t="s">
        <v>506</v>
      </c>
      <c r="D41" s="2429"/>
      <c r="E41" s="2429"/>
      <c r="F41" s="2429"/>
      <c r="G41" s="2434" t="str">
        <f>+'Master Data'!Text18</f>
        <v>As per Tender Advertisement</v>
      </c>
      <c r="H41" s="2434"/>
      <c r="I41" s="2434"/>
      <c r="J41" s="2434"/>
      <c r="K41" s="1501"/>
    </row>
    <row r="42" spans="2:11" s="85" customFormat="1" ht="21" customHeight="1">
      <c r="B42" s="1500"/>
      <c r="C42" s="2429" t="s">
        <v>3170</v>
      </c>
      <c r="D42" s="2429"/>
      <c r="E42" s="2429"/>
      <c r="F42" s="2429"/>
      <c r="G42" s="2437">
        <f>+'Master Data'!E50</f>
        <v>0.45833333333333331</v>
      </c>
      <c r="H42" s="2437"/>
      <c r="I42" s="2437"/>
      <c r="J42" s="2437"/>
      <c r="K42" s="1501"/>
    </row>
    <row r="43" spans="2:11" ht="64.95" customHeight="1">
      <c r="B43" s="1483"/>
      <c r="C43" s="2433" t="s">
        <v>3175</v>
      </c>
      <c r="D43" s="2433"/>
      <c r="E43" s="2433"/>
      <c r="F43" s="2433"/>
      <c r="G43" s="2435" t="str">
        <f>+'Master Data'!Text19</f>
        <v>As per Tender Advertisement</v>
      </c>
      <c r="H43" s="2435"/>
      <c r="I43" s="2435"/>
      <c r="J43" s="2435"/>
      <c r="K43" s="1484"/>
    </row>
    <row r="44" spans="2:11" s="85" customFormat="1" ht="21" customHeight="1">
      <c r="B44" s="1500"/>
      <c r="C44" s="2419" t="s">
        <v>3176</v>
      </c>
      <c r="D44" s="2420"/>
      <c r="E44" s="2420"/>
      <c r="F44" s="2421"/>
      <c r="G44" s="2432" t="str">
        <f>+'Master Data'!E234</f>
        <v>[Identify the Company or person]</v>
      </c>
      <c r="H44" s="2432"/>
      <c r="I44" s="2432"/>
      <c r="J44" s="2432"/>
      <c r="K44" s="1501"/>
    </row>
    <row r="45" spans="2:11" s="85" customFormat="1" ht="21" customHeight="1">
      <c r="B45" s="1500"/>
      <c r="C45" s="2422"/>
      <c r="D45" s="2423"/>
      <c r="E45" s="2423"/>
      <c r="F45" s="2424"/>
      <c r="G45" s="2414" t="str">
        <f>+'Master Data'!E243</f>
        <v>[Telephone Number including Area Code]</v>
      </c>
      <c r="H45" s="2415"/>
      <c r="I45" s="2415"/>
      <c r="J45" s="2416"/>
      <c r="K45" s="1501"/>
    </row>
    <row r="46" spans="2:11" s="85" customFormat="1" ht="21" customHeight="1">
      <c r="B46" s="1500"/>
      <c r="C46" s="2422"/>
      <c r="D46" s="2423"/>
      <c r="E46" s="2423"/>
      <c r="F46" s="2424"/>
      <c r="G46" s="2414" t="str">
        <f>+'Master Data'!E245</f>
        <v>[Fax Number including Area Code]</v>
      </c>
      <c r="H46" s="2415"/>
      <c r="I46" s="2415"/>
      <c r="J46" s="2416"/>
      <c r="K46" s="1501"/>
    </row>
    <row r="47" spans="2:11" s="85" customFormat="1" ht="21" customHeight="1">
      <c r="B47" s="1500"/>
      <c r="C47" s="2425"/>
      <c r="D47" s="2426"/>
      <c r="E47" s="2426"/>
      <c r="F47" s="2427"/>
      <c r="G47" s="2414" t="str">
        <f>+'Master Data'!E246</f>
        <v>[Email Address]</v>
      </c>
      <c r="H47" s="2415"/>
      <c r="I47" s="2415"/>
      <c r="J47" s="2416"/>
      <c r="K47" s="1501"/>
    </row>
    <row r="48" spans="2:11" ht="13.8" thickBot="1">
      <c r="B48" s="1485"/>
      <c r="C48" s="1494"/>
      <c r="D48" s="1495"/>
      <c r="E48" s="1495"/>
      <c r="F48" s="1495"/>
      <c r="G48" s="1495"/>
      <c r="H48" s="1495"/>
      <c r="I48" s="1495"/>
      <c r="J48" s="1495"/>
      <c r="K48" s="1486"/>
    </row>
    <row r="49" spans="1:13" hidden="1" outlineLevel="1">
      <c r="A49" s="53"/>
      <c r="B49" s="1479"/>
      <c r="C49" s="1493" t="s">
        <v>3179</v>
      </c>
      <c r="D49" s="1481"/>
      <c r="E49" s="1481"/>
      <c r="F49" s="1481"/>
      <c r="G49" s="1481"/>
      <c r="H49" s="1481"/>
      <c r="I49" s="1481"/>
      <c r="J49" s="1481"/>
      <c r="K49" s="1482"/>
    </row>
    <row r="50" spans="1:13" hidden="1" outlineLevel="1">
      <c r="A50" s="53"/>
      <c r="B50" s="1483"/>
      <c r="K50" s="1484"/>
    </row>
    <row r="51" spans="1:13" ht="52.2" hidden="1" customHeight="1" outlineLevel="1">
      <c r="A51" s="53"/>
      <c r="B51" s="1483"/>
      <c r="C51" s="2417" t="str">
        <f>+"tenders will be evaluated firstly in terms of the functionality criteria stipulated in the tender document before assessment in terms of price and preference. tenderders must meet the minimum qualifying score of "&amp;+'Master Data'!E39&amp;" for functionality before assessment in terms of price and preference can be considered."</f>
        <v>tenders will be evaluated firstly in terms of the functionality criteria stipulated in the tender document before assessment in terms of price and preference. tenderders must meet the minimum qualifying score of 50 for functionality before assessment in terms of price and preference can be considered.</v>
      </c>
      <c r="D51" s="2418"/>
      <c r="E51" s="2418"/>
      <c r="F51" s="2418"/>
      <c r="G51" s="2418"/>
      <c r="H51" s="2418"/>
      <c r="I51" s="2418"/>
      <c r="J51" s="2418"/>
      <c r="K51" s="1484"/>
    </row>
    <row r="52" spans="1:13" ht="45.6" hidden="1" customHeight="1" outlineLevel="1">
      <c r="A52" s="53"/>
      <c r="B52" s="1483"/>
      <c r="C52" s="2417" t="str">
        <f>+"tenders will be evaluated in terms of the applicable procurement legislation, "&amp;+'Master Data'!G27&amp;"/"&amp;+'Master Data'!F37&amp;" preference point system as per the Preferential Procurement Regulations of 2011 issued in terms of section 5 of the Preferential Procurement Policy Framework Act of 2000."</f>
        <v>tenders will be evaluated in terms of the applicable procurement legislation, 80/20 preference point system as per the Preferential Procurement Regulations of 2011 issued in terms of section 5 of the Preferential Procurement Policy Framework Act of 2000.</v>
      </c>
      <c r="D52" s="2418"/>
      <c r="E52" s="2418"/>
      <c r="F52" s="2418"/>
      <c r="G52" s="2418"/>
      <c r="H52" s="2418"/>
      <c r="I52" s="2418"/>
      <c r="J52" s="2418"/>
      <c r="K52" s="1484"/>
    </row>
    <row r="53" spans="1:13" hidden="1" outlineLevel="1">
      <c r="A53" s="53"/>
      <c r="B53" s="1483"/>
      <c r="C53" s="693" t="s">
        <v>4517</v>
      </c>
      <c r="K53" s="1484"/>
    </row>
    <row r="54" spans="1:13" hidden="1" outlineLevel="1">
      <c r="A54" s="53"/>
      <c r="B54" s="1483"/>
      <c r="D54" s="1454" t="s">
        <v>503</v>
      </c>
      <c r="E54" s="29" t="s">
        <v>3180</v>
      </c>
      <c r="K54" s="1484"/>
    </row>
    <row r="55" spans="1:13" hidden="1" outlineLevel="1">
      <c r="A55" s="53"/>
      <c r="B55" s="1483"/>
      <c r="D55" s="1454" t="s">
        <v>928</v>
      </c>
      <c r="E55" s="29" t="s">
        <v>1393</v>
      </c>
      <c r="K55" s="1484"/>
    </row>
    <row r="56" spans="1:13" ht="30" hidden="1" customHeight="1" outlineLevel="1">
      <c r="A56" s="53"/>
      <c r="B56" s="1483"/>
      <c r="C56" s="2417" t="s">
        <v>4518</v>
      </c>
      <c r="D56" s="2417"/>
      <c r="E56" s="2417"/>
      <c r="F56" s="2417"/>
      <c r="G56" s="2417"/>
      <c r="H56" s="2417"/>
      <c r="I56" s="2417"/>
      <c r="J56" s="2417"/>
      <c r="K56" s="1484"/>
    </row>
    <row r="57" spans="1:13" hidden="1" outlineLevel="1">
      <c r="A57" s="53"/>
      <c r="B57" s="1483"/>
      <c r="K57" s="1484"/>
    </row>
    <row r="58" spans="1:13" hidden="1" outlineLevel="1">
      <c r="A58" s="53"/>
      <c r="B58" s="1483"/>
      <c r="C58" s="178" t="s">
        <v>3181</v>
      </c>
      <c r="K58" s="1484"/>
      <c r="M58" s="29" t="s">
        <v>582</v>
      </c>
    </row>
    <row r="59" spans="1:13" hidden="1" outlineLevel="1">
      <c r="A59" s="53"/>
      <c r="B59" s="1483"/>
      <c r="C59" s="2413" t="s">
        <v>1397</v>
      </c>
      <c r="D59" s="2413"/>
      <c r="E59" s="2413"/>
      <c r="F59" s="2413"/>
      <c r="G59" s="2413" t="str">
        <f>+"Number of points ("&amp;+'Master Data'!G27&amp;"/"&amp;+'Master Data'!F37&amp;" system)"</f>
        <v>Number of points (80/20 system)</v>
      </c>
      <c r="H59" s="2413"/>
      <c r="I59" s="2413"/>
      <c r="J59" s="2413"/>
      <c r="K59" s="1484"/>
    </row>
    <row r="60" spans="1:13" hidden="1" outlineLevel="1">
      <c r="A60" s="53"/>
      <c r="B60" s="1483"/>
      <c r="C60" s="2410" t="s">
        <v>1403</v>
      </c>
      <c r="D60" s="2410"/>
      <c r="E60" s="2410"/>
      <c r="F60" s="2410"/>
      <c r="G60" s="2409">
        <f>+'T1.1_Tender Notice &amp; Invitation'!K59</f>
        <v>0</v>
      </c>
      <c r="H60" s="2410"/>
      <c r="I60" s="2410"/>
      <c r="J60" s="2410"/>
      <c r="K60" s="1484"/>
    </row>
    <row r="61" spans="1:13" hidden="1" outlineLevel="1">
      <c r="A61" s="53"/>
      <c r="B61" s="1483"/>
      <c r="C61" s="2410" t="s">
        <v>1404</v>
      </c>
      <c r="D61" s="2410"/>
      <c r="E61" s="2410"/>
      <c r="F61" s="2410"/>
      <c r="G61" s="2409">
        <f>+'T1.1_Tender Notice &amp; Invitation'!K60</f>
        <v>0</v>
      </c>
      <c r="H61" s="2410"/>
      <c r="I61" s="2410"/>
      <c r="J61" s="2410"/>
      <c r="K61" s="1484"/>
    </row>
    <row r="62" spans="1:13" hidden="1" outlineLevel="1">
      <c r="A62" s="53"/>
      <c r="B62" s="1483"/>
      <c r="C62" s="2410" t="s">
        <v>1405</v>
      </c>
      <c r="D62" s="2410"/>
      <c r="E62" s="2410"/>
      <c r="F62" s="2410"/>
      <c r="G62" s="2409">
        <f>+'T1.1_Tender Notice &amp; Invitation'!K61</f>
        <v>0</v>
      </c>
      <c r="H62" s="2410"/>
      <c r="I62" s="2410"/>
      <c r="J62" s="2410"/>
      <c r="K62" s="1484"/>
    </row>
    <row r="63" spans="1:13" hidden="1" outlineLevel="1">
      <c r="A63" s="53"/>
      <c r="B63" s="1483"/>
      <c r="C63" s="2410" t="s">
        <v>1406</v>
      </c>
      <c r="D63" s="2410"/>
      <c r="E63" s="2410"/>
      <c r="F63" s="2410"/>
      <c r="G63" s="2409">
        <f>+'T1.1_Tender Notice &amp; Invitation'!K62</f>
        <v>0</v>
      </c>
      <c r="H63" s="2410"/>
      <c r="I63" s="2410"/>
      <c r="J63" s="2410"/>
      <c r="K63" s="1484"/>
    </row>
    <row r="64" spans="1:13" hidden="1" outlineLevel="1">
      <c r="A64" s="53"/>
      <c r="B64" s="1483"/>
      <c r="C64" s="2410" t="s">
        <v>1407</v>
      </c>
      <c r="D64" s="2410"/>
      <c r="E64" s="2410"/>
      <c r="F64" s="2410"/>
      <c r="G64" s="2409">
        <f>+'T1.1_Tender Notice &amp; Invitation'!K63</f>
        <v>0</v>
      </c>
      <c r="H64" s="2410"/>
      <c r="I64" s="2410"/>
      <c r="J64" s="2410"/>
      <c r="K64" s="1484"/>
    </row>
    <row r="65" spans="1:11" hidden="1" outlineLevel="1">
      <c r="A65" s="53"/>
      <c r="B65" s="1483"/>
      <c r="C65" s="2410" t="s">
        <v>1408</v>
      </c>
      <c r="D65" s="2410"/>
      <c r="E65" s="2410"/>
      <c r="F65" s="2410"/>
      <c r="G65" s="2409">
        <f>+'T1.1_Tender Notice &amp; Invitation'!K64</f>
        <v>0</v>
      </c>
      <c r="H65" s="2410"/>
      <c r="I65" s="2410"/>
      <c r="J65" s="2410"/>
      <c r="K65" s="1484"/>
    </row>
    <row r="66" spans="1:11" hidden="1" outlineLevel="1">
      <c r="A66" s="53"/>
      <c r="B66" s="1483"/>
      <c r="C66" s="2410" t="s">
        <v>1409</v>
      </c>
      <c r="D66" s="2410"/>
      <c r="E66" s="2410"/>
      <c r="F66" s="2410"/>
      <c r="G66" s="2409">
        <f>+'T1.1_Tender Notice &amp; Invitation'!K65</f>
        <v>0</v>
      </c>
      <c r="H66" s="2410"/>
      <c r="I66" s="2410"/>
      <c r="J66" s="2410"/>
      <c r="K66" s="1484"/>
    </row>
    <row r="67" spans="1:11" hidden="1" outlineLevel="1">
      <c r="A67" s="53"/>
      <c r="B67" s="1483"/>
      <c r="C67" s="2410" t="s">
        <v>1410</v>
      </c>
      <c r="D67" s="2410"/>
      <c r="E67" s="2410"/>
      <c r="F67" s="2410"/>
      <c r="G67" s="2409">
        <f>+'T1.1_Tender Notice &amp; Invitation'!K66</f>
        <v>0</v>
      </c>
      <c r="H67" s="2410"/>
      <c r="I67" s="2410"/>
      <c r="J67" s="2410"/>
      <c r="K67" s="1484"/>
    </row>
    <row r="68" spans="1:11" ht="13.8" hidden="1" outlineLevel="1" thickBot="1">
      <c r="A68" s="53"/>
      <c r="B68" s="1483"/>
      <c r="C68" s="2412" t="s">
        <v>1476</v>
      </c>
      <c r="D68" s="2412"/>
      <c r="E68" s="2412"/>
      <c r="F68" s="2412"/>
      <c r="G68" s="2411" t="e">
        <f>+'T1.1_Tender Notice &amp; Invitation'!#REF!</f>
        <v>#REF!</v>
      </c>
      <c r="H68" s="2412"/>
      <c r="I68" s="2412"/>
      <c r="J68" s="2412"/>
      <c r="K68" s="1484"/>
    </row>
    <row r="69" spans="1:11" collapsed="1">
      <c r="B69" s="1479"/>
      <c r="C69" s="1480"/>
      <c r="D69" s="1481"/>
      <c r="E69" s="1481"/>
      <c r="F69" s="1481"/>
      <c r="G69" s="1481"/>
      <c r="H69" s="1481"/>
      <c r="I69" s="1481"/>
      <c r="J69" s="1481"/>
      <c r="K69" s="1482"/>
    </row>
    <row r="70" spans="1:11">
      <c r="B70" s="1483"/>
      <c r="C70" s="1451" t="s">
        <v>4519</v>
      </c>
      <c r="K70" s="1484"/>
    </row>
    <row r="71" spans="1:11">
      <c r="B71" s="1483"/>
      <c r="K71" s="1484"/>
    </row>
    <row r="72" spans="1:11" ht="38.4" hidden="1" customHeight="1" outlineLevel="1">
      <c r="B72" s="1483"/>
      <c r="C72" s="1453" t="s">
        <v>792</v>
      </c>
      <c r="D72" s="2417" t="str">
        <f>+"A non-refundable deposit of R"&amp;+'Master Data'!E27&amp;" is payable for collection of this document to the following banking details and proof of deposit must be produced upon collection at the briefing session:"</f>
        <v>A non-refundable deposit of R270 is payable for collection of this document to the following banking details and proof of deposit must be produced upon collection at the briefing session:</v>
      </c>
      <c r="E72" s="2417"/>
      <c r="F72" s="2417"/>
      <c r="G72" s="2417"/>
      <c r="H72" s="2417"/>
      <c r="I72" s="2417"/>
      <c r="J72" s="2417"/>
      <c r="K72" s="1484"/>
    </row>
    <row r="73" spans="1:11" hidden="1" outlineLevel="1">
      <c r="B73" s="1483"/>
      <c r="D73" s="2408" t="str">
        <f>+'Master Data'!E30</f>
        <v>Bank Name:</v>
      </c>
      <c r="E73" s="2408"/>
      <c r="F73" s="2408" t="str">
        <f>+'Master Data'!F30</f>
        <v>KZN PROV GOV-WORKS</v>
      </c>
      <c r="G73" s="2408"/>
      <c r="H73" s="2408"/>
      <c r="I73" s="2408"/>
      <c r="K73" s="1484"/>
    </row>
    <row r="74" spans="1:11" hidden="1" outlineLevel="1">
      <c r="B74" s="1483"/>
      <c r="D74" s="2408" t="str">
        <f>+'Master Data'!E31</f>
        <v>Bank:</v>
      </c>
      <c r="E74" s="2408"/>
      <c r="F74" s="2408" t="str">
        <f>+'Master Data'!F31</f>
        <v>ABSA</v>
      </c>
      <c r="G74" s="2408"/>
      <c r="H74" s="2408"/>
      <c r="I74" s="2408"/>
      <c r="K74" s="1484"/>
    </row>
    <row r="75" spans="1:11" hidden="1" outlineLevel="1">
      <c r="B75" s="1483"/>
      <c r="D75" s="2408" t="str">
        <f>+'Master Data'!E32</f>
        <v>Account No:</v>
      </c>
      <c r="E75" s="2408"/>
      <c r="F75" s="2408" t="str">
        <f>+'Master Data'!F32</f>
        <v>4121941044</v>
      </c>
      <c r="G75" s="2408"/>
      <c r="H75" s="2408"/>
      <c r="I75" s="2408"/>
      <c r="K75" s="1484"/>
    </row>
    <row r="76" spans="1:11" hidden="1" outlineLevel="1">
      <c r="B76" s="1483"/>
      <c r="D76" s="2408" t="str">
        <f>+'Master Data'!E33</f>
        <v>Account Type:</v>
      </c>
      <c r="E76" s="2408"/>
      <c r="F76" s="2408" t="str">
        <f>+'Master Data'!F33</f>
        <v>BUSINESS CHEQUE ACCOUNT</v>
      </c>
      <c r="G76" s="2408"/>
      <c r="H76" s="2408"/>
      <c r="I76" s="2408"/>
      <c r="K76" s="1484"/>
    </row>
    <row r="77" spans="1:11" hidden="1" outlineLevel="1">
      <c r="B77" s="1483"/>
      <c r="D77" s="2408" t="str">
        <f>+'Master Data'!E34</f>
        <v>Branch:</v>
      </c>
      <c r="E77" s="2408"/>
      <c r="F77" s="2408" t="str">
        <f>+'Master Data'!F34</f>
        <v>632005</v>
      </c>
      <c r="G77" s="2408"/>
      <c r="H77" s="2408"/>
      <c r="I77" s="2408"/>
      <c r="K77" s="1484"/>
    </row>
    <row r="78" spans="1:11" hidden="1" outlineLevel="1">
      <c r="B78" s="1483"/>
      <c r="D78" s="2408" t="str">
        <f>+'Master Data'!D35</f>
        <v>Reference Number:</v>
      </c>
      <c r="E78" s="2408"/>
      <c r="F78" s="2408" t="str">
        <f>+'Master Data'!E35</f>
        <v>Ref No 14019647</v>
      </c>
      <c r="G78" s="2408"/>
      <c r="H78" s="2408"/>
      <c r="I78" s="2408"/>
      <c r="K78" s="1484"/>
    </row>
    <row r="79" spans="1:11" hidden="1" outlineLevel="1">
      <c r="B79" s="1483"/>
      <c r="K79" s="1484"/>
    </row>
    <row r="80" spans="1:11" hidden="1" outlineLevel="1">
      <c r="B80" s="1483"/>
      <c r="D80" s="29" t="s">
        <v>3187</v>
      </c>
      <c r="K80" s="1484"/>
    </row>
    <row r="81" spans="2:11" hidden="1" outlineLevel="1">
      <c r="B81" s="1483"/>
      <c r="K81" s="1484"/>
    </row>
    <row r="82" spans="2:11" ht="42.6" hidden="1" customHeight="1" outlineLevel="1">
      <c r="B82" s="1483"/>
      <c r="C82" s="1453" t="s">
        <v>787</v>
      </c>
      <c r="D82" s="2417" t="str">
        <f>+"A PDF copy of the completed tender document together with all supporting documents and the "&amp;+'Master Data'!D107&amp;" must be submitted on a readable compact disc together with the tender at time of close of the tender."</f>
        <v>A PDF copy of the completed tender document together with all supporting documents and the Complete Priced Bill of Quantities must be submitted on a readable compact disc together with the tender at time of close of the tender.</v>
      </c>
      <c r="E82" s="2417"/>
      <c r="F82" s="2417"/>
      <c r="G82" s="2417"/>
      <c r="H82" s="2417"/>
      <c r="I82" s="2417"/>
      <c r="J82" s="2417"/>
      <c r="K82" s="1484"/>
    </row>
    <row r="83" spans="2:11" ht="12.6" hidden="1" customHeight="1" outlineLevel="1">
      <c r="B83" s="1483"/>
      <c r="C83" s="1453"/>
      <c r="D83" s="1030"/>
      <c r="E83" s="1030"/>
      <c r="F83" s="1030"/>
      <c r="G83" s="1030"/>
      <c r="H83" s="1030"/>
      <c r="I83" s="1030"/>
      <c r="J83" s="1030"/>
      <c r="K83" s="1484"/>
    </row>
    <row r="84" spans="2:11" hidden="1" outlineLevel="1">
      <c r="B84" s="1483"/>
      <c r="C84" s="1453" t="s">
        <v>788</v>
      </c>
      <c r="D84" s="29" t="s">
        <v>3188</v>
      </c>
      <c r="K84" s="1484"/>
    </row>
    <row r="85" spans="2:11" hidden="1" outlineLevel="1">
      <c r="B85" s="1483"/>
      <c r="C85" s="1453"/>
      <c r="D85" s="29"/>
      <c r="K85" s="1484"/>
    </row>
    <row r="86" spans="2:11" hidden="1" outlineLevel="1">
      <c r="B86" s="1483"/>
      <c r="C86" s="1453" t="s">
        <v>789</v>
      </c>
      <c r="D86" s="29" t="s">
        <v>4520</v>
      </c>
      <c r="K86" s="1484"/>
    </row>
    <row r="87" spans="2:11" hidden="1" outlineLevel="1">
      <c r="B87" s="1483"/>
      <c r="C87" s="1453"/>
      <c r="D87" s="29"/>
      <c r="K87" s="1484"/>
    </row>
    <row r="88" spans="2:11" ht="27.6" hidden="1" customHeight="1" outlineLevel="1">
      <c r="B88" s="1483"/>
      <c r="C88" s="1453" t="s">
        <v>790</v>
      </c>
      <c r="D88" s="2417" t="s">
        <v>4521</v>
      </c>
      <c r="E88" s="2417"/>
      <c r="F88" s="2417"/>
      <c r="G88" s="2417"/>
      <c r="H88" s="2417"/>
      <c r="I88" s="2417"/>
      <c r="J88" s="2417"/>
      <c r="K88" s="1484"/>
    </row>
    <row r="89" spans="2:11" ht="27.6" customHeight="1" collapsed="1">
      <c r="B89" s="1483"/>
      <c r="C89" s="1453" t="s">
        <v>792</v>
      </c>
      <c r="D89" s="2417" t="s">
        <v>3228</v>
      </c>
      <c r="E89" s="2417"/>
      <c r="F89" s="2417"/>
      <c r="G89" s="2417"/>
      <c r="H89" s="2417"/>
      <c r="I89" s="2417"/>
      <c r="J89" s="2417"/>
      <c r="K89" s="1484"/>
    </row>
    <row r="90" spans="2:11" ht="13.2" customHeight="1">
      <c r="B90" s="1483"/>
      <c r="C90" s="1453" t="s">
        <v>787</v>
      </c>
      <c r="D90" s="2417" t="s">
        <v>4522</v>
      </c>
      <c r="E90" s="2417"/>
      <c r="F90" s="2417"/>
      <c r="G90" s="2417"/>
      <c r="H90" s="2417"/>
      <c r="I90" s="2417"/>
      <c r="J90" s="2417"/>
      <c r="K90" s="1484"/>
    </row>
    <row r="91" spans="2:11" ht="27.6" customHeight="1">
      <c r="B91" s="1483"/>
      <c r="C91" s="1453" t="s">
        <v>788</v>
      </c>
      <c r="D91" s="2417" t="s">
        <v>4523</v>
      </c>
      <c r="E91" s="2417"/>
      <c r="F91" s="2417"/>
      <c r="G91" s="2417"/>
      <c r="H91" s="2417"/>
      <c r="I91" s="2417"/>
      <c r="J91" s="2417"/>
      <c r="K91" s="1484"/>
    </row>
    <row r="92" spans="2:11" ht="43.2" customHeight="1">
      <c r="B92" s="1483"/>
      <c r="C92" s="1453" t="s">
        <v>789</v>
      </c>
      <c r="D92" s="2417" t="s">
        <v>3231</v>
      </c>
      <c r="E92" s="2417"/>
      <c r="F92" s="2417"/>
      <c r="G92" s="2417"/>
      <c r="H92" s="2417"/>
      <c r="I92" s="2417"/>
      <c r="J92" s="2417"/>
      <c r="K92" s="1484"/>
    </row>
    <row r="93" spans="2:11">
      <c r="B93" s="1483"/>
      <c r="C93" s="1453" t="s">
        <v>790</v>
      </c>
      <c r="D93" s="2417" t="s">
        <v>4524</v>
      </c>
      <c r="E93" s="2417"/>
      <c r="F93" s="2417"/>
      <c r="G93" s="2417"/>
      <c r="H93" s="2417"/>
      <c r="I93" s="2417"/>
      <c r="J93" s="2417"/>
      <c r="K93" s="1484"/>
    </row>
    <row r="94" spans="2:11">
      <c r="B94" s="1483"/>
      <c r="C94" s="1453" t="s">
        <v>791</v>
      </c>
      <c r="D94" s="2417" t="s">
        <v>3229</v>
      </c>
      <c r="E94" s="2417"/>
      <c r="F94" s="2417"/>
      <c r="G94" s="2417"/>
      <c r="H94" s="2417"/>
      <c r="I94" s="2417"/>
      <c r="J94" s="2417"/>
      <c r="K94" s="1484"/>
    </row>
    <row r="95" spans="2:11" ht="27.6" customHeight="1">
      <c r="B95" s="1483"/>
      <c r="C95" s="1453" t="s">
        <v>590</v>
      </c>
      <c r="D95" s="2417" t="s">
        <v>4525</v>
      </c>
      <c r="E95" s="2417" t="s">
        <v>3230</v>
      </c>
      <c r="F95" s="2417"/>
      <c r="G95" s="2417"/>
      <c r="H95" s="2417"/>
      <c r="I95" s="2417"/>
      <c r="J95" s="2417"/>
      <c r="K95" s="1484"/>
    </row>
    <row r="96" spans="2:11">
      <c r="B96" s="1483"/>
      <c r="C96" s="1453" t="s">
        <v>444</v>
      </c>
      <c r="D96" s="2417" t="s">
        <v>3188</v>
      </c>
      <c r="E96" s="2417"/>
      <c r="F96" s="2417"/>
      <c r="G96" s="2417"/>
      <c r="H96" s="2417"/>
      <c r="I96" s="2417"/>
      <c r="J96" s="2417"/>
      <c r="K96" s="1484"/>
    </row>
    <row r="97" spans="1:11">
      <c r="B97" s="1483"/>
      <c r="C97" s="1453" t="s">
        <v>1391</v>
      </c>
      <c r="D97" s="2417" t="s">
        <v>4526</v>
      </c>
      <c r="E97" s="2417"/>
      <c r="F97" s="2417"/>
      <c r="G97" s="2417"/>
      <c r="H97" s="2417"/>
      <c r="I97" s="2417"/>
      <c r="J97" s="2417"/>
      <c r="K97" s="1484"/>
    </row>
    <row r="98" spans="1:11" ht="13.2" customHeight="1">
      <c r="B98" s="1483"/>
      <c r="C98" s="1453" t="s">
        <v>1392</v>
      </c>
      <c r="D98" s="2417" t="str">
        <f ca="1">+"Only tenderders registered on the Central Suppliers Database and within the applicable CIDB grading "&amp;+'Master Data'!G19&amp;" or higher will be legible to submit tenders/quotations."</f>
        <v>Only tenderders registered on the Central Suppliers Database and within the applicable CIDB grading 3ME or higher will be legible to submit tenders/quotations.</v>
      </c>
      <c r="E98" s="2417"/>
      <c r="F98" s="2417"/>
      <c r="G98" s="2417"/>
      <c r="H98" s="2417"/>
      <c r="I98" s="2417"/>
      <c r="J98" s="2417"/>
      <c r="K98" s="1484"/>
    </row>
    <row r="99" spans="1:11">
      <c r="B99" s="1483"/>
      <c r="C99" s="1453"/>
      <c r="D99" s="2417"/>
      <c r="E99" s="2417"/>
      <c r="F99" s="2417"/>
      <c r="G99" s="2417"/>
      <c r="H99" s="2417"/>
      <c r="I99" s="2417"/>
      <c r="J99" s="2417"/>
      <c r="K99" s="1484"/>
    </row>
    <row r="100" spans="1:11">
      <c r="B100" s="1483"/>
      <c r="C100" s="1453"/>
      <c r="D100" s="1030"/>
      <c r="E100" s="1030"/>
      <c r="F100" s="1030"/>
      <c r="G100" s="1030"/>
      <c r="H100" s="1030"/>
      <c r="I100" s="1030"/>
      <c r="J100" s="1030"/>
      <c r="K100" s="1484"/>
    </row>
    <row r="101" spans="1:11">
      <c r="B101" s="1483"/>
      <c r="K101" s="1484"/>
    </row>
    <row r="102" spans="1:11" ht="45.6" hidden="1" customHeight="1" outlineLevel="1">
      <c r="A102" s="53"/>
      <c r="B102" s="1483"/>
      <c r="C102" s="2448" t="str">
        <f>CONCATENATE('Master Data'!F13," / ",'Master Data'!G13," / ",'Master Data'!E13," / ",'Master Data'!E18)</f>
        <v>Project Code: / 012345 / ZNTM012345W / KZN Public Works: 191 Prince Alfred Street</v>
      </c>
      <c r="D102" s="2448"/>
      <c r="E102" s="2448"/>
      <c r="F102" s="2448"/>
      <c r="G102" s="2448"/>
      <c r="H102" s="2448"/>
      <c r="I102" s="2448"/>
      <c r="J102" s="2448"/>
      <c r="K102" s="1484"/>
    </row>
    <row r="103" spans="1:11" hidden="1" outlineLevel="1">
      <c r="A103" s="53"/>
      <c r="B103" s="1483"/>
      <c r="K103" s="1484"/>
    </row>
    <row r="104" spans="1:11" hidden="1" outlineLevel="1">
      <c r="A104" s="53"/>
      <c r="B104" s="1483"/>
      <c r="C104" s="1451" t="s">
        <v>3195</v>
      </c>
      <c r="K104" s="1484"/>
    </row>
    <row r="105" spans="1:11" hidden="1" outlineLevel="1">
      <c r="A105" s="53"/>
      <c r="B105" s="1483"/>
      <c r="C105" s="693"/>
      <c r="K105" s="1484"/>
    </row>
    <row r="106" spans="1:11" s="169" customFormat="1" ht="25.2" hidden="1" customHeight="1" outlineLevel="1">
      <c r="A106" s="845"/>
      <c r="B106" s="1487"/>
      <c r="C106" s="2450" t="str">
        <f>+'Master Data'!K12</f>
        <v>Submission to BSC:</v>
      </c>
      <c r="D106" s="2450"/>
      <c r="E106" s="2450"/>
      <c r="F106" s="2449">
        <f>+'Master Data'!L12</f>
        <v>41860</v>
      </c>
      <c r="G106" s="2449"/>
      <c r="H106" s="2449"/>
      <c r="I106" s="2449"/>
      <c r="J106" s="2449"/>
      <c r="K106" s="1488"/>
    </row>
    <row r="107" spans="1:11" s="169" customFormat="1" ht="25.2" hidden="1" customHeight="1" outlineLevel="1">
      <c r="A107" s="845"/>
      <c r="B107" s="1487"/>
      <c r="C107" s="2450" t="str">
        <f>+'Master Data'!K13</f>
        <v>BSC Meeting:</v>
      </c>
      <c r="D107" s="2450"/>
      <c r="E107" s="2450"/>
      <c r="F107" s="2449">
        <f>+'Master Data'!L13</f>
        <v>41867</v>
      </c>
      <c r="G107" s="2449"/>
      <c r="H107" s="2449"/>
      <c r="I107" s="2449"/>
      <c r="J107" s="2449"/>
      <c r="K107" s="1488"/>
    </row>
    <row r="108" spans="1:11" s="169" customFormat="1" ht="25.2" hidden="1" customHeight="1" outlineLevel="1">
      <c r="A108" s="845"/>
      <c r="B108" s="1487"/>
      <c r="C108" s="2450" t="str">
        <f>+'Master Data'!K14</f>
        <v>Advertisement:</v>
      </c>
      <c r="D108" s="2450"/>
      <c r="E108" s="2450"/>
      <c r="F108" s="2449">
        <f>+'Master Data'!L14</f>
        <v>41881</v>
      </c>
      <c r="G108" s="2449"/>
      <c r="H108" s="2449"/>
      <c r="I108" s="2449"/>
      <c r="J108" s="2449"/>
      <c r="K108" s="1488"/>
    </row>
    <row r="109" spans="1:11" s="169" customFormat="1" ht="25.2" hidden="1" customHeight="1" outlineLevel="1">
      <c r="A109" s="845"/>
      <c r="B109" s="1487"/>
      <c r="C109" s="2450" t="str">
        <f>+'Master Data'!K15</f>
        <v>Compulsory Site Meeting Briefing:</v>
      </c>
      <c r="D109" s="2450"/>
      <c r="E109" s="2450"/>
      <c r="F109" s="2449" t="str">
        <f>+'Master Data'!L15</f>
        <v>As per Tender Advertisement</v>
      </c>
      <c r="G109" s="2449"/>
      <c r="H109" s="2449"/>
      <c r="I109" s="2449"/>
      <c r="J109" s="2449"/>
      <c r="K109" s="1488"/>
    </row>
    <row r="110" spans="1:11" s="169" customFormat="1" ht="25.2" hidden="1" customHeight="1" outlineLevel="1">
      <c r="A110" s="845"/>
      <c r="B110" s="1487"/>
      <c r="C110" s="2450" t="str">
        <f>+'Master Data'!K16</f>
        <v>Closing:</v>
      </c>
      <c r="D110" s="2450"/>
      <c r="E110" s="2450"/>
      <c r="F110" s="2449">
        <f>+'Master Data'!L16</f>
        <v>41912</v>
      </c>
      <c r="G110" s="2449"/>
      <c r="H110" s="2449"/>
      <c r="I110" s="2449"/>
      <c r="J110" s="2449"/>
      <c r="K110" s="1488"/>
    </row>
    <row r="111" spans="1:11" s="169" customFormat="1" ht="25.2" hidden="1" customHeight="1" outlineLevel="1">
      <c r="A111" s="845"/>
      <c r="B111" s="1487"/>
      <c r="C111" s="2450" t="str">
        <f>+'Master Data'!K18</f>
        <v>Tender Adjudication:</v>
      </c>
      <c r="D111" s="2450"/>
      <c r="E111" s="2450"/>
      <c r="F111" s="2451">
        <f>+'Master Data'!L18</f>
        <v>41912</v>
      </c>
      <c r="G111" s="2452"/>
      <c r="H111" s="1816" t="s">
        <v>3193</v>
      </c>
      <c r="I111" s="2453">
        <f>+'Master Data'!P18</f>
        <v>41942</v>
      </c>
      <c r="J111" s="2454"/>
      <c r="K111" s="1488"/>
    </row>
    <row r="112" spans="1:11" s="169" customFormat="1" ht="25.2" hidden="1" customHeight="1" outlineLevel="1">
      <c r="A112" s="845"/>
      <c r="B112" s="1487"/>
      <c r="C112" s="2450" t="str">
        <f>+'Master Data'!K19</f>
        <v>Estimated Site Hand Over:</v>
      </c>
      <c r="D112" s="2450"/>
      <c r="E112" s="2450"/>
      <c r="F112" s="2449">
        <f>+'Master Data'!L19</f>
        <v>41972.5</v>
      </c>
      <c r="G112" s="2449"/>
      <c r="H112" s="2449"/>
      <c r="I112" s="2449"/>
      <c r="J112" s="2449"/>
      <c r="K112" s="1488"/>
    </row>
    <row r="113" spans="1:11" s="169" customFormat="1" ht="25.2" hidden="1" customHeight="1" outlineLevel="1">
      <c r="A113" s="845"/>
      <c r="B113" s="1487"/>
      <c r="C113" s="2450" t="str">
        <f>+'Master Data'!K20</f>
        <v>Estimated Completion:</v>
      </c>
      <c r="D113" s="2450"/>
      <c r="E113" s="2450"/>
      <c r="F113" s="2449">
        <f>+'Master Data'!L20</f>
        <v>42533</v>
      </c>
      <c r="G113" s="2449"/>
      <c r="H113" s="2449"/>
      <c r="I113" s="2449"/>
      <c r="J113" s="2449"/>
      <c r="K113" s="1488"/>
    </row>
    <row r="114" spans="1:11" s="169" customFormat="1" ht="6" customHeight="1" collapsed="1" thickBot="1">
      <c r="B114" s="1489"/>
      <c r="C114" s="1490"/>
      <c r="D114" s="1490"/>
      <c r="E114" s="1490"/>
      <c r="F114" s="1491"/>
      <c r="G114" s="1490"/>
      <c r="H114" s="1490"/>
      <c r="I114" s="1490"/>
      <c r="J114" s="1490"/>
      <c r="K114" s="1492"/>
    </row>
    <row r="115" spans="1:11">
      <c r="F115" s="1439"/>
    </row>
    <row r="116" spans="1:11">
      <c r="F116" s="1439"/>
    </row>
  </sheetData>
  <mergeCells count="118">
    <mergeCell ref="D88:J88"/>
    <mergeCell ref="C21:F21"/>
    <mergeCell ref="G19:J19"/>
    <mergeCell ref="G20:J20"/>
    <mergeCell ref="D72:J72"/>
    <mergeCell ref="D82:J82"/>
    <mergeCell ref="B11:K11"/>
    <mergeCell ref="C12:J12"/>
    <mergeCell ref="C28:F28"/>
    <mergeCell ref="C29:F29"/>
    <mergeCell ref="C30:F30"/>
    <mergeCell ref="C31:F31"/>
    <mergeCell ref="G27:J27"/>
    <mergeCell ref="G28:J28"/>
    <mergeCell ref="G29:J29"/>
    <mergeCell ref="G30:J30"/>
    <mergeCell ref="G31:J31"/>
    <mergeCell ref="C25:F25"/>
    <mergeCell ref="G25:J25"/>
    <mergeCell ref="C26:F26"/>
    <mergeCell ref="G26:J26"/>
    <mergeCell ref="C27:F27"/>
    <mergeCell ref="C33:F33"/>
    <mergeCell ref="C41:F41"/>
    <mergeCell ref="C109:E109"/>
    <mergeCell ref="C110:E110"/>
    <mergeCell ref="C111:E111"/>
    <mergeCell ref="C112:E112"/>
    <mergeCell ref="C113:E113"/>
    <mergeCell ref="F109:J109"/>
    <mergeCell ref="F110:J110"/>
    <mergeCell ref="F112:J112"/>
    <mergeCell ref="F113:J113"/>
    <mergeCell ref="F111:G111"/>
    <mergeCell ref="I111:J111"/>
    <mergeCell ref="C102:J102"/>
    <mergeCell ref="F106:J106"/>
    <mergeCell ref="F107:J107"/>
    <mergeCell ref="F108:J108"/>
    <mergeCell ref="C106:E106"/>
    <mergeCell ref="C107:E107"/>
    <mergeCell ref="C108:E108"/>
    <mergeCell ref="D89:J89"/>
    <mergeCell ref="D90:J90"/>
    <mergeCell ref="D91:J91"/>
    <mergeCell ref="D92:J92"/>
    <mergeCell ref="D93:J93"/>
    <mergeCell ref="D94:J94"/>
    <mergeCell ref="D95:J95"/>
    <mergeCell ref="D96:J96"/>
    <mergeCell ref="D97:J97"/>
    <mergeCell ref="D98:J99"/>
    <mergeCell ref="C42:F42"/>
    <mergeCell ref="G22:J22"/>
    <mergeCell ref="G23:J23"/>
    <mergeCell ref="G41:J41"/>
    <mergeCell ref="G42:J42"/>
    <mergeCell ref="G43:J43"/>
    <mergeCell ref="C36:G36"/>
    <mergeCell ref="C37:G37"/>
    <mergeCell ref="H36:J36"/>
    <mergeCell ref="H37:J37"/>
    <mergeCell ref="G45:J45"/>
    <mergeCell ref="G46:J46"/>
    <mergeCell ref="G47:J47"/>
    <mergeCell ref="C51:J51"/>
    <mergeCell ref="C52:J52"/>
    <mergeCell ref="C56:J56"/>
    <mergeCell ref="C44:F47"/>
    <mergeCell ref="C9:J9"/>
    <mergeCell ref="C17:F17"/>
    <mergeCell ref="C18:F18"/>
    <mergeCell ref="C19:F19"/>
    <mergeCell ref="C20:F20"/>
    <mergeCell ref="G14:J16"/>
    <mergeCell ref="C14:F16"/>
    <mergeCell ref="G17:J17"/>
    <mergeCell ref="G18:J18"/>
    <mergeCell ref="G44:J44"/>
    <mergeCell ref="C43:F43"/>
    <mergeCell ref="G21:J21"/>
    <mergeCell ref="G24:J24"/>
    <mergeCell ref="G33:J33"/>
    <mergeCell ref="C22:F22"/>
    <mergeCell ref="C23:F23"/>
    <mergeCell ref="C24:F24"/>
    <mergeCell ref="G65:J65"/>
    <mergeCell ref="G66:J66"/>
    <mergeCell ref="G67:J67"/>
    <mergeCell ref="G68:J68"/>
    <mergeCell ref="C59:F59"/>
    <mergeCell ref="G59:J59"/>
    <mergeCell ref="C64:F64"/>
    <mergeCell ref="C65:F65"/>
    <mergeCell ref="C66:F66"/>
    <mergeCell ref="C67:F67"/>
    <mergeCell ref="C68:F68"/>
    <mergeCell ref="G60:J60"/>
    <mergeCell ref="G61:J61"/>
    <mergeCell ref="G62:J62"/>
    <mergeCell ref="G63:J63"/>
    <mergeCell ref="G64:J64"/>
    <mergeCell ref="C60:F60"/>
    <mergeCell ref="C61:F61"/>
    <mergeCell ref="C62:F62"/>
    <mergeCell ref="C63:F63"/>
    <mergeCell ref="D78:E78"/>
    <mergeCell ref="F73:I73"/>
    <mergeCell ref="F74:I74"/>
    <mergeCell ref="F75:I75"/>
    <mergeCell ref="F76:I76"/>
    <mergeCell ref="F77:I77"/>
    <mergeCell ref="F78:I78"/>
    <mergeCell ref="D73:E73"/>
    <mergeCell ref="D74:E74"/>
    <mergeCell ref="D75:E75"/>
    <mergeCell ref="D76:E76"/>
    <mergeCell ref="D77:E77"/>
  </mergeCells>
  <pageMargins left="0.92" right="0.5" top="0.69" bottom="0.65" header="0.3" footer="0.3"/>
  <pageSetup orientation="portrait" r:id="rId1"/>
  <rowBreaks count="1" manualBreakCount="1">
    <brk id="34" max="10"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indexed="51"/>
  </sheetPr>
  <dimension ref="A1:L81"/>
  <sheetViews>
    <sheetView showGridLines="0" showRowColHeaders="0" zoomScaleNormal="100" workbookViewId="0">
      <selection activeCell="E28" sqref="E28"/>
    </sheetView>
  </sheetViews>
  <sheetFormatPr defaultColWidth="8" defaultRowHeight="13.2"/>
  <cols>
    <col min="1" max="1" width="3.5546875" style="128" customWidth="1"/>
    <col min="2" max="2" width="17.44140625" style="128" customWidth="1"/>
    <col min="3" max="3" width="8.44140625" style="128" customWidth="1"/>
    <col min="4" max="4" width="5.109375" style="128" customWidth="1"/>
    <col min="5" max="5" width="7.33203125" style="128" customWidth="1"/>
    <col min="6" max="9" width="8.44140625" style="128" customWidth="1"/>
    <col min="10" max="10" width="20.44140625" style="128" customWidth="1"/>
    <col min="11" max="11" width="8" style="128" customWidth="1"/>
    <col min="12" max="12" width="9" style="128" bestFit="1" customWidth="1"/>
    <col min="13" max="16384" width="8" style="128"/>
  </cols>
  <sheetData>
    <row r="1" spans="1:12">
      <c r="A1" s="149"/>
      <c r="B1" s="152"/>
      <c r="C1" s="6"/>
      <c r="D1" s="6"/>
      <c r="E1" s="6"/>
      <c r="F1" s="6"/>
      <c r="G1" s="6"/>
      <c r="H1" s="6"/>
      <c r="I1" s="6"/>
      <c r="J1" s="150"/>
      <c r="K1" s="3416"/>
      <c r="L1" s="3416"/>
    </row>
    <row r="2" spans="1:12" s="130" customFormat="1" ht="35.4" customHeight="1">
      <c r="A2" s="257"/>
      <c r="B2" s="3417" t="s">
        <v>1247</v>
      </c>
      <c r="C2" s="3418"/>
      <c r="D2" s="3418"/>
      <c r="E2" s="3418"/>
      <c r="F2" s="3418"/>
      <c r="G2" s="3418"/>
      <c r="H2" s="3418"/>
      <c r="I2" s="3418"/>
      <c r="J2" s="3419"/>
      <c r="K2" s="3416"/>
      <c r="L2" s="3416"/>
    </row>
    <row r="3" spans="1:12" ht="7.2" customHeight="1">
      <c r="A3" s="149"/>
      <c r="B3" s="7"/>
      <c r="C3" s="6"/>
      <c r="D3" s="6"/>
      <c r="E3" s="6"/>
      <c r="F3" s="6"/>
      <c r="G3" s="6"/>
      <c r="H3" s="6"/>
      <c r="I3" s="6"/>
      <c r="J3" s="6"/>
      <c r="K3" s="3416"/>
      <c r="L3" s="3416"/>
    </row>
    <row r="4" spans="1:12" ht="12.75" customHeight="1">
      <c r="A4" s="149"/>
      <c r="B4" s="3432" t="s">
        <v>417</v>
      </c>
      <c r="C4" s="3423" t="str">
        <f>+'Master Data'!E18</f>
        <v>KZN Public Works: 191 Prince Alfred Street</v>
      </c>
      <c r="D4" s="3424"/>
      <c r="E4" s="3424"/>
      <c r="F4" s="3424"/>
      <c r="G4" s="3424"/>
      <c r="H4" s="3424"/>
      <c r="I4" s="3424"/>
      <c r="J4" s="3425"/>
      <c r="K4" s="151"/>
      <c r="L4" s="151"/>
    </row>
    <row r="5" spans="1:12" ht="12.75" customHeight="1">
      <c r="A5" s="149"/>
      <c r="B5" s="3433"/>
      <c r="C5" s="3426"/>
      <c r="D5" s="2448"/>
      <c r="E5" s="2448"/>
      <c r="F5" s="2448"/>
      <c r="G5" s="2448"/>
      <c r="H5" s="2448"/>
      <c r="I5" s="2448"/>
      <c r="J5" s="3427"/>
      <c r="K5" s="151"/>
      <c r="L5" s="151"/>
    </row>
    <row r="6" spans="1:12" ht="12" customHeight="1">
      <c r="A6" s="149"/>
      <c r="B6" s="3433"/>
      <c r="C6" s="3426"/>
      <c r="D6" s="2448"/>
      <c r="E6" s="2448"/>
      <c r="F6" s="2448"/>
      <c r="G6" s="2448"/>
      <c r="H6" s="2448"/>
      <c r="I6" s="2448"/>
      <c r="J6" s="3427"/>
      <c r="L6" s="153"/>
    </row>
    <row r="7" spans="1:12" ht="14.25" customHeight="1">
      <c r="A7" s="3415"/>
      <c r="B7" s="3434"/>
      <c r="C7" s="3428"/>
      <c r="D7" s="3429"/>
      <c r="E7" s="3429"/>
      <c r="F7" s="3429"/>
      <c r="G7" s="3429"/>
      <c r="H7" s="3429"/>
      <c r="I7" s="3429"/>
      <c r="J7" s="3430"/>
    </row>
    <row r="8" spans="1:12" ht="22.5" customHeight="1">
      <c r="A8" s="3415"/>
      <c r="B8" s="250" t="s">
        <v>4552</v>
      </c>
      <c r="C8" s="3421" t="str">
        <f>+'Master Data'!E13</f>
        <v>ZNTM012345W</v>
      </c>
      <c r="D8" s="3431"/>
      <c r="E8" s="3431"/>
      <c r="F8" s="3422"/>
      <c r="G8" s="3134" t="s">
        <v>4013</v>
      </c>
      <c r="H8" s="3420"/>
      <c r="I8" s="3421" t="str">
        <f>+'Master Data'!G13</f>
        <v>012345</v>
      </c>
      <c r="J8" s="3422"/>
    </row>
    <row r="9" spans="1:12" ht="12" customHeight="1">
      <c r="A9" s="149"/>
      <c r="B9" s="7"/>
      <c r="C9" s="6"/>
      <c r="D9" s="6"/>
      <c r="E9" s="6"/>
      <c r="F9" s="6"/>
      <c r="G9" s="6"/>
      <c r="H9" s="6"/>
      <c r="I9" s="6"/>
      <c r="J9" s="6"/>
    </row>
    <row r="10" spans="1:12" ht="21.75" customHeight="1">
      <c r="A10" s="149"/>
      <c r="B10" s="2499" t="s">
        <v>4565</v>
      </c>
      <c r="C10" s="2499"/>
      <c r="D10" s="2499"/>
      <c r="E10" s="2499"/>
      <c r="F10" s="2499"/>
      <c r="G10" s="2499"/>
      <c r="H10" s="2499"/>
      <c r="I10" s="2499"/>
      <c r="J10" s="6"/>
    </row>
    <row r="11" spans="1:12" ht="29.25" customHeight="1">
      <c r="A11" s="149"/>
      <c r="B11" s="3211" t="s">
        <v>105</v>
      </c>
      <c r="C11" s="3211"/>
      <c r="D11" s="3211"/>
      <c r="E11" s="3211"/>
      <c r="F11" s="3211"/>
      <c r="G11" s="3211"/>
      <c r="H11" s="3211"/>
      <c r="I11" s="3211"/>
      <c r="J11" s="3211"/>
    </row>
    <row r="12" spans="1:12" ht="21" customHeight="1" thickBot="1">
      <c r="A12" s="149"/>
      <c r="B12" s="154"/>
      <c r="C12" s="154"/>
      <c r="D12" s="154"/>
      <c r="E12" s="154"/>
      <c r="F12" s="154"/>
      <c r="G12" s="154"/>
      <c r="H12" s="154"/>
      <c r="I12" s="154"/>
      <c r="J12" s="154"/>
    </row>
    <row r="13" spans="1:12" s="130" customFormat="1" ht="25.2" customHeight="1">
      <c r="A13" s="257"/>
      <c r="B13" s="3412" t="s">
        <v>455</v>
      </c>
      <c r="C13" s="3413"/>
      <c r="D13" s="351"/>
      <c r="E13" s="351"/>
      <c r="F13" s="351"/>
      <c r="G13" s="351"/>
      <c r="H13" s="351"/>
      <c r="I13" s="351"/>
      <c r="J13" s="352"/>
    </row>
    <row r="14" spans="1:12" ht="25.2" customHeight="1">
      <c r="A14" s="149"/>
      <c r="B14" s="3407" t="s">
        <v>4016</v>
      </c>
      <c r="C14" s="3408"/>
      <c r="D14" s="3408"/>
      <c r="E14" s="3408"/>
      <c r="F14" s="3408"/>
      <c r="G14" s="3408"/>
      <c r="H14" s="3408"/>
      <c r="I14" s="155"/>
      <c r="J14" s="159"/>
      <c r="L14" s="153"/>
    </row>
    <row r="15" spans="1:12" ht="25.2" customHeight="1">
      <c r="A15" s="149"/>
      <c r="B15" s="3409" t="s">
        <v>4710</v>
      </c>
      <c r="C15" s="3410"/>
      <c r="D15" s="3410"/>
      <c r="E15" s="3410"/>
      <c r="F15" s="3410"/>
      <c r="G15" s="3410"/>
      <c r="H15" s="3411"/>
      <c r="I15" s="3414"/>
      <c r="J15" s="3403"/>
      <c r="L15" s="153"/>
    </row>
    <row r="16" spans="1:12" ht="25.2" customHeight="1">
      <c r="A16" s="149"/>
      <c r="B16" s="2544" t="s">
        <v>544</v>
      </c>
      <c r="C16" s="3404"/>
      <c r="D16" s="156"/>
      <c r="E16" s="3402"/>
      <c r="F16" s="3402"/>
      <c r="G16" s="3402"/>
      <c r="H16" s="3402"/>
      <c r="I16" s="3402"/>
      <c r="J16" s="3403"/>
    </row>
    <row r="17" spans="1:12" ht="49.95" customHeight="1">
      <c r="A17" s="149"/>
      <c r="B17" s="3405" t="s">
        <v>708</v>
      </c>
      <c r="C17" s="3406"/>
      <c r="D17" s="157"/>
      <c r="E17" s="3402"/>
      <c r="F17" s="3402"/>
      <c r="G17" s="3402"/>
      <c r="H17" s="3402"/>
      <c r="I17" s="3402"/>
      <c r="J17" s="3403"/>
    </row>
    <row r="18" spans="1:12" ht="18" customHeight="1" thickBot="1">
      <c r="A18" s="149"/>
      <c r="B18" s="3400" t="s">
        <v>709</v>
      </c>
      <c r="C18" s="3401"/>
      <c r="D18" s="160"/>
      <c r="E18" s="170" t="s">
        <v>545</v>
      </c>
      <c r="F18" s="171"/>
      <c r="G18" s="172"/>
      <c r="H18" s="172"/>
      <c r="I18" s="172"/>
      <c r="J18" s="172"/>
    </row>
    <row r="19" spans="1:12" ht="21" customHeight="1" thickBot="1">
      <c r="A19" s="149"/>
      <c r="B19" s="18"/>
      <c r="C19" s="18"/>
      <c r="D19" s="18"/>
      <c r="E19" s="6"/>
      <c r="F19" s="6"/>
      <c r="G19" s="6"/>
      <c r="H19" s="6"/>
      <c r="I19" s="6"/>
      <c r="J19" s="6"/>
    </row>
    <row r="20" spans="1:12" s="130" customFormat="1" ht="25.2" customHeight="1">
      <c r="A20" s="257"/>
      <c r="B20" s="3412" t="s">
        <v>456</v>
      </c>
      <c r="C20" s="3413"/>
      <c r="D20" s="351"/>
      <c r="E20" s="351"/>
      <c r="F20" s="351"/>
      <c r="G20" s="351"/>
      <c r="H20" s="351"/>
      <c r="I20" s="351"/>
      <c r="J20" s="352"/>
    </row>
    <row r="21" spans="1:12" ht="25.2" customHeight="1">
      <c r="A21" s="149"/>
      <c r="B21" s="3407" t="s">
        <v>4016</v>
      </c>
      <c r="C21" s="3408"/>
      <c r="D21" s="3408"/>
      <c r="E21" s="3408"/>
      <c r="F21" s="3408"/>
      <c r="G21" s="3408"/>
      <c r="H21" s="3408"/>
      <c r="I21" s="155"/>
      <c r="J21" s="159"/>
      <c r="L21" s="153"/>
    </row>
    <row r="22" spans="1:12" ht="25.2" customHeight="1">
      <c r="A22" s="149"/>
      <c r="B22" s="3409" t="s">
        <v>4647</v>
      </c>
      <c r="C22" s="3410"/>
      <c r="D22" s="3410"/>
      <c r="E22" s="3410"/>
      <c r="F22" s="3410"/>
      <c r="G22" s="3410"/>
      <c r="H22" s="3411"/>
      <c r="I22" s="3414"/>
      <c r="J22" s="3403"/>
      <c r="L22" s="153"/>
    </row>
    <row r="23" spans="1:12" ht="25.2" customHeight="1">
      <c r="A23" s="149"/>
      <c r="B23" s="2544" t="s">
        <v>544</v>
      </c>
      <c r="C23" s="3404"/>
      <c r="D23" s="156"/>
      <c r="E23" s="3402"/>
      <c r="F23" s="3402"/>
      <c r="G23" s="3402"/>
      <c r="H23" s="3402"/>
      <c r="I23" s="3402"/>
      <c r="J23" s="3403"/>
    </row>
    <row r="24" spans="1:12" ht="49.95" customHeight="1">
      <c r="A24" s="149"/>
      <c r="B24" s="3405" t="s">
        <v>708</v>
      </c>
      <c r="C24" s="3406"/>
      <c r="D24" s="157"/>
      <c r="E24" s="3402"/>
      <c r="F24" s="3402"/>
      <c r="G24" s="3402"/>
      <c r="H24" s="3402"/>
      <c r="I24" s="3402"/>
      <c r="J24" s="3403"/>
    </row>
    <row r="25" spans="1:12" ht="18" customHeight="1" thickBot="1">
      <c r="A25" s="149"/>
      <c r="B25" s="3400" t="s">
        <v>709</v>
      </c>
      <c r="C25" s="3401"/>
      <c r="D25" s="160"/>
      <c r="E25" s="170" t="s">
        <v>545</v>
      </c>
      <c r="F25" s="171"/>
      <c r="G25" s="172"/>
      <c r="H25" s="172"/>
      <c r="I25" s="172"/>
      <c r="J25" s="172"/>
    </row>
    <row r="26" spans="1:12" ht="21" customHeight="1" thickBot="1">
      <c r="A26" s="149"/>
      <c r="B26" s="6"/>
      <c r="C26" s="6"/>
      <c r="D26" s="6"/>
      <c r="E26" s="6"/>
      <c r="F26" s="6"/>
      <c r="G26" s="6"/>
      <c r="H26" s="6"/>
      <c r="I26" s="6"/>
      <c r="J26" s="6"/>
    </row>
    <row r="27" spans="1:12" s="130" customFormat="1" ht="25.2" customHeight="1">
      <c r="A27" s="257"/>
      <c r="B27" s="3412" t="s">
        <v>457</v>
      </c>
      <c r="C27" s="3413"/>
      <c r="D27" s="351"/>
      <c r="E27" s="351"/>
      <c r="F27" s="351"/>
      <c r="G27" s="351"/>
      <c r="H27" s="351"/>
      <c r="I27" s="351"/>
      <c r="J27" s="352"/>
    </row>
    <row r="28" spans="1:12" ht="25.2" customHeight="1">
      <c r="A28" s="149"/>
      <c r="B28" s="3407" t="s">
        <v>4016</v>
      </c>
      <c r="C28" s="3408"/>
      <c r="D28" s="3408"/>
      <c r="E28" s="3408"/>
      <c r="F28" s="3408"/>
      <c r="G28" s="3408"/>
      <c r="H28" s="3408"/>
      <c r="I28" s="155"/>
      <c r="J28" s="159"/>
      <c r="L28" s="153"/>
    </row>
    <row r="29" spans="1:12" ht="25.2" customHeight="1">
      <c r="A29" s="149"/>
      <c r="B29" s="3409" t="s">
        <v>4710</v>
      </c>
      <c r="C29" s="3410"/>
      <c r="D29" s="3410"/>
      <c r="E29" s="3410"/>
      <c r="F29" s="3410"/>
      <c r="G29" s="3410"/>
      <c r="H29" s="3411"/>
      <c r="I29" s="3414"/>
      <c r="J29" s="3403"/>
      <c r="L29" s="153"/>
    </row>
    <row r="30" spans="1:12" ht="25.2" customHeight="1">
      <c r="A30" s="149"/>
      <c r="B30" s="2544" t="s">
        <v>544</v>
      </c>
      <c r="C30" s="3404"/>
      <c r="D30" s="156"/>
      <c r="E30" s="3402"/>
      <c r="F30" s="3402"/>
      <c r="G30" s="3402"/>
      <c r="H30" s="3402"/>
      <c r="I30" s="3402"/>
      <c r="J30" s="3403"/>
    </row>
    <row r="31" spans="1:12" ht="49.95" customHeight="1">
      <c r="A31" s="149"/>
      <c r="B31" s="3405" t="s">
        <v>708</v>
      </c>
      <c r="C31" s="3406"/>
      <c r="D31" s="157"/>
      <c r="E31" s="3402"/>
      <c r="F31" s="3402"/>
      <c r="G31" s="3402"/>
      <c r="H31" s="3402"/>
      <c r="I31" s="3402"/>
      <c r="J31" s="3403"/>
    </row>
    <row r="32" spans="1:12" ht="18" customHeight="1" thickBot="1">
      <c r="A32" s="149"/>
      <c r="B32" s="3400" t="s">
        <v>709</v>
      </c>
      <c r="C32" s="3401"/>
      <c r="D32" s="160"/>
      <c r="E32" s="170" t="s">
        <v>545</v>
      </c>
      <c r="F32" s="171"/>
      <c r="G32" s="172"/>
      <c r="H32" s="172"/>
      <c r="I32" s="172"/>
      <c r="J32" s="172"/>
    </row>
    <row r="33" spans="1:12" ht="15" customHeight="1">
      <c r="A33" s="149"/>
      <c r="B33" s="158"/>
      <c r="C33" s="158"/>
      <c r="D33" s="158"/>
      <c r="E33" s="152"/>
      <c r="F33" s="150" t="s">
        <v>582</v>
      </c>
      <c r="G33" s="152"/>
      <c r="H33" s="152"/>
      <c r="I33" s="152"/>
      <c r="J33" s="152"/>
    </row>
    <row r="34" spans="1:12" ht="15" customHeight="1" thickBot="1">
      <c r="A34" s="149"/>
      <c r="B34" s="1532"/>
      <c r="C34" s="1532"/>
      <c r="D34" s="1532"/>
      <c r="E34" s="1533"/>
      <c r="F34" s="1534"/>
      <c r="G34" s="1533"/>
      <c r="H34" s="1533"/>
      <c r="I34" s="1533"/>
      <c r="J34" s="1533"/>
    </row>
    <row r="35" spans="1:12" ht="16.5" customHeight="1" thickTop="1">
      <c r="A35" s="149"/>
      <c r="B35" s="252" t="s">
        <v>969</v>
      </c>
      <c r="C35" s="6"/>
      <c r="D35" s="6"/>
      <c r="E35" s="6"/>
      <c r="F35" s="6"/>
      <c r="G35" s="6"/>
      <c r="H35" s="6"/>
      <c r="I35" s="6"/>
      <c r="J35" s="251"/>
    </row>
    <row r="36" spans="1:12" ht="14.25" customHeight="1">
      <c r="A36" s="149"/>
      <c r="B36" s="6"/>
      <c r="C36" s="6"/>
      <c r="D36" s="6"/>
      <c r="E36" s="6"/>
      <c r="F36" s="6"/>
      <c r="G36" s="6"/>
      <c r="H36" s="6"/>
      <c r="I36" s="6"/>
      <c r="J36" s="251"/>
    </row>
    <row r="37" spans="1:12" ht="31.2" customHeight="1">
      <c r="A37" s="149"/>
      <c r="B37" s="148" t="s">
        <v>450</v>
      </c>
      <c r="C37" s="3397"/>
      <c r="D37" s="3397"/>
      <c r="E37" s="3397"/>
      <c r="F37" s="3397"/>
      <c r="G37" s="3397"/>
      <c r="H37" s="3397"/>
      <c r="I37" s="3397"/>
      <c r="J37" s="3397"/>
    </row>
    <row r="38" spans="1:12" ht="31.2" customHeight="1">
      <c r="A38" s="149"/>
      <c r="B38" s="148" t="s">
        <v>451</v>
      </c>
      <c r="C38" s="253"/>
      <c r="D38" s="253"/>
      <c r="E38" s="3398"/>
      <c r="F38" s="3398"/>
      <c r="G38" s="3398"/>
      <c r="H38" s="3398"/>
      <c r="I38" s="3398"/>
      <c r="J38" s="3398"/>
    </row>
    <row r="39" spans="1:12" ht="31.2" customHeight="1">
      <c r="A39" s="149"/>
      <c r="B39" s="148" t="s">
        <v>452</v>
      </c>
      <c r="C39" s="3397"/>
      <c r="D39" s="3397"/>
      <c r="E39" s="3397"/>
      <c r="F39" s="3397"/>
      <c r="G39" s="3397"/>
      <c r="H39" s="3397"/>
      <c r="I39" s="3397"/>
      <c r="J39" s="3397"/>
    </row>
    <row r="40" spans="1:12" s="130" customFormat="1" ht="39" customHeight="1">
      <c r="A40" s="257"/>
      <c r="B40" s="3399" t="s">
        <v>4711</v>
      </c>
      <c r="C40" s="3399"/>
      <c r="D40" s="3399"/>
      <c r="E40" s="3399"/>
      <c r="F40" s="3399"/>
      <c r="G40" s="3399"/>
      <c r="H40" s="3399"/>
      <c r="I40" s="3399"/>
      <c r="J40" s="3399"/>
    </row>
    <row r="41" spans="1:12" ht="24.6" customHeight="1">
      <c r="A41" s="149"/>
      <c r="B41" s="3211"/>
      <c r="C41" s="3211"/>
      <c r="D41" s="3211"/>
      <c r="E41" s="3211"/>
      <c r="F41" s="3211"/>
      <c r="G41" s="3211"/>
      <c r="H41" s="3211"/>
      <c r="I41" s="3211"/>
      <c r="J41" s="3211"/>
    </row>
    <row r="42" spans="1:12" ht="29.4" customHeight="1">
      <c r="A42" s="149"/>
      <c r="B42" s="3353"/>
      <c r="C42" s="3353"/>
      <c r="D42" s="3353"/>
      <c r="E42" s="3353"/>
      <c r="F42" s="6"/>
      <c r="G42" s="3353"/>
      <c r="H42" s="3353"/>
      <c r="I42" s="3353"/>
      <c r="J42" s="3353"/>
      <c r="K42" s="6"/>
      <c r="L42" s="6"/>
    </row>
    <row r="43" spans="1:12" ht="12.75" customHeight="1">
      <c r="A43" s="149"/>
      <c r="B43" s="6" t="s">
        <v>454</v>
      </c>
      <c r="C43" s="6"/>
      <c r="D43" s="6"/>
      <c r="E43" s="6"/>
      <c r="F43" s="6"/>
      <c r="G43" s="6" t="s">
        <v>370</v>
      </c>
      <c r="H43" s="6"/>
      <c r="I43" s="6"/>
      <c r="J43" s="6"/>
    </row>
    <row r="44" spans="1:12" ht="23.25" customHeight="1" thickBot="1">
      <c r="A44" s="149"/>
      <c r="B44" s="254"/>
      <c r="C44" s="255"/>
      <c r="D44" s="255"/>
      <c r="E44" s="255"/>
      <c r="F44" s="255"/>
      <c r="G44" s="255"/>
      <c r="H44" s="255"/>
      <c r="I44" s="255"/>
      <c r="J44" s="255"/>
    </row>
    <row r="45" spans="1:12" ht="20.100000000000001" customHeight="1" thickTop="1">
      <c r="A45" s="149"/>
      <c r="B45" s="252" t="s">
        <v>3216</v>
      </c>
      <c r="C45" s="6"/>
      <c r="D45" s="6"/>
      <c r="E45" s="6"/>
      <c r="F45" s="6"/>
      <c r="G45" s="6"/>
      <c r="H45" s="6"/>
      <c r="I45" s="6"/>
      <c r="J45" s="251"/>
    </row>
    <row r="46" spans="1:12" ht="14.25" customHeight="1">
      <c r="A46" s="149"/>
      <c r="B46" s="6"/>
      <c r="C46" s="6"/>
      <c r="D46" s="6"/>
      <c r="E46" s="6"/>
      <c r="F46" s="6"/>
      <c r="G46" s="6"/>
      <c r="H46" s="6"/>
      <c r="I46" s="6"/>
      <c r="J46" s="251"/>
    </row>
    <row r="47" spans="1:12" ht="31.2" customHeight="1">
      <c r="A47" s="149"/>
      <c r="B47" s="148" t="s">
        <v>450</v>
      </c>
      <c r="C47" s="3397"/>
      <c r="D47" s="3397"/>
      <c r="E47" s="3397"/>
      <c r="F47" s="3397"/>
      <c r="G47" s="3397"/>
      <c r="H47" s="3397"/>
      <c r="I47" s="3397"/>
      <c r="J47" s="3397"/>
    </row>
    <row r="48" spans="1:12" ht="31.2" customHeight="1">
      <c r="A48" s="149"/>
      <c r="B48" s="148" t="s">
        <v>451</v>
      </c>
      <c r="C48" s="253"/>
      <c r="D48" s="253"/>
      <c r="E48" s="3398"/>
      <c r="F48" s="3398"/>
      <c r="G48" s="3398"/>
      <c r="H48" s="3398"/>
      <c r="I48" s="3398"/>
      <c r="J48" s="3398"/>
    </row>
    <row r="49" spans="1:10" ht="31.2" customHeight="1">
      <c r="A49" s="149"/>
      <c r="B49" s="148" t="s">
        <v>452</v>
      </c>
      <c r="C49" s="3397"/>
      <c r="D49" s="3397"/>
      <c r="E49" s="3397"/>
      <c r="F49" s="3397"/>
      <c r="G49" s="3397"/>
      <c r="H49" s="3397"/>
      <c r="I49" s="3397"/>
      <c r="J49" s="3397"/>
    </row>
    <row r="50" spans="1:10" s="130" customFormat="1" ht="39" customHeight="1">
      <c r="A50" s="257"/>
      <c r="B50" s="3399" t="s">
        <v>453</v>
      </c>
      <c r="C50" s="3399"/>
      <c r="D50" s="3399"/>
      <c r="E50" s="3399"/>
      <c r="F50" s="3399"/>
      <c r="G50" s="3399"/>
      <c r="H50" s="3399"/>
      <c r="I50" s="3399"/>
      <c r="J50" s="3399"/>
    </row>
    <row r="51" spans="1:10" ht="24.6" customHeight="1">
      <c r="A51" s="149"/>
      <c r="B51" s="3211"/>
      <c r="C51" s="3211"/>
      <c r="D51" s="3211"/>
      <c r="E51" s="3211"/>
      <c r="F51" s="3211"/>
      <c r="G51" s="3211"/>
      <c r="H51" s="3211"/>
      <c r="I51" s="3211"/>
      <c r="J51" s="3211"/>
    </row>
    <row r="52" spans="1:10" ht="29.4" customHeight="1">
      <c r="A52" s="149"/>
      <c r="B52" s="3353"/>
      <c r="C52" s="3353"/>
      <c r="D52" s="3353"/>
      <c r="E52" s="3353"/>
      <c r="F52" s="6"/>
      <c r="G52" s="3353"/>
      <c r="H52" s="3353"/>
      <c r="I52" s="3353"/>
      <c r="J52" s="3353"/>
    </row>
    <row r="53" spans="1:10" ht="13.5" customHeight="1">
      <c r="A53" s="149"/>
      <c r="B53" s="6" t="s">
        <v>454</v>
      </c>
      <c r="C53" s="6"/>
      <c r="D53" s="6"/>
      <c r="E53" s="6"/>
      <c r="F53" s="6"/>
      <c r="G53" s="6" t="s">
        <v>370</v>
      </c>
      <c r="H53" s="6"/>
      <c r="I53" s="6"/>
      <c r="J53" s="6"/>
    </row>
    <row r="54" spans="1:10" ht="23.25" customHeight="1" thickBot="1">
      <c r="A54" s="149"/>
      <c r="B54" s="256"/>
      <c r="C54" s="256"/>
      <c r="D54" s="256"/>
      <c r="E54" s="256"/>
      <c r="F54" s="256"/>
      <c r="G54" s="256"/>
      <c r="H54" s="256"/>
      <c r="I54" s="256"/>
      <c r="J54" s="256"/>
    </row>
    <row r="55" spans="1:10" ht="20.100000000000001" customHeight="1" thickTop="1">
      <c r="A55" s="149"/>
      <c r="B55" s="252" t="s">
        <v>3217</v>
      </c>
      <c r="C55" s="6"/>
      <c r="D55" s="6"/>
      <c r="E55" s="6"/>
      <c r="F55" s="6"/>
      <c r="G55" s="6"/>
      <c r="H55" s="6"/>
      <c r="I55" s="6"/>
      <c r="J55" s="251"/>
    </row>
    <row r="56" spans="1:10" ht="14.25" customHeight="1">
      <c r="A56" s="149"/>
      <c r="B56" s="6"/>
      <c r="C56" s="6"/>
      <c r="D56" s="6"/>
      <c r="E56" s="6"/>
      <c r="F56" s="6"/>
      <c r="G56" s="6"/>
      <c r="H56" s="6"/>
      <c r="I56" s="6"/>
      <c r="J56" s="251"/>
    </row>
    <row r="57" spans="1:10" ht="31.2" customHeight="1">
      <c r="A57" s="149"/>
      <c r="B57" s="148" t="s">
        <v>450</v>
      </c>
      <c r="C57" s="3397"/>
      <c r="D57" s="3397"/>
      <c r="E57" s="3397"/>
      <c r="F57" s="3397"/>
      <c r="G57" s="3397"/>
      <c r="H57" s="3397"/>
      <c r="I57" s="3397"/>
      <c r="J57" s="3397"/>
    </row>
    <row r="58" spans="1:10" ht="31.2" customHeight="1">
      <c r="A58" s="149"/>
      <c r="B58" s="148" t="s">
        <v>451</v>
      </c>
      <c r="C58" s="253"/>
      <c r="D58" s="253"/>
      <c r="E58" s="3398"/>
      <c r="F58" s="3398"/>
      <c r="G58" s="3398"/>
      <c r="H58" s="3398"/>
      <c r="I58" s="3398"/>
      <c r="J58" s="3398"/>
    </row>
    <row r="59" spans="1:10" ht="31.2" customHeight="1">
      <c r="A59" s="149"/>
      <c r="B59" s="148" t="s">
        <v>452</v>
      </c>
      <c r="C59" s="3397"/>
      <c r="D59" s="3397"/>
      <c r="E59" s="3397"/>
      <c r="F59" s="3397"/>
      <c r="G59" s="3397"/>
      <c r="H59" s="3397"/>
      <c r="I59" s="3397"/>
      <c r="J59" s="3397"/>
    </row>
    <row r="60" spans="1:10" s="130" customFormat="1" ht="39" customHeight="1">
      <c r="A60" s="257"/>
      <c r="B60" s="3399" t="s">
        <v>453</v>
      </c>
      <c r="C60" s="3399"/>
      <c r="D60" s="3399"/>
      <c r="E60" s="3399"/>
      <c r="F60" s="3399"/>
      <c r="G60" s="3399"/>
      <c r="H60" s="3399"/>
      <c r="I60" s="3399"/>
      <c r="J60" s="3399"/>
    </row>
    <row r="61" spans="1:10" s="130" customFormat="1" ht="24.6" customHeight="1">
      <c r="A61" s="257"/>
      <c r="B61" s="1531"/>
      <c r="C61" s="1531"/>
      <c r="D61" s="1531"/>
      <c r="E61" s="1531"/>
      <c r="F61" s="1531"/>
      <c r="G61" s="1531"/>
      <c r="H61" s="1531"/>
      <c r="I61" s="1531"/>
      <c r="J61" s="1531"/>
    </row>
    <row r="62" spans="1:10" ht="29.4" customHeight="1">
      <c r="A62" s="149"/>
      <c r="B62" s="3353"/>
      <c r="C62" s="3353"/>
      <c r="D62" s="3353"/>
      <c r="E62" s="3353"/>
      <c r="F62" s="6"/>
      <c r="G62" s="3353"/>
      <c r="H62" s="3353"/>
      <c r="I62" s="3353"/>
      <c r="J62" s="3353"/>
    </row>
    <row r="63" spans="1:10" ht="20.25" customHeight="1">
      <c r="A63" s="149"/>
      <c r="B63" s="6" t="s">
        <v>454</v>
      </c>
      <c r="C63" s="6"/>
      <c r="D63" s="6"/>
      <c r="E63" s="6"/>
      <c r="F63" s="6"/>
      <c r="G63" s="6" t="s">
        <v>370</v>
      </c>
      <c r="H63" s="6"/>
      <c r="I63" s="6"/>
      <c r="J63" s="6"/>
    </row>
    <row r="64" spans="1:10" ht="39.75" customHeight="1">
      <c r="A64" s="149"/>
      <c r="B64" s="7"/>
      <c r="C64" s="7"/>
      <c r="D64" s="7"/>
      <c r="E64" s="7"/>
      <c r="F64" s="7"/>
      <c r="G64" s="7"/>
      <c r="H64" s="7"/>
      <c r="I64" s="7"/>
      <c r="J64" s="7"/>
    </row>
    <row r="65" spans="1:10" ht="39.75" customHeight="1">
      <c r="A65" s="149"/>
      <c r="B65" s="7"/>
      <c r="C65" s="7"/>
      <c r="D65" s="7"/>
      <c r="E65" s="7"/>
      <c r="F65" s="7"/>
      <c r="G65" s="7"/>
      <c r="H65" s="7"/>
      <c r="I65" s="7"/>
      <c r="J65" s="7"/>
    </row>
    <row r="66" spans="1:10" ht="39.75" customHeight="1">
      <c r="A66" s="149"/>
      <c r="B66" s="7"/>
      <c r="C66" s="7"/>
      <c r="D66" s="7"/>
      <c r="E66" s="7"/>
      <c r="F66" s="7"/>
      <c r="G66" s="7"/>
      <c r="H66" s="7"/>
      <c r="I66" s="7"/>
      <c r="J66" s="7"/>
    </row>
    <row r="67" spans="1:10" ht="37.5" customHeight="1">
      <c r="A67" s="149"/>
      <c r="B67" s="7"/>
      <c r="C67" s="7"/>
      <c r="D67" s="7"/>
      <c r="E67" s="7"/>
      <c r="F67" s="7"/>
      <c r="G67" s="7"/>
      <c r="H67" s="7"/>
      <c r="I67" s="7"/>
      <c r="J67" s="7"/>
    </row>
    <row r="68" spans="1:10">
      <c r="A68" s="149"/>
      <c r="B68" s="6"/>
      <c r="C68" s="6"/>
      <c r="D68" s="6"/>
      <c r="E68" s="6"/>
      <c r="F68" s="6"/>
      <c r="G68" s="6"/>
      <c r="H68" s="6"/>
      <c r="I68" s="6"/>
      <c r="J68" s="6"/>
    </row>
    <row r="69" spans="1:10">
      <c r="A69" s="149"/>
      <c r="B69" s="6"/>
      <c r="C69" s="6"/>
      <c r="D69" s="6"/>
      <c r="E69" s="6"/>
      <c r="F69" s="150" t="s">
        <v>582</v>
      </c>
      <c r="G69" s="6"/>
      <c r="H69" s="6"/>
      <c r="I69" s="6"/>
      <c r="J69" s="6"/>
    </row>
    <row r="70" spans="1:10">
      <c r="B70" s="148"/>
      <c r="C70" s="148"/>
      <c r="D70" s="148"/>
      <c r="E70" s="148"/>
      <c r="F70" s="148"/>
      <c r="G70" s="148"/>
      <c r="H70" s="148"/>
      <c r="I70" s="148"/>
      <c r="J70" s="148"/>
    </row>
    <row r="71" spans="1:10">
      <c r="B71" s="148"/>
      <c r="C71" s="148"/>
      <c r="D71" s="148"/>
      <c r="E71" s="148"/>
      <c r="F71" s="148"/>
      <c r="G71" s="148"/>
      <c r="H71" s="148"/>
      <c r="I71" s="148"/>
      <c r="J71" s="148"/>
    </row>
    <row r="72" spans="1:10">
      <c r="B72" s="148"/>
      <c r="C72" s="148"/>
      <c r="D72" s="148"/>
      <c r="E72" s="148"/>
      <c r="F72" s="148"/>
      <c r="G72" s="148"/>
      <c r="H72" s="148"/>
      <c r="I72" s="148"/>
      <c r="J72" s="148"/>
    </row>
    <row r="73" spans="1:10">
      <c r="B73" s="148"/>
      <c r="C73" s="148"/>
      <c r="D73" s="148"/>
      <c r="E73" s="148"/>
      <c r="F73" s="148"/>
      <c r="G73" s="148"/>
      <c r="H73" s="148"/>
      <c r="I73" s="148"/>
      <c r="J73" s="148"/>
    </row>
    <row r="74" spans="1:10">
      <c r="B74" s="148"/>
      <c r="C74" s="148"/>
      <c r="D74" s="148"/>
      <c r="E74" s="148"/>
      <c r="F74" s="148"/>
      <c r="G74" s="148"/>
      <c r="H74" s="148"/>
      <c r="I74" s="148"/>
      <c r="J74" s="148"/>
    </row>
    <row r="75" spans="1:10">
      <c r="B75" s="148"/>
      <c r="C75" s="148"/>
      <c r="D75" s="148"/>
      <c r="E75" s="148"/>
      <c r="F75" s="148"/>
      <c r="G75" s="148"/>
      <c r="H75" s="148"/>
      <c r="I75" s="148"/>
      <c r="J75" s="148"/>
    </row>
    <row r="76" spans="1:10">
      <c r="B76" s="148"/>
      <c r="C76" s="148"/>
      <c r="D76" s="148"/>
      <c r="E76" s="148"/>
      <c r="F76" s="148"/>
      <c r="G76" s="148"/>
      <c r="H76" s="148"/>
      <c r="I76" s="148"/>
      <c r="J76" s="148"/>
    </row>
    <row r="77" spans="1:10">
      <c r="B77" s="148"/>
      <c r="C77" s="148"/>
      <c r="D77" s="148"/>
      <c r="E77" s="148"/>
      <c r="F77" s="148"/>
      <c r="G77" s="148"/>
      <c r="H77" s="148"/>
      <c r="I77" s="148"/>
      <c r="J77" s="148"/>
    </row>
    <row r="78" spans="1:10">
      <c r="B78" s="148"/>
      <c r="C78" s="148"/>
      <c r="D78" s="148"/>
      <c r="E78" s="148"/>
      <c r="F78" s="148"/>
      <c r="G78" s="148"/>
      <c r="H78" s="148"/>
      <c r="I78" s="148"/>
      <c r="J78" s="148"/>
    </row>
    <row r="79" spans="1:10">
      <c r="B79" s="148"/>
      <c r="C79" s="148"/>
      <c r="D79" s="148"/>
      <c r="E79" s="148"/>
      <c r="F79" s="148"/>
      <c r="G79" s="148"/>
      <c r="H79" s="148"/>
      <c r="I79" s="148"/>
      <c r="J79" s="148"/>
    </row>
    <row r="80" spans="1:10">
      <c r="B80" s="148"/>
      <c r="C80" s="148"/>
      <c r="D80" s="148"/>
      <c r="E80" s="148"/>
      <c r="F80" s="148"/>
      <c r="G80" s="148"/>
      <c r="H80" s="148"/>
      <c r="I80" s="148"/>
      <c r="J80" s="148"/>
    </row>
    <row r="81" spans="2:10">
      <c r="B81" s="148"/>
      <c r="C81" s="148"/>
      <c r="D81" s="148"/>
      <c r="E81" s="148"/>
      <c r="F81" s="148"/>
      <c r="G81" s="148"/>
      <c r="H81" s="148"/>
      <c r="I81" s="148"/>
      <c r="J81" s="148"/>
    </row>
  </sheetData>
  <sheetProtection formatRows="0" selectLockedCells="1"/>
  <mergeCells count="57">
    <mergeCell ref="B10:I10"/>
    <mergeCell ref="B17:C17"/>
    <mergeCell ref="B18:C18"/>
    <mergeCell ref="B11:J11"/>
    <mergeCell ref="B51:J51"/>
    <mergeCell ref="E48:J48"/>
    <mergeCell ref="C49:J49"/>
    <mergeCell ref="B50:J50"/>
    <mergeCell ref="B20:C20"/>
    <mergeCell ref="B25:C25"/>
    <mergeCell ref="E17:J17"/>
    <mergeCell ref="B13:C13"/>
    <mergeCell ref="E16:J16"/>
    <mergeCell ref="B16:C16"/>
    <mergeCell ref="I15:J15"/>
    <mergeCell ref="I22:J22"/>
    <mergeCell ref="A7:A8"/>
    <mergeCell ref="K1:L3"/>
    <mergeCell ref="B2:J2"/>
    <mergeCell ref="G8:H8"/>
    <mergeCell ref="I8:J8"/>
    <mergeCell ref="C4:J7"/>
    <mergeCell ref="C8:F8"/>
    <mergeCell ref="B4:B7"/>
    <mergeCell ref="B14:H14"/>
    <mergeCell ref="B15:H15"/>
    <mergeCell ref="E24:J24"/>
    <mergeCell ref="B23:C23"/>
    <mergeCell ref="B24:C24"/>
    <mergeCell ref="E23:J23"/>
    <mergeCell ref="B28:H28"/>
    <mergeCell ref="B29:H29"/>
    <mergeCell ref="E31:J31"/>
    <mergeCell ref="B21:H21"/>
    <mergeCell ref="B22:H22"/>
    <mergeCell ref="B27:C27"/>
    <mergeCell ref="I29:J29"/>
    <mergeCell ref="B52:E52"/>
    <mergeCell ref="G52:J52"/>
    <mergeCell ref="C37:J37"/>
    <mergeCell ref="E38:J38"/>
    <mergeCell ref="C39:J39"/>
    <mergeCell ref="B42:E42"/>
    <mergeCell ref="G42:J42"/>
    <mergeCell ref="B40:J40"/>
    <mergeCell ref="C47:J47"/>
    <mergeCell ref="B32:C32"/>
    <mergeCell ref="E30:J30"/>
    <mergeCell ref="B30:C30"/>
    <mergeCell ref="B41:J41"/>
    <mergeCell ref="B31:C31"/>
    <mergeCell ref="B62:E62"/>
    <mergeCell ref="G62:J62"/>
    <mergeCell ref="C57:J57"/>
    <mergeCell ref="E58:J58"/>
    <mergeCell ref="C59:J59"/>
    <mergeCell ref="B60:J60"/>
  </mergeCells>
  <phoneticPr fontId="86" type="noConversion"/>
  <pageMargins left="0.51181102362204722" right="0.23622047244094491" top="0.74803149606299213" bottom="0.23622047244094491" header="0.27559055118110237" footer="0.15748031496062992"/>
  <pageSetup paperSize="9" scale="83" fitToHeight="3" orientation="portrait" r:id="rId1"/>
  <headerFooter alignWithMargins="0">
    <oddHeader>&amp;RKZN Department of Public Works
Effective Date:16 JANUARY 2023
Revision 9</oddHeader>
    <oddFooter>Page &amp;P of &amp;N</oddFooter>
  </headerFooter>
  <rowBreaks count="1" manualBreakCount="1">
    <brk id="33" min="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2709" r:id="rId4" name="Button 5">
              <controlPr defaultSize="0" print="0" autoFill="0" autoPict="0" macro="[0]!ToMainMenu">
                <anchor>
                  <from>
                    <xdr:col>11</xdr:col>
                    <xdr:colOff>137160</xdr:colOff>
                    <xdr:row>1</xdr:row>
                    <xdr:rowOff>22860</xdr:rowOff>
                  </from>
                  <to>
                    <xdr:col>14</xdr:col>
                    <xdr:colOff>426720</xdr:colOff>
                    <xdr:row>1</xdr:row>
                    <xdr:rowOff>411480</xdr:rowOff>
                  </to>
                </anchor>
              </controlPr>
            </control>
          </mc:Choice>
        </mc:AlternateContent>
        <mc:AlternateContent xmlns:mc="http://schemas.openxmlformats.org/markup-compatibility/2006">
          <mc:Choice Requires="x14">
            <control shapeId="72710" r:id="rId5" name="Button 6">
              <controlPr defaultSize="0" print="0" autoFill="0" autoPict="0" macro="[0]!PrintCoverPGSec1">
                <anchor>
                  <from>
                    <xdr:col>11</xdr:col>
                    <xdr:colOff>190500</xdr:colOff>
                    <xdr:row>7</xdr:row>
                    <xdr:rowOff>213360</xdr:rowOff>
                  </from>
                  <to>
                    <xdr:col>14</xdr:col>
                    <xdr:colOff>480060</xdr:colOff>
                    <xdr:row>9</xdr:row>
                    <xdr:rowOff>213360</xdr:rowOff>
                  </to>
                </anchor>
              </controlPr>
            </control>
          </mc:Choice>
        </mc:AlternateContent>
        <mc:AlternateContent xmlns:mc="http://schemas.openxmlformats.org/markup-compatibility/2006">
          <mc:Choice Requires="x14">
            <control shapeId="72711" r:id="rId6" name="Button 7">
              <controlPr defaultSize="0" print="0" autoFill="0" autoPict="0" macro="[0]!PrintPreview">
                <anchor>
                  <from>
                    <xdr:col>11</xdr:col>
                    <xdr:colOff>137160</xdr:colOff>
                    <xdr:row>2</xdr:row>
                    <xdr:rowOff>0</xdr:rowOff>
                  </from>
                  <to>
                    <xdr:col>14</xdr:col>
                    <xdr:colOff>426720</xdr:colOff>
                    <xdr:row>5</xdr:row>
                    <xdr:rowOff>38100</xdr:rowOff>
                  </to>
                </anchor>
              </controlPr>
            </control>
          </mc:Choice>
        </mc:AlternateContent>
        <mc:AlternateContent xmlns:mc="http://schemas.openxmlformats.org/markup-compatibility/2006">
          <mc:Choice Requires="x14">
            <control shapeId="72777" r:id="rId7" name="Button 73">
              <controlPr defaultSize="0" print="0" autoFill="0" autoPict="0" macro="[0]!ToDataEntry">
                <anchor>
                  <from>
                    <xdr:col>11</xdr:col>
                    <xdr:colOff>190500</xdr:colOff>
                    <xdr:row>9</xdr:row>
                    <xdr:rowOff>228600</xdr:rowOff>
                  </from>
                  <to>
                    <xdr:col>14</xdr:col>
                    <xdr:colOff>480060</xdr:colOff>
                    <xdr:row>10</xdr:row>
                    <xdr:rowOff>342900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indexed="51"/>
  </sheetPr>
  <dimension ref="A1:O31"/>
  <sheetViews>
    <sheetView showGridLines="0" showRowColHeaders="0" zoomScaleNormal="100" workbookViewId="0">
      <selection activeCell="E28" sqref="E28"/>
    </sheetView>
  </sheetViews>
  <sheetFormatPr defaultRowHeight="13.2" outlineLevelRow="1"/>
  <cols>
    <col min="1" max="1" width="4" customWidth="1"/>
    <col min="2" max="2" width="17.5546875" customWidth="1"/>
    <col min="6" max="6" width="6.6640625" customWidth="1"/>
    <col min="7" max="7" width="5.5546875" customWidth="1"/>
    <col min="9" max="9" width="12.33203125" customWidth="1"/>
    <col min="10" max="10" width="11.5546875" customWidth="1"/>
    <col min="11" max="11" width="13.5546875" customWidth="1"/>
  </cols>
  <sheetData>
    <row r="1" spans="1:15" ht="17.399999999999999" customHeight="1">
      <c r="A1" s="3435" t="s">
        <v>1248</v>
      </c>
      <c r="B1" s="3436"/>
      <c r="C1" s="3436"/>
      <c r="D1" s="3436"/>
      <c r="E1" s="3436"/>
      <c r="F1" s="3436"/>
      <c r="G1" s="3436"/>
      <c r="H1" s="3436"/>
      <c r="I1" s="3436"/>
      <c r="J1" s="3436"/>
      <c r="K1" s="3436"/>
      <c r="L1" s="3436"/>
      <c r="M1" s="3436"/>
      <c r="N1" s="3436"/>
      <c r="O1" s="3437"/>
    </row>
    <row r="2" spans="1:15">
      <c r="A2" s="3438"/>
      <c r="B2" s="3439"/>
      <c r="C2" s="3439"/>
      <c r="D2" s="3439"/>
      <c r="E2" s="3439"/>
      <c r="F2" s="3439"/>
      <c r="G2" s="3439"/>
      <c r="H2" s="3439"/>
      <c r="I2" s="3439"/>
      <c r="J2" s="3439"/>
      <c r="K2" s="3439"/>
      <c r="L2" s="3439"/>
      <c r="M2" s="3439"/>
      <c r="N2" s="3439"/>
      <c r="O2" s="3440"/>
    </row>
    <row r="3" spans="1:15" ht="51.75" customHeight="1">
      <c r="A3" s="3132" t="s">
        <v>417</v>
      </c>
      <c r="B3" s="3134"/>
      <c r="C3" s="3137" t="str">
        <f>+'Master Data'!E18</f>
        <v>KZN Public Works: 191 Prince Alfred Street</v>
      </c>
      <c r="D3" s="3138"/>
      <c r="E3" s="3138"/>
      <c r="F3" s="3138"/>
      <c r="G3" s="3138"/>
      <c r="H3" s="3138"/>
      <c r="I3" s="3138"/>
      <c r="J3" s="3138"/>
      <c r="K3" s="3138"/>
      <c r="L3" s="3138"/>
      <c r="M3" s="3138"/>
      <c r="N3" s="3138"/>
      <c r="O3" s="3139"/>
    </row>
    <row r="4" spans="1:15" ht="22.5" customHeight="1">
      <c r="A4" s="3132" t="s">
        <v>4552</v>
      </c>
      <c r="B4" s="3134"/>
      <c r="C4" s="3442" t="str">
        <f>+'Master Data'!E13</f>
        <v>ZNTM012345W</v>
      </c>
      <c r="D4" s="3443"/>
      <c r="E4" s="3443"/>
      <c r="F4" s="3443"/>
      <c r="G4" s="3443"/>
      <c r="H4" s="3443"/>
      <c r="I4" s="3444"/>
      <c r="J4" s="3421" t="s">
        <v>4013</v>
      </c>
      <c r="K4" s="3431"/>
      <c r="L4" s="3422"/>
      <c r="M4" s="3442" t="str">
        <f>+'Master Data'!G13</f>
        <v>012345</v>
      </c>
      <c r="N4" s="3443"/>
      <c r="O4" s="3444"/>
    </row>
    <row r="5" spans="1:15" ht="5.25" customHeight="1">
      <c r="A5" s="16"/>
    </row>
    <row r="6" spans="1:15" ht="14.25" customHeight="1">
      <c r="A6" s="3252" t="s">
        <v>3199</v>
      </c>
      <c r="B6" s="3252"/>
      <c r="C6" s="3252"/>
      <c r="D6" s="3252"/>
      <c r="E6" s="3252"/>
      <c r="F6" s="3252"/>
      <c r="G6" s="3252"/>
      <c r="H6" s="3252"/>
      <c r="I6" s="3252"/>
      <c r="J6" s="3252"/>
      <c r="K6" s="3252"/>
      <c r="L6" s="3252"/>
      <c r="M6" s="3252"/>
      <c r="N6" s="3252"/>
      <c r="O6" s="3252"/>
    </row>
    <row r="7" spans="1:15" ht="10.95" customHeight="1">
      <c r="A7" s="3252"/>
      <c r="B7" s="3252"/>
      <c r="C7" s="3252"/>
      <c r="D7" s="3252"/>
      <c r="E7" s="3252"/>
      <c r="F7" s="3252"/>
      <c r="G7" s="3252"/>
      <c r="H7" s="3252"/>
      <c r="I7" s="3252"/>
      <c r="J7" s="3252"/>
      <c r="K7" s="3252"/>
      <c r="L7" s="3252"/>
      <c r="M7" s="3252"/>
      <c r="N7" s="3252"/>
      <c r="O7" s="3252"/>
    </row>
    <row r="8" spans="1:15" ht="24.75" customHeight="1">
      <c r="A8" s="3445" t="s">
        <v>151</v>
      </c>
      <c r="B8" s="3445"/>
      <c r="C8" s="3445"/>
      <c r="D8" s="3445"/>
      <c r="E8" s="3445"/>
      <c r="F8" s="3445"/>
      <c r="G8" s="3445"/>
      <c r="H8" s="3445"/>
      <c r="I8" s="3445"/>
      <c r="J8" s="3445"/>
      <c r="K8" s="3445"/>
      <c r="L8" s="3445"/>
      <c r="M8" s="3445"/>
      <c r="N8" s="3445"/>
      <c r="O8" s="3445"/>
    </row>
    <row r="9" spans="1:15" ht="16.95" customHeight="1" outlineLevel="1">
      <c r="A9" s="3441" t="s">
        <v>571</v>
      </c>
      <c r="B9" s="3441"/>
      <c r="C9" s="3441"/>
      <c r="D9" s="3441"/>
      <c r="E9" s="3441"/>
      <c r="F9" s="3441"/>
      <c r="G9" s="3441"/>
      <c r="H9" s="3441"/>
      <c r="I9" s="3441"/>
      <c r="J9" s="3441"/>
      <c r="K9" s="3441"/>
      <c r="L9" s="3441"/>
      <c r="M9" s="3441"/>
      <c r="N9" s="3441"/>
      <c r="O9" s="3441"/>
    </row>
    <row r="10" spans="1:15" ht="7.5" customHeight="1">
      <c r="A10" s="10"/>
    </row>
    <row r="11" spans="1:15" s="6" customFormat="1" ht="43.5" customHeight="1">
      <c r="A11" s="262" t="s">
        <v>598</v>
      </c>
      <c r="B11" s="3335" t="s">
        <v>422</v>
      </c>
      <c r="C11" s="3335"/>
      <c r="D11" s="3335"/>
      <c r="E11" s="3335" t="s">
        <v>423</v>
      </c>
      <c r="F11" s="3335"/>
      <c r="G11" s="3335"/>
      <c r="H11" s="3335"/>
      <c r="I11" s="262" t="s">
        <v>980</v>
      </c>
      <c r="J11" s="262" t="s">
        <v>981</v>
      </c>
      <c r="K11" s="3327" t="s">
        <v>979</v>
      </c>
      <c r="L11" s="3329"/>
      <c r="M11" s="3327" t="s">
        <v>424</v>
      </c>
      <c r="N11" s="3328"/>
      <c r="O11" s="3329"/>
    </row>
    <row r="12" spans="1:15" ht="17.399999999999999" customHeight="1">
      <c r="A12" s="3484">
        <v>1</v>
      </c>
      <c r="B12" s="3453"/>
      <c r="C12" s="3454"/>
      <c r="D12" s="3455"/>
      <c r="E12" s="3454"/>
      <c r="F12" s="3454"/>
      <c r="G12" s="3454"/>
      <c r="H12" s="3454"/>
      <c r="I12" s="3463"/>
      <c r="J12" s="3463"/>
      <c r="K12" s="3466"/>
      <c r="L12" s="3467"/>
      <c r="M12" s="3475"/>
      <c r="N12" s="3476"/>
      <c r="O12" s="3477"/>
    </row>
    <row r="13" spans="1:15" ht="17.399999999999999" customHeight="1">
      <c r="A13" s="3485"/>
      <c r="B13" s="3472"/>
      <c r="C13" s="3473"/>
      <c r="D13" s="3474"/>
      <c r="E13" s="3450"/>
      <c r="F13" s="3451"/>
      <c r="G13" s="3451"/>
      <c r="H13" s="3452"/>
      <c r="I13" s="3464"/>
      <c r="J13" s="3464"/>
      <c r="K13" s="3468"/>
      <c r="L13" s="3469"/>
      <c r="M13" s="3478"/>
      <c r="N13" s="3479"/>
      <c r="O13" s="3480"/>
    </row>
    <row r="14" spans="1:15" ht="17.399999999999999" customHeight="1">
      <c r="A14" s="3486"/>
      <c r="B14" s="947" t="s">
        <v>497</v>
      </c>
      <c r="C14" s="945"/>
      <c r="D14" s="946"/>
      <c r="E14" s="80"/>
      <c r="F14" s="941"/>
      <c r="G14" s="80"/>
      <c r="H14" s="80"/>
      <c r="I14" s="3465"/>
      <c r="J14" s="3465"/>
      <c r="K14" s="3470"/>
      <c r="L14" s="3471"/>
      <c r="M14" s="3481"/>
      <c r="N14" s="3482"/>
      <c r="O14" s="3483"/>
    </row>
    <row r="15" spans="1:15" ht="17.399999999999999" customHeight="1">
      <c r="A15" s="3484">
        <v>2</v>
      </c>
      <c r="B15" s="3453"/>
      <c r="C15" s="3454"/>
      <c r="D15" s="3455"/>
      <c r="E15" s="3454"/>
      <c r="F15" s="3454"/>
      <c r="G15" s="3454"/>
      <c r="H15" s="3454"/>
      <c r="I15" s="3463"/>
      <c r="J15" s="3463"/>
      <c r="K15" s="3466"/>
      <c r="L15" s="3467"/>
      <c r="M15" s="3475"/>
      <c r="N15" s="3476"/>
      <c r="O15" s="3477"/>
    </row>
    <row r="16" spans="1:15" ht="17.399999999999999" customHeight="1">
      <c r="A16" s="3485"/>
      <c r="B16" s="3460"/>
      <c r="C16" s="3461"/>
      <c r="D16" s="3462"/>
      <c r="E16" s="3450"/>
      <c r="F16" s="3451"/>
      <c r="G16" s="3451"/>
      <c r="H16" s="3452"/>
      <c r="I16" s="3464"/>
      <c r="J16" s="3464"/>
      <c r="K16" s="3468"/>
      <c r="L16" s="3469"/>
      <c r="M16" s="3478"/>
      <c r="N16" s="3479"/>
      <c r="O16" s="3480"/>
    </row>
    <row r="17" spans="1:15" ht="17.399999999999999" customHeight="1">
      <c r="A17" s="3486"/>
      <c r="B17" s="947" t="s">
        <v>497</v>
      </c>
      <c r="C17" s="945"/>
      <c r="D17" s="946"/>
      <c r="E17" s="80"/>
      <c r="F17" s="80"/>
      <c r="G17" s="80"/>
      <c r="H17" s="80"/>
      <c r="I17" s="3465"/>
      <c r="J17" s="3465"/>
      <c r="K17" s="3470"/>
      <c r="L17" s="3471"/>
      <c r="M17" s="3481"/>
      <c r="N17" s="3482"/>
      <c r="O17" s="3483"/>
    </row>
    <row r="18" spans="1:15" ht="17.399999999999999" customHeight="1">
      <c r="A18" s="3484">
        <v>3</v>
      </c>
      <c r="B18" s="3453"/>
      <c r="C18" s="3454"/>
      <c r="D18" s="3455"/>
      <c r="E18" s="3454"/>
      <c r="F18" s="3454"/>
      <c r="G18" s="3454"/>
      <c r="H18" s="3454"/>
      <c r="I18" s="3463"/>
      <c r="J18" s="3463"/>
      <c r="K18" s="3466"/>
      <c r="L18" s="3467"/>
      <c r="M18" s="3475"/>
      <c r="N18" s="3476"/>
      <c r="O18" s="3477"/>
    </row>
    <row r="19" spans="1:15" ht="17.399999999999999" customHeight="1">
      <c r="A19" s="3485"/>
      <c r="B19" s="3460"/>
      <c r="C19" s="3461"/>
      <c r="D19" s="3462"/>
      <c r="E19" s="3450"/>
      <c r="F19" s="3451"/>
      <c r="G19" s="3451"/>
      <c r="H19" s="3452"/>
      <c r="I19" s="3464"/>
      <c r="J19" s="3464"/>
      <c r="K19" s="3468"/>
      <c r="L19" s="3469"/>
      <c r="M19" s="3478"/>
      <c r="N19" s="3479"/>
      <c r="O19" s="3480"/>
    </row>
    <row r="20" spans="1:15" ht="17.399999999999999" customHeight="1">
      <c r="A20" s="3486"/>
      <c r="B20" s="947" t="s">
        <v>497</v>
      </c>
      <c r="C20" s="945"/>
      <c r="D20" s="946"/>
      <c r="E20" s="80"/>
      <c r="F20" s="80"/>
      <c r="G20" s="80"/>
      <c r="H20" s="80"/>
      <c r="I20" s="3465"/>
      <c r="J20" s="3465"/>
      <c r="K20" s="3470"/>
      <c r="L20" s="3471"/>
      <c r="M20" s="3481"/>
      <c r="N20" s="3482"/>
      <c r="O20" s="3483"/>
    </row>
    <row r="21" spans="1:15" ht="17.399999999999999" customHeight="1">
      <c r="A21" s="3484">
        <v>4</v>
      </c>
      <c r="B21" s="3453"/>
      <c r="C21" s="3454"/>
      <c r="D21" s="3455"/>
      <c r="E21" s="3454"/>
      <c r="F21" s="3454"/>
      <c r="G21" s="3454"/>
      <c r="H21" s="3454"/>
      <c r="I21" s="3463"/>
      <c r="J21" s="3463"/>
      <c r="K21" s="3466"/>
      <c r="L21" s="3467"/>
      <c r="M21" s="3475"/>
      <c r="N21" s="3476"/>
      <c r="O21" s="3477"/>
    </row>
    <row r="22" spans="1:15" ht="17.399999999999999" customHeight="1">
      <c r="A22" s="3485"/>
      <c r="B22" s="3460"/>
      <c r="C22" s="3461"/>
      <c r="D22" s="3462"/>
      <c r="E22" s="3450"/>
      <c r="F22" s="3451"/>
      <c r="G22" s="3451"/>
      <c r="H22" s="3452"/>
      <c r="I22" s="3464"/>
      <c r="J22" s="3464"/>
      <c r="K22" s="3468"/>
      <c r="L22" s="3469"/>
      <c r="M22" s="3478"/>
      <c r="N22" s="3479"/>
      <c r="O22" s="3480"/>
    </row>
    <row r="23" spans="1:15" ht="17.399999999999999" customHeight="1">
      <c r="A23" s="3486"/>
      <c r="B23" s="947" t="s">
        <v>497</v>
      </c>
      <c r="C23" s="945"/>
      <c r="D23" s="946"/>
      <c r="E23" s="80"/>
      <c r="F23" s="80"/>
      <c r="G23" s="80"/>
      <c r="H23" s="80"/>
      <c r="I23" s="3465"/>
      <c r="J23" s="3465"/>
      <c r="K23" s="3470"/>
      <c r="L23" s="3471"/>
      <c r="M23" s="3481"/>
      <c r="N23" s="3482"/>
      <c r="O23" s="3483"/>
    </row>
    <row r="24" spans="1:15" ht="17.399999999999999" customHeight="1">
      <c r="A24" s="3484">
        <v>5</v>
      </c>
      <c r="B24" s="3453"/>
      <c r="C24" s="3454"/>
      <c r="D24" s="3455"/>
      <c r="E24" s="3454"/>
      <c r="F24" s="3454"/>
      <c r="G24" s="3454"/>
      <c r="H24" s="3454"/>
      <c r="I24" s="3463"/>
      <c r="J24" s="3463"/>
      <c r="K24" s="3466"/>
      <c r="L24" s="3467"/>
      <c r="M24" s="3475"/>
      <c r="N24" s="3476"/>
      <c r="O24" s="3477"/>
    </row>
    <row r="25" spans="1:15" ht="17.399999999999999" customHeight="1">
      <c r="A25" s="3485"/>
      <c r="B25" s="3472"/>
      <c r="C25" s="3473"/>
      <c r="D25" s="3474"/>
      <c r="E25" s="3450"/>
      <c r="F25" s="3451"/>
      <c r="G25" s="3451"/>
      <c r="H25" s="3452"/>
      <c r="I25" s="3464"/>
      <c r="J25" s="3464"/>
      <c r="K25" s="3468"/>
      <c r="L25" s="3469"/>
      <c r="M25" s="3478"/>
      <c r="N25" s="3479"/>
      <c r="O25" s="3480"/>
    </row>
    <row r="26" spans="1:15" ht="17.399999999999999" customHeight="1">
      <c r="A26" s="3486"/>
      <c r="B26" s="948" t="s">
        <v>497</v>
      </c>
      <c r="C26" s="940"/>
      <c r="D26" s="942"/>
      <c r="E26" s="941"/>
      <c r="F26" s="941"/>
      <c r="G26" s="941"/>
      <c r="H26" s="941"/>
      <c r="I26" s="3465"/>
      <c r="J26" s="3465"/>
      <c r="K26" s="3470"/>
      <c r="L26" s="3471"/>
      <c r="M26" s="3481"/>
      <c r="N26" s="3482"/>
      <c r="O26" s="3483"/>
    </row>
    <row r="27" spans="1:15" ht="3.6" customHeight="1">
      <c r="A27" s="1"/>
      <c r="K27" s="3459"/>
      <c r="L27" s="3459"/>
    </row>
    <row r="28" spans="1:15" ht="28.5" customHeight="1">
      <c r="A28" s="258" t="s">
        <v>756</v>
      </c>
      <c r="B28" s="259"/>
      <c r="C28" s="259" t="s">
        <v>756</v>
      </c>
      <c r="D28" s="260"/>
      <c r="E28" s="258"/>
      <c r="F28" s="259"/>
      <c r="G28" s="259"/>
      <c r="H28" s="259"/>
      <c r="I28" s="260" t="s">
        <v>756</v>
      </c>
      <c r="J28" s="258"/>
      <c r="K28" s="259"/>
      <c r="L28" s="143"/>
      <c r="M28" s="141"/>
      <c r="N28" s="142"/>
      <c r="O28" s="143"/>
    </row>
    <row r="29" spans="1:15" ht="18" customHeight="1">
      <c r="A29" s="3428" t="s">
        <v>425</v>
      </c>
      <c r="B29" s="3429"/>
      <c r="C29" s="3429"/>
      <c r="D29" s="3429"/>
      <c r="E29" s="3448" t="s">
        <v>369</v>
      </c>
      <c r="F29" s="3356"/>
      <c r="G29" s="3356"/>
      <c r="H29" s="3356"/>
      <c r="I29" s="3449"/>
      <c r="J29" s="3456" t="s">
        <v>515</v>
      </c>
      <c r="K29" s="3457"/>
      <c r="L29" s="3458"/>
      <c r="M29" s="3456" t="s">
        <v>370</v>
      </c>
      <c r="N29" s="3457"/>
      <c r="O29" s="3458"/>
    </row>
    <row r="30" spans="1:15" ht="18" customHeight="1">
      <c r="A30" s="3446" t="s">
        <v>458</v>
      </c>
      <c r="B30" s="3447"/>
      <c r="C30" s="3327"/>
      <c r="D30" s="3328"/>
      <c r="E30" s="3328"/>
      <c r="F30" s="3328"/>
      <c r="G30" s="3328"/>
      <c r="H30" s="3328"/>
      <c r="I30" s="3328"/>
      <c r="J30" s="3328"/>
      <c r="K30" s="3328"/>
      <c r="L30" s="3328"/>
      <c r="M30" s="3328"/>
      <c r="N30" s="3328"/>
      <c r="O30" s="3329"/>
    </row>
    <row r="31" spans="1:15" ht="15">
      <c r="A31" s="1"/>
    </row>
  </sheetData>
  <sheetProtection formatRows="0" selectLockedCells="1"/>
  <mergeCells count="66">
    <mergeCell ref="J24:J26"/>
    <mergeCell ref="K24:L26"/>
    <mergeCell ref="M24:O26"/>
    <mergeCell ref="A6:O7"/>
    <mergeCell ref="K12:L14"/>
    <mergeCell ref="M12:O14"/>
    <mergeCell ref="I15:I17"/>
    <mergeCell ref="J15:J17"/>
    <mergeCell ref="K15:L17"/>
    <mergeCell ref="M15:O17"/>
    <mergeCell ref="A12:A14"/>
    <mergeCell ref="A15:A17"/>
    <mergeCell ref="A18:A20"/>
    <mergeCell ref="A21:A23"/>
    <mergeCell ref="A24:A26"/>
    <mergeCell ref="B22:D22"/>
    <mergeCell ref="E21:H21"/>
    <mergeCell ref="E16:H16"/>
    <mergeCell ref="B25:D25"/>
    <mergeCell ref="I18:I20"/>
    <mergeCell ref="E18:H18"/>
    <mergeCell ref="B16:D16"/>
    <mergeCell ref="B18:D18"/>
    <mergeCell ref="I24:I26"/>
    <mergeCell ref="M18:O20"/>
    <mergeCell ref="I21:I23"/>
    <mergeCell ref="J21:J23"/>
    <mergeCell ref="K21:L23"/>
    <mergeCell ref="M21:O23"/>
    <mergeCell ref="B15:D15"/>
    <mergeCell ref="E12:H12"/>
    <mergeCell ref="E13:H13"/>
    <mergeCell ref="I12:I14"/>
    <mergeCell ref="J12:J14"/>
    <mergeCell ref="B12:D12"/>
    <mergeCell ref="B13:D13"/>
    <mergeCell ref="E15:H15"/>
    <mergeCell ref="A30:B30"/>
    <mergeCell ref="E29:I29"/>
    <mergeCell ref="C30:O30"/>
    <mergeCell ref="E19:H19"/>
    <mergeCell ref="E22:H22"/>
    <mergeCell ref="A29:D29"/>
    <mergeCell ref="B24:D24"/>
    <mergeCell ref="B21:D21"/>
    <mergeCell ref="E24:H24"/>
    <mergeCell ref="M29:O29"/>
    <mergeCell ref="J29:L29"/>
    <mergeCell ref="K27:L27"/>
    <mergeCell ref="E25:H25"/>
    <mergeCell ref="B19:D19"/>
    <mergeCell ref="J18:J20"/>
    <mergeCell ref="K18:L20"/>
    <mergeCell ref="E11:H11"/>
    <mergeCell ref="B11:D11"/>
    <mergeCell ref="A8:O8"/>
    <mergeCell ref="M11:O11"/>
    <mergeCell ref="K11:L11"/>
    <mergeCell ref="A1:O2"/>
    <mergeCell ref="A9:O9"/>
    <mergeCell ref="C4:I4"/>
    <mergeCell ref="A4:B4"/>
    <mergeCell ref="A3:B3"/>
    <mergeCell ref="C3:O3"/>
    <mergeCell ref="M4:O4"/>
    <mergeCell ref="J4:L4"/>
  </mergeCells>
  <phoneticPr fontId="0" type="noConversion"/>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947" r:id="rId4" name="Button 3">
              <controlPr defaultSize="0" print="0" autoFill="0" autoPict="0" macro="[0]!ToMainMenu">
                <anchor>
                  <from>
                    <xdr:col>15</xdr:col>
                    <xdr:colOff>251460</xdr:colOff>
                    <xdr:row>0</xdr:row>
                    <xdr:rowOff>137160</xdr:rowOff>
                  </from>
                  <to>
                    <xdr:col>17</xdr:col>
                    <xdr:colOff>518160</xdr:colOff>
                    <xdr:row>2</xdr:row>
                    <xdr:rowOff>106680</xdr:rowOff>
                  </to>
                </anchor>
              </controlPr>
            </control>
          </mc:Choice>
        </mc:AlternateContent>
        <mc:AlternateContent xmlns:mc="http://schemas.openxmlformats.org/markup-compatibility/2006">
          <mc:Choice Requires="x14">
            <control shapeId="82948" r:id="rId5" name="Button 4">
              <controlPr defaultSize="0" print="0" autoFill="0" autoPict="0" macro="[0]!PrintCoverPGSec1">
                <anchor>
                  <from>
                    <xdr:col>15</xdr:col>
                    <xdr:colOff>251460</xdr:colOff>
                    <xdr:row>3</xdr:row>
                    <xdr:rowOff>182880</xdr:rowOff>
                  </from>
                  <to>
                    <xdr:col>17</xdr:col>
                    <xdr:colOff>518160</xdr:colOff>
                    <xdr:row>6</xdr:row>
                    <xdr:rowOff>0</xdr:rowOff>
                  </to>
                </anchor>
              </controlPr>
            </control>
          </mc:Choice>
        </mc:AlternateContent>
        <mc:AlternateContent xmlns:mc="http://schemas.openxmlformats.org/markup-compatibility/2006">
          <mc:Choice Requires="x14">
            <control shapeId="82949" r:id="rId6" name="Button 5">
              <controlPr defaultSize="0" print="0" autoFill="0" autoPict="0" macro="[0]!PrintPreview">
                <anchor>
                  <from>
                    <xdr:col>15</xdr:col>
                    <xdr:colOff>251460</xdr:colOff>
                    <xdr:row>2</xdr:row>
                    <xdr:rowOff>121920</xdr:rowOff>
                  </from>
                  <to>
                    <xdr:col>17</xdr:col>
                    <xdr:colOff>518160</xdr:colOff>
                    <xdr:row>2</xdr:row>
                    <xdr:rowOff>480060</xdr:rowOff>
                  </to>
                </anchor>
              </controlPr>
            </control>
          </mc:Choice>
        </mc:AlternateContent>
        <mc:AlternateContent xmlns:mc="http://schemas.openxmlformats.org/markup-compatibility/2006">
          <mc:Choice Requires="x14">
            <control shapeId="83015" r:id="rId7" name="Button 71">
              <controlPr defaultSize="0" print="0" autoFill="0" autoPict="0" macro="[0]!ToDataEntry">
                <anchor>
                  <from>
                    <xdr:col>15</xdr:col>
                    <xdr:colOff>251460</xdr:colOff>
                    <xdr:row>6</xdr:row>
                    <xdr:rowOff>7620</xdr:rowOff>
                  </from>
                  <to>
                    <xdr:col>17</xdr:col>
                    <xdr:colOff>518160</xdr:colOff>
                    <xdr:row>7</xdr:row>
                    <xdr:rowOff>228600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0">
    <tabColor indexed="51"/>
  </sheetPr>
  <dimension ref="A1:V148"/>
  <sheetViews>
    <sheetView showGridLines="0" topLeftCell="A88" zoomScaleNormal="100" workbookViewId="0">
      <selection activeCell="E28" sqref="E28"/>
    </sheetView>
  </sheetViews>
  <sheetFormatPr defaultRowHeight="13.2" outlineLevelRow="1"/>
  <cols>
    <col min="2" max="2" width="10.33203125" customWidth="1"/>
    <col min="3" max="3" width="15.33203125" customWidth="1"/>
    <col min="4" max="4" width="25.109375" customWidth="1"/>
    <col min="5" max="5" width="17.6640625" customWidth="1"/>
    <col min="6" max="6" width="11.44140625" customWidth="1"/>
    <col min="7" max="7" width="8.6640625" customWidth="1"/>
    <col min="8" max="8" width="10.33203125" customWidth="1"/>
    <col min="9" max="9" width="10.6640625" customWidth="1"/>
    <col min="10" max="10" width="17.5546875" customWidth="1"/>
    <col min="11" max="11" width="8.6640625" customWidth="1"/>
  </cols>
  <sheetData>
    <row r="1" spans="1:11" ht="17.399999999999999" customHeight="1">
      <c r="A1" s="3582" t="s">
        <v>4550</v>
      </c>
      <c r="B1" s="3583"/>
      <c r="C1" s="3583"/>
      <c r="D1" s="3583"/>
      <c r="E1" s="3583"/>
      <c r="F1" s="3583"/>
      <c r="G1" s="3583"/>
      <c r="H1" s="3583"/>
      <c r="I1" s="3583"/>
      <c r="J1" s="3583"/>
      <c r="K1" s="3584"/>
    </row>
    <row r="2" spans="1:11">
      <c r="A2" s="3585"/>
      <c r="B2" s="3586"/>
      <c r="C2" s="3586"/>
      <c r="D2" s="3586"/>
      <c r="E2" s="3586"/>
      <c r="F2" s="3586"/>
      <c r="G2" s="3586"/>
      <c r="H2" s="3586"/>
      <c r="I2" s="3586"/>
      <c r="J2" s="3586"/>
      <c r="K2" s="3587"/>
    </row>
    <row r="3" spans="1:11" ht="50.25" customHeight="1">
      <c r="A3" s="3573" t="s">
        <v>417</v>
      </c>
      <c r="B3" s="3434"/>
      <c r="C3" s="3570" t="str">
        <f>+'Master Data'!E18</f>
        <v>KZN Public Works: 191 Prince Alfred Street</v>
      </c>
      <c r="D3" s="3571"/>
      <c r="E3" s="3571"/>
      <c r="F3" s="3571"/>
      <c r="G3" s="3571"/>
      <c r="H3" s="3571"/>
      <c r="I3" s="3571"/>
      <c r="J3" s="3571"/>
      <c r="K3" s="3572"/>
    </row>
    <row r="4" spans="1:11" ht="24.75" customHeight="1" thickBot="1">
      <c r="A4" s="3577" t="s">
        <v>4552</v>
      </c>
      <c r="B4" s="3578"/>
      <c r="C4" s="3579" t="str">
        <f>+'Master Data'!E13</f>
        <v>ZNTM012345W</v>
      </c>
      <c r="D4" s="3580"/>
      <c r="E4" s="3580"/>
      <c r="F4" s="3580"/>
      <c r="G4" s="3581"/>
      <c r="H4" s="3576" t="s">
        <v>4013</v>
      </c>
      <c r="I4" s="3576"/>
      <c r="J4" s="3574" t="str">
        <f>+'Master Data'!G13</f>
        <v>012345</v>
      </c>
      <c r="K4" s="3575"/>
    </row>
    <row r="5" spans="1:11" ht="36" hidden="1" customHeight="1" outlineLevel="1" thickBot="1">
      <c r="A5" s="3559"/>
      <c r="B5" s="3560"/>
      <c r="C5" s="3560"/>
      <c r="D5" s="3561" t="str">
        <f>+'Master Data'!E25</f>
        <v>To be determined</v>
      </c>
      <c r="E5" s="3562"/>
      <c r="F5" s="3562"/>
      <c r="G5" s="3563"/>
      <c r="H5" s="3556" t="s">
        <v>1140</v>
      </c>
      <c r="I5" s="3556"/>
      <c r="J5" s="670">
        <f>+'Master Data'!G25</f>
        <v>84</v>
      </c>
      <c r="K5" s="671" t="s">
        <v>386</v>
      </c>
    </row>
    <row r="6" spans="1:11" collapsed="1">
      <c r="A6" s="25"/>
      <c r="B6" s="25"/>
      <c r="C6" s="25"/>
      <c r="D6" s="25"/>
      <c r="E6" s="25"/>
    </row>
    <row r="7" spans="1:11" s="113" customFormat="1" ht="33.75" customHeight="1">
      <c r="A7" s="263" t="s">
        <v>459</v>
      </c>
      <c r="B7" s="2706" t="s">
        <v>4551</v>
      </c>
      <c r="C7" s="3015"/>
      <c r="D7" s="3015"/>
      <c r="E7" s="3015"/>
      <c r="F7" s="3015"/>
      <c r="G7" s="3015"/>
      <c r="H7" s="3015"/>
      <c r="I7" s="3015"/>
      <c r="J7" s="3015"/>
      <c r="K7" s="3015"/>
    </row>
    <row r="8" spans="1:11" ht="22.5" customHeight="1">
      <c r="B8" s="23" t="s">
        <v>461</v>
      </c>
      <c r="C8" s="23" t="s">
        <v>153</v>
      </c>
      <c r="D8" s="108"/>
      <c r="E8" s="108"/>
      <c r="F8" s="108"/>
      <c r="G8" s="108"/>
      <c r="H8" s="108"/>
      <c r="I8" s="108"/>
      <c r="J8" s="108"/>
      <c r="K8" s="108"/>
    </row>
    <row r="9" spans="1:11" ht="12" customHeight="1" thickBot="1">
      <c r="A9" s="11"/>
      <c r="B9" s="11"/>
      <c r="C9" s="11"/>
      <c r="D9" s="11"/>
      <c r="E9" s="11"/>
      <c r="F9" s="11"/>
      <c r="G9" s="11"/>
      <c r="H9" s="11"/>
      <c r="I9" s="11"/>
      <c r="J9" s="11"/>
      <c r="K9" s="11"/>
    </row>
    <row r="10" spans="1:11" ht="47.25" customHeight="1" thickBot="1">
      <c r="A10" s="3566" t="s">
        <v>460</v>
      </c>
      <c r="B10" s="3558"/>
      <c r="C10" s="3558"/>
      <c r="D10" s="3558"/>
      <c r="E10" s="3558"/>
      <c r="F10" s="3558" t="s">
        <v>469</v>
      </c>
      <c r="G10" s="3558"/>
      <c r="H10" s="3558" t="s">
        <v>1239</v>
      </c>
      <c r="I10" s="3558"/>
      <c r="J10" s="3558"/>
      <c r="K10" s="675" t="s">
        <v>538</v>
      </c>
    </row>
    <row r="11" spans="1:11" ht="21.75" customHeight="1">
      <c r="A11" s="3567" t="s">
        <v>1124</v>
      </c>
      <c r="B11" s="3568"/>
      <c r="C11" s="3568"/>
      <c r="D11" s="3568"/>
      <c r="E11" s="3568"/>
      <c r="F11" s="3568"/>
      <c r="G11" s="3568" t="s">
        <v>756</v>
      </c>
      <c r="H11" s="3500" t="s">
        <v>756</v>
      </c>
      <c r="I11" s="3500"/>
      <c r="J11" s="3500"/>
      <c r="K11" s="674" t="s">
        <v>756</v>
      </c>
    </row>
    <row r="12" spans="1:11" ht="21.75" customHeight="1">
      <c r="A12" s="3488" t="s">
        <v>926</v>
      </c>
      <c r="B12" s="3487"/>
      <c r="C12" s="3487"/>
      <c r="D12" s="3487"/>
      <c r="E12" s="3487"/>
      <c r="F12" s="3487"/>
      <c r="G12" s="3487" t="s">
        <v>756</v>
      </c>
      <c r="H12" s="3519" t="s">
        <v>756</v>
      </c>
      <c r="I12" s="3519"/>
      <c r="J12" s="3519"/>
      <c r="K12" s="272" t="s">
        <v>756</v>
      </c>
    </row>
    <row r="13" spans="1:11" ht="21.75" customHeight="1">
      <c r="A13" s="3488" t="s">
        <v>927</v>
      </c>
      <c r="B13" s="3487"/>
      <c r="C13" s="3487"/>
      <c r="D13" s="3487"/>
      <c r="E13" s="3487"/>
      <c r="F13" s="3487"/>
      <c r="G13" s="3487" t="s">
        <v>756</v>
      </c>
      <c r="H13" s="3519" t="s">
        <v>756</v>
      </c>
      <c r="I13" s="3519"/>
      <c r="J13" s="3519"/>
      <c r="K13" s="272" t="s">
        <v>756</v>
      </c>
    </row>
    <row r="14" spans="1:11" ht="21.75" customHeight="1">
      <c r="A14" s="3488" t="s">
        <v>1121</v>
      </c>
      <c r="B14" s="3487"/>
      <c r="C14" s="3487"/>
      <c r="D14" s="3487"/>
      <c r="E14" s="3487"/>
      <c r="F14" s="3487"/>
      <c r="G14" s="3487" t="s">
        <v>756</v>
      </c>
      <c r="H14" s="3519" t="s">
        <v>756</v>
      </c>
      <c r="I14" s="3519"/>
      <c r="J14" s="3519"/>
      <c r="K14" s="272" t="s">
        <v>756</v>
      </c>
    </row>
    <row r="15" spans="1:11" ht="21.75" customHeight="1">
      <c r="A15" s="3488" t="s">
        <v>1122</v>
      </c>
      <c r="B15" s="3487"/>
      <c r="C15" s="3487"/>
      <c r="D15" s="3487"/>
      <c r="E15" s="3487"/>
      <c r="F15" s="3487"/>
      <c r="G15" s="3487" t="s">
        <v>756</v>
      </c>
      <c r="H15" s="3557" t="s">
        <v>582</v>
      </c>
      <c r="I15" s="3557"/>
      <c r="J15" s="3557"/>
      <c r="K15" s="272" t="s">
        <v>756</v>
      </c>
    </row>
    <row r="16" spans="1:11" ht="21.75" customHeight="1">
      <c r="A16" s="3488" t="s">
        <v>1123</v>
      </c>
      <c r="B16" s="3487"/>
      <c r="C16" s="3487"/>
      <c r="D16" s="3487"/>
      <c r="E16" s="3487"/>
      <c r="F16" s="3487"/>
      <c r="G16" s="3487" t="s">
        <v>756</v>
      </c>
      <c r="H16" s="3557" t="s">
        <v>582</v>
      </c>
      <c r="I16" s="3557"/>
      <c r="J16" s="3557"/>
      <c r="K16" s="272" t="s">
        <v>756</v>
      </c>
    </row>
    <row r="17" spans="1:11" ht="21.75" hidden="1" customHeight="1" outlineLevel="1">
      <c r="A17" s="3488" t="s">
        <v>403</v>
      </c>
      <c r="B17" s="3487"/>
      <c r="C17" s="3487"/>
      <c r="D17" s="3487"/>
      <c r="E17" s="3487"/>
      <c r="F17" s="3487"/>
      <c r="G17" s="3487"/>
      <c r="H17" s="3557" t="s">
        <v>466</v>
      </c>
      <c r="I17" s="3557"/>
      <c r="J17" s="3557"/>
      <c r="K17" s="272"/>
    </row>
    <row r="18" spans="1:11" ht="21.75" hidden="1" customHeight="1" outlineLevel="1">
      <c r="A18" s="3488" t="s">
        <v>404</v>
      </c>
      <c r="B18" s="3487"/>
      <c r="C18" s="3487"/>
      <c r="D18" s="3487"/>
      <c r="E18" s="3487"/>
      <c r="F18" s="3487"/>
      <c r="G18" s="3487"/>
      <c r="H18" s="3557" t="s">
        <v>466</v>
      </c>
      <c r="I18" s="3557"/>
      <c r="J18" s="3557"/>
      <c r="K18" s="272"/>
    </row>
    <row r="19" spans="1:11" ht="21.75" customHeight="1" collapsed="1">
      <c r="A19" s="3488" t="s">
        <v>405</v>
      </c>
      <c r="B19" s="3487"/>
      <c r="C19" s="3487"/>
      <c r="D19" s="3487"/>
      <c r="E19" s="3487"/>
      <c r="F19" s="3487"/>
      <c r="G19" s="3487"/>
      <c r="H19" s="3557" t="s">
        <v>582</v>
      </c>
      <c r="I19" s="3557"/>
      <c r="J19" s="3557"/>
      <c r="K19" s="272"/>
    </row>
    <row r="20" spans="1:11" ht="21.75" customHeight="1">
      <c r="A20" s="3488"/>
      <c r="B20" s="3487"/>
      <c r="C20" s="3487"/>
      <c r="D20" s="3487"/>
      <c r="E20" s="3487"/>
      <c r="F20" s="3487"/>
      <c r="G20" s="3487"/>
      <c r="H20" s="3557"/>
      <c r="I20" s="3557"/>
      <c r="J20" s="3557"/>
      <c r="K20" s="272"/>
    </row>
    <row r="21" spans="1:11" ht="21.75" customHeight="1">
      <c r="A21" s="3488"/>
      <c r="B21" s="3487"/>
      <c r="C21" s="3487"/>
      <c r="D21" s="3487"/>
      <c r="E21" s="3487"/>
      <c r="F21" s="3487"/>
      <c r="G21" s="3487"/>
      <c r="H21" s="3557"/>
      <c r="I21" s="3557"/>
      <c r="J21" s="3557"/>
      <c r="K21" s="272"/>
    </row>
    <row r="22" spans="1:11" ht="21.75" customHeight="1">
      <c r="A22" s="3488"/>
      <c r="B22" s="3487"/>
      <c r="C22" s="3487"/>
      <c r="D22" s="3487"/>
      <c r="E22" s="3487"/>
      <c r="F22" s="3487"/>
      <c r="G22" s="3487"/>
      <c r="H22" s="3557"/>
      <c r="I22" s="3557"/>
      <c r="J22" s="3557"/>
      <c r="K22" s="272"/>
    </row>
    <row r="23" spans="1:11" ht="21.75" customHeight="1" thickBot="1">
      <c r="A23" s="3593"/>
      <c r="B23" s="3594"/>
      <c r="C23" s="3594"/>
      <c r="D23" s="3594"/>
      <c r="E23" s="3594"/>
      <c r="F23" s="3594"/>
      <c r="G23" s="3594"/>
      <c r="H23" s="3525"/>
      <c r="I23" s="3525"/>
      <c r="J23" s="3525"/>
      <c r="K23" s="273"/>
    </row>
    <row r="24" spans="1:11" ht="11.25" customHeight="1">
      <c r="A24" s="3588"/>
      <c r="B24" s="3588"/>
      <c r="C24" s="3588"/>
      <c r="D24" s="3588"/>
      <c r="E24" s="3588"/>
      <c r="F24" s="3588"/>
      <c r="G24" s="3588"/>
      <c r="H24" s="3588"/>
      <c r="I24" s="3588"/>
      <c r="J24" s="3588"/>
      <c r="K24" s="3588"/>
    </row>
    <row r="25" spans="1:11" ht="23.25" customHeight="1">
      <c r="B25" s="23" t="s">
        <v>462</v>
      </c>
      <c r="C25" s="23" t="s">
        <v>106</v>
      </c>
      <c r="D25" s="108"/>
      <c r="E25" s="108"/>
      <c r="F25" s="108"/>
      <c r="G25" s="108"/>
      <c r="H25" s="108"/>
      <c r="I25" s="108"/>
      <c r="J25" s="108"/>
      <c r="K25" s="108"/>
    </row>
    <row r="26" spans="1:11" ht="5.25" customHeight="1">
      <c r="A26" s="64"/>
      <c r="B26" s="64"/>
      <c r="C26" s="64"/>
      <c r="D26" s="64"/>
      <c r="E26" s="64"/>
      <c r="F26" s="64"/>
      <c r="G26" s="64"/>
      <c r="H26" s="64"/>
      <c r="I26" s="64"/>
      <c r="J26" s="64"/>
      <c r="K26" s="64"/>
    </row>
    <row r="27" spans="1:11" ht="9" customHeight="1" thickBot="1">
      <c r="B27" s="11"/>
      <c r="C27" s="11"/>
      <c r="D27" s="11"/>
      <c r="F27" s="11"/>
      <c r="G27" s="11"/>
      <c r="H27" s="11"/>
      <c r="I27" s="11"/>
      <c r="J27" s="11"/>
      <c r="K27" s="11"/>
    </row>
    <row r="28" spans="1:11" ht="21.75" customHeight="1" thickBot="1">
      <c r="A28" s="3526" t="s">
        <v>539</v>
      </c>
      <c r="B28" s="3527"/>
      <c r="C28" s="3528"/>
      <c r="D28" s="3526" t="s">
        <v>540</v>
      </c>
      <c r="E28" s="3528"/>
      <c r="F28" s="3526" t="s">
        <v>502</v>
      </c>
      <c r="G28" s="3527"/>
      <c r="H28" s="3527"/>
      <c r="I28" s="3528"/>
      <c r="J28" s="3527" t="s">
        <v>406</v>
      </c>
      <c r="K28" s="3528"/>
    </row>
    <row r="29" spans="1:11" ht="21.75" customHeight="1">
      <c r="A29" s="3599" t="s">
        <v>756</v>
      </c>
      <c r="B29" s="3600"/>
      <c r="C29" s="3598"/>
      <c r="D29" s="3564" t="s">
        <v>756</v>
      </c>
      <c r="E29" s="3565"/>
      <c r="F29" s="3599" t="s">
        <v>756</v>
      </c>
      <c r="G29" s="3600"/>
      <c r="H29" s="3600"/>
      <c r="I29" s="3598"/>
      <c r="J29" s="3564"/>
      <c r="K29" s="3598"/>
    </row>
    <row r="30" spans="1:11" ht="21.75" customHeight="1">
      <c r="A30" s="267"/>
      <c r="B30" s="268"/>
      <c r="C30" s="269"/>
      <c r="D30" s="268"/>
      <c r="E30" s="268"/>
      <c r="F30" s="267"/>
      <c r="G30" s="268"/>
      <c r="H30" s="268"/>
      <c r="I30" s="269"/>
      <c r="J30" s="268"/>
      <c r="K30" s="269"/>
    </row>
    <row r="31" spans="1:11" ht="21.75" customHeight="1">
      <c r="A31" s="267"/>
      <c r="B31" s="268"/>
      <c r="C31" s="269"/>
      <c r="D31" s="268"/>
      <c r="E31" s="268"/>
      <c r="F31" s="267"/>
      <c r="G31" s="268"/>
      <c r="H31" s="268"/>
      <c r="I31" s="269"/>
      <c r="J31" s="268"/>
      <c r="K31" s="269"/>
    </row>
    <row r="32" spans="1:11" ht="21.75" customHeight="1">
      <c r="A32" s="3522"/>
      <c r="B32" s="3523"/>
      <c r="C32" s="3524"/>
      <c r="D32" s="3522"/>
      <c r="E32" s="3524"/>
      <c r="F32" s="3522"/>
      <c r="G32" s="3523"/>
      <c r="H32" s="3523"/>
      <c r="I32" s="3524"/>
      <c r="J32" s="3522"/>
      <c r="K32" s="3524"/>
    </row>
    <row r="33" spans="1:11" ht="21.75" customHeight="1">
      <c r="A33" s="3522"/>
      <c r="B33" s="3523"/>
      <c r="C33" s="3524"/>
      <c r="D33" s="3522"/>
      <c r="E33" s="3524"/>
      <c r="F33" s="3522"/>
      <c r="G33" s="3523"/>
      <c r="H33" s="3523"/>
      <c r="I33" s="3524"/>
      <c r="J33" s="3522"/>
      <c r="K33" s="3524"/>
    </row>
    <row r="34" spans="1:11" ht="21.75" customHeight="1">
      <c r="A34" s="3506" t="s">
        <v>756</v>
      </c>
      <c r="B34" s="3507"/>
      <c r="C34" s="3508"/>
      <c r="D34" s="3509"/>
      <c r="E34" s="3510" t="s">
        <v>756</v>
      </c>
      <c r="F34" s="3506"/>
      <c r="G34" s="3507"/>
      <c r="H34" s="3507" t="s">
        <v>756</v>
      </c>
      <c r="I34" s="3508"/>
      <c r="J34" s="3509"/>
      <c r="K34" s="3508"/>
    </row>
    <row r="35" spans="1:11" ht="21.75" customHeight="1">
      <c r="A35" s="3506" t="s">
        <v>756</v>
      </c>
      <c r="B35" s="3507"/>
      <c r="C35" s="3508"/>
      <c r="D35" s="3509"/>
      <c r="E35" s="3510" t="s">
        <v>756</v>
      </c>
      <c r="F35" s="3506"/>
      <c r="G35" s="3507"/>
      <c r="H35" s="3507" t="s">
        <v>756</v>
      </c>
      <c r="I35" s="3508"/>
      <c r="J35" s="3509"/>
      <c r="K35" s="3508"/>
    </row>
    <row r="36" spans="1:11" ht="21.75" customHeight="1">
      <c r="A36" s="3506" t="s">
        <v>756</v>
      </c>
      <c r="B36" s="3507"/>
      <c r="C36" s="3508"/>
      <c r="D36" s="3509"/>
      <c r="E36" s="3510" t="s">
        <v>756</v>
      </c>
      <c r="F36" s="3506"/>
      <c r="G36" s="3507"/>
      <c r="H36" s="3507" t="s">
        <v>756</v>
      </c>
      <c r="I36" s="3508"/>
      <c r="J36" s="3509"/>
      <c r="K36" s="3508"/>
    </row>
    <row r="37" spans="1:11" ht="21.75" customHeight="1">
      <c r="A37" s="3506" t="s">
        <v>756</v>
      </c>
      <c r="B37" s="3507"/>
      <c r="C37" s="3508"/>
      <c r="D37" s="3509"/>
      <c r="E37" s="3510" t="s">
        <v>756</v>
      </c>
      <c r="F37" s="3506"/>
      <c r="G37" s="3507"/>
      <c r="H37" s="3507" t="s">
        <v>756</v>
      </c>
      <c r="I37" s="3508"/>
      <c r="J37" s="3509"/>
      <c r="K37" s="3508"/>
    </row>
    <row r="38" spans="1:11" ht="21.75" customHeight="1" thickBot="1">
      <c r="A38" s="3501" t="s">
        <v>756</v>
      </c>
      <c r="B38" s="3502"/>
      <c r="C38" s="3503"/>
      <c r="D38" s="3504"/>
      <c r="E38" s="3505" t="s">
        <v>756</v>
      </c>
      <c r="F38" s="3501"/>
      <c r="G38" s="3502"/>
      <c r="H38" s="3502" t="s">
        <v>756</v>
      </c>
      <c r="I38" s="3503"/>
      <c r="J38" s="3504"/>
      <c r="K38" s="3503"/>
    </row>
    <row r="39" spans="1:11" ht="12" customHeight="1"/>
    <row r="40" spans="1:11" ht="15.75" customHeight="1">
      <c r="B40" s="23" t="s">
        <v>464</v>
      </c>
      <c r="C40" s="23" t="s">
        <v>463</v>
      </c>
      <c r="D40" s="108"/>
      <c r="E40" s="108"/>
      <c r="F40" s="108"/>
      <c r="G40" s="108"/>
      <c r="H40" s="108"/>
      <c r="I40" s="108"/>
      <c r="J40" s="108"/>
      <c r="K40" s="108"/>
    </row>
    <row r="41" spans="1:11" ht="9" customHeight="1" thickBot="1"/>
    <row r="42" spans="1:11" s="23" customFormat="1" ht="26.25" customHeight="1" thickBot="1">
      <c r="A42" s="3546" t="s">
        <v>407</v>
      </c>
      <c r="B42" s="3547"/>
      <c r="C42" s="3547"/>
      <c r="D42" s="3547"/>
      <c r="E42" s="3548"/>
      <c r="F42" s="3546" t="s">
        <v>408</v>
      </c>
      <c r="G42" s="3547"/>
      <c r="H42" s="3547"/>
      <c r="I42" s="3547"/>
      <c r="J42" s="3547"/>
      <c r="K42" s="3549"/>
    </row>
    <row r="43" spans="1:11" ht="26.25" customHeight="1">
      <c r="A43" s="3590"/>
      <c r="B43" s="3591"/>
      <c r="C43" s="3591"/>
      <c r="D43" s="3591"/>
      <c r="E43" s="3592"/>
      <c r="F43" s="3590"/>
      <c r="G43" s="3591"/>
      <c r="H43" s="3591"/>
      <c r="I43" s="3591"/>
      <c r="J43" s="3591"/>
      <c r="K43" s="3601"/>
    </row>
    <row r="44" spans="1:11" ht="26.25" customHeight="1">
      <c r="A44" s="3515"/>
      <c r="B44" s="3516"/>
      <c r="C44" s="3516"/>
      <c r="D44" s="3516"/>
      <c r="E44" s="3542"/>
      <c r="F44" s="3515"/>
      <c r="G44" s="3516"/>
      <c r="H44" s="3516"/>
      <c r="I44" s="3516"/>
      <c r="J44" s="3516"/>
      <c r="K44" s="3517"/>
    </row>
    <row r="45" spans="1:11" ht="26.25" customHeight="1">
      <c r="A45" s="3515"/>
      <c r="B45" s="3516"/>
      <c r="C45" s="3516"/>
      <c r="D45" s="3516"/>
      <c r="E45" s="3542"/>
      <c r="F45" s="3515"/>
      <c r="G45" s="3516"/>
      <c r="H45" s="3516"/>
      <c r="I45" s="3516"/>
      <c r="J45" s="3516"/>
      <c r="K45" s="3517"/>
    </row>
    <row r="46" spans="1:11" ht="26.25" customHeight="1" thickBot="1">
      <c r="A46" s="3543"/>
      <c r="B46" s="3544"/>
      <c r="C46" s="3544"/>
      <c r="D46" s="3544"/>
      <c r="E46" s="3589"/>
      <c r="F46" s="3543"/>
      <c r="G46" s="3544"/>
      <c r="H46" s="3544"/>
      <c r="I46" s="3544"/>
      <c r="J46" s="3544"/>
      <c r="K46" s="3545"/>
    </row>
    <row r="47" spans="1:11" ht="11.25" customHeight="1">
      <c r="A47" s="111"/>
      <c r="B47" s="111"/>
      <c r="C47" s="111"/>
      <c r="D47" s="111"/>
      <c r="E47" s="111"/>
      <c r="F47" s="111"/>
      <c r="G47" s="111"/>
      <c r="H47" s="111"/>
      <c r="I47" s="111"/>
      <c r="J47" s="111"/>
      <c r="K47" s="111"/>
    </row>
    <row r="48" spans="1:11" ht="16.5" customHeight="1">
      <c r="B48" s="23" t="s">
        <v>465</v>
      </c>
      <c r="C48" s="23" t="s">
        <v>1966</v>
      </c>
      <c r="D48" s="108"/>
      <c r="E48" s="108"/>
      <c r="F48" s="108"/>
      <c r="G48" s="108"/>
      <c r="H48" s="108"/>
      <c r="I48" s="108"/>
      <c r="J48" s="108"/>
      <c r="K48" s="108"/>
    </row>
    <row r="49" spans="1:11" ht="16.2" customHeight="1" thickBot="1">
      <c r="B49" s="11"/>
      <c r="C49" s="3597" t="s">
        <v>1967</v>
      </c>
      <c r="D49" s="3597"/>
      <c r="E49" s="3597"/>
      <c r="F49" s="3597"/>
      <c r="G49" s="3597"/>
      <c r="H49" s="3597"/>
      <c r="I49" s="3597"/>
      <c r="J49" s="3597"/>
      <c r="K49" s="3597"/>
    </row>
    <row r="50" spans="1:11" ht="30" customHeight="1" thickBot="1">
      <c r="A50" s="3595" t="s">
        <v>4566</v>
      </c>
      <c r="B50" s="3529"/>
      <c r="C50" s="3529" t="s">
        <v>409</v>
      </c>
      <c r="D50" s="3529"/>
      <c r="E50" s="678" t="s">
        <v>470</v>
      </c>
      <c r="F50" s="3529" t="s">
        <v>410</v>
      </c>
      <c r="G50" s="3529"/>
      <c r="H50" s="3529" t="s">
        <v>4569</v>
      </c>
      <c r="I50" s="3529"/>
      <c r="J50" s="3529" t="s">
        <v>387</v>
      </c>
      <c r="K50" s="3530"/>
    </row>
    <row r="51" spans="1:11" ht="26.25" customHeight="1">
      <c r="A51" s="3596" t="s">
        <v>756</v>
      </c>
      <c r="B51" s="3500"/>
      <c r="C51" s="3500" t="s">
        <v>756</v>
      </c>
      <c r="D51" s="3500"/>
      <c r="E51" s="677"/>
      <c r="F51" s="3500"/>
      <c r="G51" s="3500"/>
      <c r="H51" s="3500"/>
      <c r="I51" s="3500"/>
      <c r="J51" s="3500"/>
      <c r="K51" s="3569"/>
    </row>
    <row r="52" spans="1:11" ht="26.25" customHeight="1">
      <c r="A52" s="3518"/>
      <c r="B52" s="3519"/>
      <c r="C52" s="3519"/>
      <c r="D52" s="3519"/>
      <c r="E52" s="669"/>
      <c r="F52" s="3602"/>
      <c r="G52" s="3602"/>
      <c r="H52" s="3519"/>
      <c r="I52" s="3519"/>
      <c r="J52" s="3519"/>
      <c r="K52" s="3541"/>
    </row>
    <row r="53" spans="1:11" ht="26.25" customHeight="1">
      <c r="A53" s="3518"/>
      <c r="B53" s="3519"/>
      <c r="C53" s="3519"/>
      <c r="D53" s="3519"/>
      <c r="E53" s="669"/>
      <c r="F53" s="3602"/>
      <c r="G53" s="3602"/>
      <c r="H53" s="3519"/>
      <c r="I53" s="3519"/>
      <c r="J53" s="3519"/>
      <c r="K53" s="3541"/>
    </row>
    <row r="54" spans="1:11" ht="26.25" customHeight="1">
      <c r="A54" s="3518"/>
      <c r="B54" s="3519"/>
      <c r="C54" s="3519"/>
      <c r="D54" s="3519"/>
      <c r="E54" s="669"/>
      <c r="F54" s="3602"/>
      <c r="G54" s="3602"/>
      <c r="H54" s="3519"/>
      <c r="I54" s="3519"/>
      <c r="J54" s="3519"/>
      <c r="K54" s="3541"/>
    </row>
    <row r="55" spans="1:11" ht="26.25" customHeight="1">
      <c r="A55" s="3518"/>
      <c r="B55" s="3519"/>
      <c r="C55" s="3519"/>
      <c r="D55" s="3519"/>
      <c r="E55" s="669"/>
      <c r="F55" s="3602"/>
      <c r="G55" s="3602"/>
      <c r="H55" s="3519"/>
      <c r="I55" s="3519"/>
      <c r="J55" s="3519"/>
      <c r="K55" s="3541"/>
    </row>
    <row r="56" spans="1:11" ht="26.25" customHeight="1">
      <c r="A56" s="3518"/>
      <c r="B56" s="3519"/>
      <c r="C56" s="3519"/>
      <c r="D56" s="3519"/>
      <c r="E56" s="669"/>
      <c r="F56" s="3602"/>
      <c r="G56" s="3602"/>
      <c r="H56" s="3519"/>
      <c r="I56" s="3519"/>
      <c r="J56" s="3519"/>
      <c r="K56" s="3541"/>
    </row>
    <row r="57" spans="1:11" ht="26.25" customHeight="1">
      <c r="A57" s="3518"/>
      <c r="B57" s="3519"/>
      <c r="C57" s="3519"/>
      <c r="D57" s="3519"/>
      <c r="E57" s="669"/>
      <c r="F57" s="3602"/>
      <c r="G57" s="3602"/>
      <c r="H57" s="3519"/>
      <c r="I57" s="3519"/>
      <c r="J57" s="3519"/>
      <c r="K57" s="3541"/>
    </row>
    <row r="58" spans="1:11" ht="26.25" customHeight="1">
      <c r="A58" s="3518"/>
      <c r="B58" s="3519"/>
      <c r="C58" s="3519"/>
      <c r="D58" s="3519"/>
      <c r="E58" s="669"/>
      <c r="F58" s="3602"/>
      <c r="G58" s="3602"/>
      <c r="H58" s="3519"/>
      <c r="I58" s="3519"/>
      <c r="J58" s="3519"/>
      <c r="K58" s="3541"/>
    </row>
    <row r="59" spans="1:11" ht="26.25" customHeight="1">
      <c r="A59" s="3518"/>
      <c r="B59" s="3519"/>
      <c r="C59" s="3519"/>
      <c r="D59" s="3519"/>
      <c r="E59" s="669"/>
      <c r="F59" s="3602"/>
      <c r="G59" s="3602"/>
      <c r="H59" s="3519"/>
      <c r="I59" s="3519"/>
      <c r="J59" s="3519"/>
      <c r="K59" s="3541"/>
    </row>
    <row r="60" spans="1:11" ht="26.25" customHeight="1">
      <c r="A60" s="3518"/>
      <c r="B60" s="3519"/>
      <c r="C60" s="3519"/>
      <c r="D60" s="3519"/>
      <c r="E60" s="669"/>
      <c r="F60" s="3602"/>
      <c r="G60" s="3602"/>
      <c r="H60" s="3519"/>
      <c r="I60" s="3519"/>
      <c r="J60" s="3519"/>
      <c r="K60" s="3541"/>
    </row>
    <row r="61" spans="1:11" ht="26.25" customHeight="1">
      <c r="A61" s="3518"/>
      <c r="B61" s="3519"/>
      <c r="C61" s="3519"/>
      <c r="D61" s="3519"/>
      <c r="E61" s="669"/>
      <c r="F61" s="3602"/>
      <c r="G61" s="3602"/>
      <c r="H61" s="3519"/>
      <c r="I61" s="3519"/>
      <c r="J61" s="3519"/>
      <c r="K61" s="3541"/>
    </row>
    <row r="62" spans="1:11" ht="26.25" customHeight="1">
      <c r="A62" s="3518"/>
      <c r="B62" s="3519"/>
      <c r="C62" s="3519"/>
      <c r="D62" s="3519"/>
      <c r="E62" s="669"/>
      <c r="F62" s="3602"/>
      <c r="G62" s="3602"/>
      <c r="H62" s="3519"/>
      <c r="I62" s="3519"/>
      <c r="J62" s="3519"/>
      <c r="K62" s="3541"/>
    </row>
    <row r="63" spans="1:11" ht="26.25" customHeight="1">
      <c r="A63" s="3518"/>
      <c r="B63" s="3519"/>
      <c r="C63" s="3519"/>
      <c r="D63" s="3519"/>
      <c r="E63" s="669"/>
      <c r="F63" s="3602"/>
      <c r="G63" s="3602"/>
      <c r="H63" s="3519"/>
      <c r="I63" s="3519"/>
      <c r="J63" s="3519"/>
      <c r="K63" s="3541"/>
    </row>
    <row r="64" spans="1:11" ht="26.25" customHeight="1">
      <c r="A64" s="3518" t="s">
        <v>756</v>
      </c>
      <c r="B64" s="3519"/>
      <c r="C64" s="3507" t="s">
        <v>756</v>
      </c>
      <c r="D64" s="3507"/>
      <c r="E64" s="673"/>
      <c r="F64" s="3602"/>
      <c r="G64" s="3602"/>
      <c r="H64" s="3519"/>
      <c r="I64" s="3519"/>
      <c r="J64" s="3519"/>
      <c r="K64" s="3541"/>
    </row>
    <row r="65" spans="1:22" ht="26.25" customHeight="1">
      <c r="A65" s="3518" t="s">
        <v>756</v>
      </c>
      <c r="B65" s="3519"/>
      <c r="C65" s="3507" t="s">
        <v>756</v>
      </c>
      <c r="D65" s="3507"/>
      <c r="E65" s="673"/>
      <c r="F65" s="3602"/>
      <c r="G65" s="3602"/>
      <c r="H65" s="3519"/>
      <c r="I65" s="3519"/>
      <c r="J65" s="3519"/>
      <c r="K65" s="3541"/>
    </row>
    <row r="66" spans="1:22" ht="26.25" customHeight="1" thickBot="1">
      <c r="A66" s="3553" t="s">
        <v>756</v>
      </c>
      <c r="B66" s="3550"/>
      <c r="C66" s="3502" t="s">
        <v>756</v>
      </c>
      <c r="D66" s="3502"/>
      <c r="E66" s="676"/>
      <c r="F66" s="3603"/>
      <c r="G66" s="3603"/>
      <c r="H66" s="3550"/>
      <c r="I66" s="3550"/>
      <c r="J66" s="3550"/>
      <c r="K66" s="3551"/>
    </row>
    <row r="67" spans="1:22" ht="9" customHeight="1"/>
    <row r="68" spans="1:22" ht="19.5" customHeight="1">
      <c r="A68" s="264" t="s">
        <v>787</v>
      </c>
      <c r="B68" s="2962" t="s">
        <v>4568</v>
      </c>
      <c r="C68" s="3604"/>
      <c r="D68" s="3604"/>
      <c r="E68" s="3604"/>
      <c r="F68" s="3604"/>
      <c r="G68" s="3604"/>
      <c r="H68" s="3604"/>
      <c r="I68" s="3604"/>
      <c r="J68" s="3604"/>
      <c r="K68" s="3604"/>
      <c r="L68" s="117" t="s">
        <v>582</v>
      </c>
      <c r="M68" s="117"/>
      <c r="N68" s="117"/>
      <c r="O68" s="117"/>
      <c r="P68" s="117"/>
      <c r="Q68" s="117"/>
      <c r="R68" s="117"/>
      <c r="S68" s="117"/>
      <c r="T68" s="117"/>
      <c r="U68" s="117"/>
      <c r="V68" s="117"/>
    </row>
    <row r="69" spans="1:22" ht="3" customHeight="1">
      <c r="A69" s="28"/>
    </row>
    <row r="70" spans="1:22" ht="19.2" customHeight="1" thickBot="1">
      <c r="B70" s="266" t="s">
        <v>467</v>
      </c>
      <c r="C70" s="266" t="s">
        <v>1023</v>
      </c>
      <c r="D70" s="265"/>
      <c r="E70" s="265"/>
      <c r="F70" s="265"/>
      <c r="G70" s="265"/>
      <c r="H70" s="265"/>
      <c r="I70" s="265"/>
      <c r="J70" s="265"/>
      <c r="K70" s="265"/>
    </row>
    <row r="71" spans="1:22" ht="24.75" customHeight="1">
      <c r="A71" s="3489">
        <v>1</v>
      </c>
      <c r="B71" s="3492" t="s">
        <v>409</v>
      </c>
      <c r="C71" s="3492"/>
      <c r="D71" s="3492" t="s">
        <v>756</v>
      </c>
      <c r="E71" s="3492"/>
      <c r="F71" s="3492"/>
      <c r="G71" s="3492"/>
      <c r="H71" s="3493" t="s">
        <v>520</v>
      </c>
      <c r="I71" s="3493"/>
      <c r="J71" s="3513" t="s">
        <v>756</v>
      </c>
      <c r="K71" s="3514"/>
    </row>
    <row r="72" spans="1:22" ht="20.25" customHeight="1">
      <c r="A72" s="3490"/>
      <c r="B72" s="3494" t="s">
        <v>516</v>
      </c>
      <c r="C72" s="3494"/>
      <c r="D72" s="3494"/>
      <c r="E72" s="3494" t="s">
        <v>756</v>
      </c>
      <c r="F72" s="3494" t="s">
        <v>756</v>
      </c>
      <c r="G72" s="3494" t="s">
        <v>756</v>
      </c>
      <c r="H72" s="3495" t="s">
        <v>411</v>
      </c>
      <c r="I72" s="3495"/>
      <c r="J72" s="3535" t="s">
        <v>756</v>
      </c>
      <c r="K72" s="3536" t="s">
        <v>756</v>
      </c>
    </row>
    <row r="73" spans="1:22" ht="20.25" customHeight="1">
      <c r="A73" s="3490"/>
      <c r="B73" s="3494" t="s">
        <v>517</v>
      </c>
      <c r="C73" s="3494"/>
      <c r="D73" s="3520"/>
      <c r="E73" s="3520" t="s">
        <v>756</v>
      </c>
      <c r="F73" s="3520" t="s">
        <v>756</v>
      </c>
      <c r="G73" s="3520" t="s">
        <v>756</v>
      </c>
      <c r="H73" s="3495" t="s">
        <v>518</v>
      </c>
      <c r="I73" s="3495"/>
      <c r="J73" s="3535" t="s">
        <v>756</v>
      </c>
      <c r="K73" s="3536" t="s">
        <v>756</v>
      </c>
    </row>
    <row r="74" spans="1:22" ht="24" customHeight="1" thickBot="1">
      <c r="A74" s="3491"/>
      <c r="B74" s="3496" t="s">
        <v>419</v>
      </c>
      <c r="C74" s="3496" t="s">
        <v>756</v>
      </c>
      <c r="D74" s="3511" t="s">
        <v>756</v>
      </c>
      <c r="E74" s="3512"/>
      <c r="F74" s="3512"/>
      <c r="G74" s="271"/>
      <c r="H74" s="3533" t="s">
        <v>519</v>
      </c>
      <c r="I74" s="3534"/>
      <c r="J74" s="3537"/>
      <c r="K74" s="3538"/>
    </row>
    <row r="75" spans="1:22" ht="24.75" customHeight="1">
      <c r="A75" s="3490">
        <v>2</v>
      </c>
      <c r="B75" s="3499" t="s">
        <v>409</v>
      </c>
      <c r="C75" s="3499"/>
      <c r="D75" s="3499" t="s">
        <v>756</v>
      </c>
      <c r="E75" s="3499"/>
      <c r="F75" s="3499"/>
      <c r="G75" s="3499"/>
      <c r="H75" s="3521" t="s">
        <v>520</v>
      </c>
      <c r="I75" s="3521"/>
      <c r="J75" s="3539" t="s">
        <v>756</v>
      </c>
      <c r="K75" s="3540"/>
    </row>
    <row r="76" spans="1:22" ht="20.25" customHeight="1">
      <c r="A76" s="3490"/>
      <c r="B76" s="3494" t="s">
        <v>516</v>
      </c>
      <c r="C76" s="3494"/>
      <c r="D76" s="3494"/>
      <c r="E76" s="3494" t="s">
        <v>756</v>
      </c>
      <c r="F76" s="3494" t="s">
        <v>756</v>
      </c>
      <c r="G76" s="3494" t="s">
        <v>756</v>
      </c>
      <c r="H76" s="3495" t="s">
        <v>411</v>
      </c>
      <c r="I76" s="3495"/>
      <c r="J76" s="3535" t="s">
        <v>756</v>
      </c>
      <c r="K76" s="3536" t="s">
        <v>756</v>
      </c>
    </row>
    <row r="77" spans="1:22" ht="20.25" customHeight="1">
      <c r="A77" s="3490"/>
      <c r="B77" s="3494" t="s">
        <v>517</v>
      </c>
      <c r="C77" s="3494"/>
      <c r="D77" s="3494"/>
      <c r="E77" s="3494" t="s">
        <v>756</v>
      </c>
      <c r="F77" s="3494" t="s">
        <v>756</v>
      </c>
      <c r="G77" s="3494" t="s">
        <v>756</v>
      </c>
      <c r="H77" s="3495" t="s">
        <v>518</v>
      </c>
      <c r="I77" s="3495"/>
      <c r="J77" s="3535" t="s">
        <v>756</v>
      </c>
      <c r="K77" s="3536" t="s">
        <v>756</v>
      </c>
    </row>
    <row r="78" spans="1:22" ht="24.75" customHeight="1" thickBot="1">
      <c r="A78" s="3491"/>
      <c r="B78" s="3520" t="s">
        <v>419</v>
      </c>
      <c r="C78" s="3520" t="s">
        <v>756</v>
      </c>
      <c r="D78" s="3497" t="s">
        <v>756</v>
      </c>
      <c r="E78" s="3498"/>
      <c r="F78" s="3498"/>
      <c r="G78" s="270"/>
      <c r="H78" s="3533" t="s">
        <v>519</v>
      </c>
      <c r="I78" s="3534"/>
      <c r="J78" s="3531"/>
      <c r="K78" s="3532"/>
    </row>
    <row r="79" spans="1:22" ht="24.75" customHeight="1">
      <c r="A79" s="3489">
        <v>3</v>
      </c>
      <c r="B79" s="3492" t="s">
        <v>409</v>
      </c>
      <c r="C79" s="3492"/>
      <c r="D79" s="3492" t="s">
        <v>756</v>
      </c>
      <c r="E79" s="3492"/>
      <c r="F79" s="3492"/>
      <c r="G79" s="3492"/>
      <c r="H79" s="3493" t="s">
        <v>520</v>
      </c>
      <c r="I79" s="3493"/>
      <c r="J79" s="3513" t="s">
        <v>756</v>
      </c>
      <c r="K79" s="3514"/>
    </row>
    <row r="80" spans="1:22" ht="20.25" customHeight="1">
      <c r="A80" s="3490"/>
      <c r="B80" s="3494" t="s">
        <v>516</v>
      </c>
      <c r="C80" s="3494"/>
      <c r="D80" s="3494"/>
      <c r="E80" s="3494" t="s">
        <v>756</v>
      </c>
      <c r="F80" s="3494" t="s">
        <v>756</v>
      </c>
      <c r="G80" s="3494" t="s">
        <v>756</v>
      </c>
      <c r="H80" s="3495" t="s">
        <v>411</v>
      </c>
      <c r="I80" s="3495"/>
      <c r="J80" s="3535" t="s">
        <v>756</v>
      </c>
      <c r="K80" s="3536" t="s">
        <v>756</v>
      </c>
    </row>
    <row r="81" spans="1:11" ht="20.25" customHeight="1">
      <c r="A81" s="3490"/>
      <c r="B81" s="3494" t="s">
        <v>517</v>
      </c>
      <c r="C81" s="3494"/>
      <c r="D81" s="3494"/>
      <c r="E81" s="3494" t="s">
        <v>756</v>
      </c>
      <c r="F81" s="3494" t="s">
        <v>756</v>
      </c>
      <c r="G81" s="3494" t="s">
        <v>756</v>
      </c>
      <c r="H81" s="3495" t="s">
        <v>518</v>
      </c>
      <c r="I81" s="3495"/>
      <c r="J81" s="3535" t="s">
        <v>756</v>
      </c>
      <c r="K81" s="3536" t="s">
        <v>756</v>
      </c>
    </row>
    <row r="82" spans="1:11" ht="24.75" customHeight="1" thickBot="1">
      <c r="A82" s="3491"/>
      <c r="B82" s="3520" t="s">
        <v>419</v>
      </c>
      <c r="C82" s="3520" t="s">
        <v>756</v>
      </c>
      <c r="D82" s="3497" t="s">
        <v>756</v>
      </c>
      <c r="E82" s="3498"/>
      <c r="F82" s="3498"/>
      <c r="G82" s="270"/>
      <c r="H82" s="3533" t="s">
        <v>519</v>
      </c>
      <c r="I82" s="3534"/>
      <c r="J82" s="3531"/>
      <c r="K82" s="3532"/>
    </row>
    <row r="83" spans="1:11" ht="24.75" customHeight="1">
      <c r="A83" s="3489">
        <v>4</v>
      </c>
      <c r="B83" s="3492" t="s">
        <v>409</v>
      </c>
      <c r="C83" s="3492"/>
      <c r="D83" s="3492" t="s">
        <v>756</v>
      </c>
      <c r="E83" s="3492"/>
      <c r="F83" s="3492"/>
      <c r="G83" s="3492"/>
      <c r="H83" s="3493" t="s">
        <v>520</v>
      </c>
      <c r="I83" s="3493"/>
      <c r="J83" s="3513" t="s">
        <v>756</v>
      </c>
      <c r="K83" s="3514"/>
    </row>
    <row r="84" spans="1:11" ht="20.25" customHeight="1">
      <c r="A84" s="3490"/>
      <c r="B84" s="3494" t="s">
        <v>516</v>
      </c>
      <c r="C84" s="3494"/>
      <c r="D84" s="3494"/>
      <c r="E84" s="3494" t="s">
        <v>756</v>
      </c>
      <c r="F84" s="3494" t="s">
        <v>756</v>
      </c>
      <c r="G84" s="3494" t="s">
        <v>756</v>
      </c>
      <c r="H84" s="3495" t="s">
        <v>411</v>
      </c>
      <c r="I84" s="3495"/>
      <c r="J84" s="3535" t="s">
        <v>756</v>
      </c>
      <c r="K84" s="3536" t="s">
        <v>756</v>
      </c>
    </row>
    <row r="85" spans="1:11" ht="20.25" customHeight="1">
      <c r="A85" s="3490"/>
      <c r="B85" s="3494" t="s">
        <v>517</v>
      </c>
      <c r="C85" s="3494"/>
      <c r="D85" s="3494"/>
      <c r="E85" s="3494" t="s">
        <v>756</v>
      </c>
      <c r="F85" s="3494" t="s">
        <v>756</v>
      </c>
      <c r="G85" s="3494" t="s">
        <v>756</v>
      </c>
      <c r="H85" s="3495" t="s">
        <v>518</v>
      </c>
      <c r="I85" s="3495"/>
      <c r="J85" s="3535" t="s">
        <v>756</v>
      </c>
      <c r="K85" s="3536" t="s">
        <v>756</v>
      </c>
    </row>
    <row r="86" spans="1:11" ht="24.75" customHeight="1" thickBot="1">
      <c r="A86" s="3491"/>
      <c r="B86" s="3496" t="s">
        <v>419</v>
      </c>
      <c r="C86" s="3496" t="s">
        <v>756</v>
      </c>
      <c r="D86" s="3497" t="s">
        <v>756</v>
      </c>
      <c r="E86" s="3498"/>
      <c r="F86" s="3498"/>
      <c r="G86" s="270"/>
      <c r="H86" s="3533" t="s">
        <v>519</v>
      </c>
      <c r="I86" s="3534"/>
      <c r="J86" s="3531"/>
      <c r="K86" s="3532"/>
    </row>
    <row r="87" spans="1:11" ht="24.75" customHeight="1">
      <c r="A87" s="3489">
        <v>5</v>
      </c>
      <c r="B87" s="3492" t="s">
        <v>409</v>
      </c>
      <c r="C87" s="3492"/>
      <c r="D87" s="3492" t="s">
        <v>756</v>
      </c>
      <c r="E87" s="3492"/>
      <c r="F87" s="3492"/>
      <c r="G87" s="3492"/>
      <c r="H87" s="3493" t="s">
        <v>520</v>
      </c>
      <c r="I87" s="3493"/>
      <c r="J87" s="3513" t="s">
        <v>756</v>
      </c>
      <c r="K87" s="3514"/>
    </row>
    <row r="88" spans="1:11" ht="20.25" customHeight="1">
      <c r="A88" s="3490"/>
      <c r="B88" s="3494" t="s">
        <v>516</v>
      </c>
      <c r="C88" s="3494"/>
      <c r="D88" s="3494"/>
      <c r="E88" s="3494" t="s">
        <v>756</v>
      </c>
      <c r="F88" s="3494" t="s">
        <v>756</v>
      </c>
      <c r="G88" s="3494" t="s">
        <v>756</v>
      </c>
      <c r="H88" s="3495" t="s">
        <v>411</v>
      </c>
      <c r="I88" s="3495"/>
      <c r="J88" s="3535" t="s">
        <v>756</v>
      </c>
      <c r="K88" s="3536" t="s">
        <v>756</v>
      </c>
    </row>
    <row r="89" spans="1:11" ht="20.25" customHeight="1">
      <c r="A89" s="3490"/>
      <c r="B89" s="3494" t="s">
        <v>517</v>
      </c>
      <c r="C89" s="3494"/>
      <c r="D89" s="3494"/>
      <c r="E89" s="3494" t="s">
        <v>756</v>
      </c>
      <c r="F89" s="3494" t="s">
        <v>756</v>
      </c>
      <c r="G89" s="3494" t="s">
        <v>756</v>
      </c>
      <c r="H89" s="3495" t="s">
        <v>518</v>
      </c>
      <c r="I89" s="3495"/>
      <c r="J89" s="3535" t="s">
        <v>756</v>
      </c>
      <c r="K89" s="3536" t="s">
        <v>756</v>
      </c>
    </row>
    <row r="90" spans="1:11" ht="24.75" customHeight="1" thickBot="1">
      <c r="A90" s="3491"/>
      <c r="B90" s="3496" t="s">
        <v>419</v>
      </c>
      <c r="C90" s="3496" t="s">
        <v>756</v>
      </c>
      <c r="D90" s="3511" t="s">
        <v>756</v>
      </c>
      <c r="E90" s="3512"/>
      <c r="F90" s="3512"/>
      <c r="G90" s="271"/>
      <c r="H90" s="3533" t="s">
        <v>519</v>
      </c>
      <c r="I90" s="3534"/>
      <c r="J90" s="3537"/>
      <c r="K90" s="3538"/>
    </row>
    <row r="91" spans="1:11" ht="9" customHeight="1">
      <c r="A91" s="105"/>
      <c r="B91" s="327"/>
      <c r="C91" s="327"/>
      <c r="D91" s="328"/>
      <c r="E91" s="328"/>
      <c r="F91" s="328"/>
      <c r="G91" s="329"/>
      <c r="H91" s="330"/>
      <c r="I91" s="330"/>
      <c r="J91" s="114"/>
      <c r="K91" s="114"/>
    </row>
    <row r="92" spans="1:11" ht="24.75" customHeight="1" thickBot="1">
      <c r="B92" s="672" t="s">
        <v>468</v>
      </c>
      <c r="C92" s="672" t="s">
        <v>1024</v>
      </c>
      <c r="D92" s="265"/>
      <c r="E92" s="265"/>
      <c r="F92" s="265"/>
      <c r="G92" s="265"/>
      <c r="H92" s="265"/>
      <c r="I92" s="265"/>
      <c r="J92" s="265"/>
      <c r="K92" s="265"/>
    </row>
    <row r="93" spans="1:11" ht="24.75" customHeight="1">
      <c r="A93" s="3489">
        <v>1</v>
      </c>
      <c r="B93" s="3492" t="s">
        <v>409</v>
      </c>
      <c r="C93" s="3492"/>
      <c r="D93" s="3492" t="s">
        <v>756</v>
      </c>
      <c r="E93" s="3492"/>
      <c r="F93" s="3492"/>
      <c r="G93" s="3492"/>
      <c r="H93" s="3493" t="s">
        <v>520</v>
      </c>
      <c r="I93" s="3493"/>
      <c r="J93" s="3513" t="s">
        <v>756</v>
      </c>
      <c r="K93" s="3514"/>
    </row>
    <row r="94" spans="1:11" ht="20.25" customHeight="1">
      <c r="A94" s="3490"/>
      <c r="B94" s="3494" t="s">
        <v>516</v>
      </c>
      <c r="C94" s="3494"/>
      <c r="D94" s="3494"/>
      <c r="E94" s="3494" t="s">
        <v>756</v>
      </c>
      <c r="F94" s="3494" t="s">
        <v>756</v>
      </c>
      <c r="G94" s="3494" t="s">
        <v>756</v>
      </c>
      <c r="H94" s="3495" t="s">
        <v>411</v>
      </c>
      <c r="I94" s="3495"/>
      <c r="J94" s="3535" t="s">
        <v>756</v>
      </c>
      <c r="K94" s="3536" t="s">
        <v>756</v>
      </c>
    </row>
    <row r="95" spans="1:11" ht="20.25" customHeight="1">
      <c r="A95" s="3490"/>
      <c r="B95" s="3494" t="s">
        <v>517</v>
      </c>
      <c r="C95" s="3494"/>
      <c r="D95" s="3520"/>
      <c r="E95" s="3520" t="s">
        <v>756</v>
      </c>
      <c r="F95" s="3520" t="s">
        <v>756</v>
      </c>
      <c r="G95" s="3520" t="s">
        <v>756</v>
      </c>
      <c r="H95" s="3495" t="s">
        <v>518</v>
      </c>
      <c r="I95" s="3495"/>
      <c r="J95" s="3535" t="s">
        <v>756</v>
      </c>
      <c r="K95" s="3536" t="s">
        <v>756</v>
      </c>
    </row>
    <row r="96" spans="1:11" ht="24.75" customHeight="1" thickBot="1">
      <c r="A96" s="3491"/>
      <c r="B96" s="3496" t="s">
        <v>419</v>
      </c>
      <c r="C96" s="3496" t="s">
        <v>756</v>
      </c>
      <c r="D96" s="3511" t="s">
        <v>756</v>
      </c>
      <c r="E96" s="3512"/>
      <c r="F96" s="3512"/>
      <c r="G96" s="271"/>
      <c r="H96" s="3533" t="s">
        <v>519</v>
      </c>
      <c r="I96" s="3534"/>
      <c r="J96" s="3537"/>
      <c r="K96" s="3538"/>
    </row>
    <row r="97" spans="1:11" ht="24.75" customHeight="1">
      <c r="A97" s="3490">
        <v>2</v>
      </c>
      <c r="B97" s="3499" t="s">
        <v>409</v>
      </c>
      <c r="C97" s="3499"/>
      <c r="D97" s="3499" t="s">
        <v>756</v>
      </c>
      <c r="E97" s="3499"/>
      <c r="F97" s="3499"/>
      <c r="G97" s="3499"/>
      <c r="H97" s="3521" t="s">
        <v>520</v>
      </c>
      <c r="I97" s="3521"/>
      <c r="J97" s="3539" t="s">
        <v>756</v>
      </c>
      <c r="K97" s="3540"/>
    </row>
    <row r="98" spans="1:11" ht="20.25" customHeight="1">
      <c r="A98" s="3490"/>
      <c r="B98" s="3494" t="s">
        <v>516</v>
      </c>
      <c r="C98" s="3494"/>
      <c r="D98" s="3494"/>
      <c r="E98" s="3494" t="s">
        <v>756</v>
      </c>
      <c r="F98" s="3494" t="s">
        <v>756</v>
      </c>
      <c r="G98" s="3494" t="s">
        <v>756</v>
      </c>
      <c r="H98" s="3495" t="s">
        <v>411</v>
      </c>
      <c r="I98" s="3495"/>
      <c r="J98" s="3535" t="s">
        <v>756</v>
      </c>
      <c r="K98" s="3536" t="s">
        <v>756</v>
      </c>
    </row>
    <row r="99" spans="1:11" ht="20.25" customHeight="1">
      <c r="A99" s="3490"/>
      <c r="B99" s="3494" t="s">
        <v>517</v>
      </c>
      <c r="C99" s="3494"/>
      <c r="D99" s="3494"/>
      <c r="E99" s="3494" t="s">
        <v>756</v>
      </c>
      <c r="F99" s="3494" t="s">
        <v>756</v>
      </c>
      <c r="G99" s="3494" t="s">
        <v>756</v>
      </c>
      <c r="H99" s="3495" t="s">
        <v>518</v>
      </c>
      <c r="I99" s="3495"/>
      <c r="J99" s="3535" t="s">
        <v>756</v>
      </c>
      <c r="K99" s="3536" t="s">
        <v>756</v>
      </c>
    </row>
    <row r="100" spans="1:11" ht="24.75" customHeight="1" thickBot="1">
      <c r="A100" s="3491"/>
      <c r="B100" s="3520" t="s">
        <v>419</v>
      </c>
      <c r="C100" s="3520" t="s">
        <v>756</v>
      </c>
      <c r="D100" s="3497" t="s">
        <v>756</v>
      </c>
      <c r="E100" s="3498"/>
      <c r="F100" s="3498"/>
      <c r="G100" s="270"/>
      <c r="H100" s="3533" t="s">
        <v>519</v>
      </c>
      <c r="I100" s="3534"/>
      <c r="J100" s="3531"/>
      <c r="K100" s="3532"/>
    </row>
    <row r="101" spans="1:11" ht="24.75" customHeight="1">
      <c r="A101" s="3489">
        <v>3</v>
      </c>
      <c r="B101" s="3492" t="s">
        <v>409</v>
      </c>
      <c r="C101" s="3492"/>
      <c r="D101" s="3492" t="s">
        <v>756</v>
      </c>
      <c r="E101" s="3492"/>
      <c r="F101" s="3492"/>
      <c r="G101" s="3492"/>
      <c r="H101" s="3493" t="s">
        <v>520</v>
      </c>
      <c r="I101" s="3493"/>
      <c r="J101" s="3513" t="s">
        <v>756</v>
      </c>
      <c r="K101" s="3514"/>
    </row>
    <row r="102" spans="1:11" ht="20.25" customHeight="1">
      <c r="A102" s="3490"/>
      <c r="B102" s="3494" t="s">
        <v>516</v>
      </c>
      <c r="C102" s="3494"/>
      <c r="D102" s="3494"/>
      <c r="E102" s="3494" t="s">
        <v>756</v>
      </c>
      <c r="F102" s="3494" t="s">
        <v>756</v>
      </c>
      <c r="G102" s="3494" t="s">
        <v>756</v>
      </c>
      <c r="H102" s="3495" t="s">
        <v>411</v>
      </c>
      <c r="I102" s="3495"/>
      <c r="J102" s="3535" t="s">
        <v>756</v>
      </c>
      <c r="K102" s="3536" t="s">
        <v>756</v>
      </c>
    </row>
    <row r="103" spans="1:11" ht="20.25" customHeight="1">
      <c r="A103" s="3490"/>
      <c r="B103" s="3494" t="s">
        <v>517</v>
      </c>
      <c r="C103" s="3494"/>
      <c r="D103" s="3494"/>
      <c r="E103" s="3494" t="s">
        <v>756</v>
      </c>
      <c r="F103" s="3494" t="s">
        <v>756</v>
      </c>
      <c r="G103" s="3494" t="s">
        <v>756</v>
      </c>
      <c r="H103" s="3495" t="s">
        <v>518</v>
      </c>
      <c r="I103" s="3495"/>
      <c r="J103" s="3535" t="s">
        <v>756</v>
      </c>
      <c r="K103" s="3536" t="s">
        <v>756</v>
      </c>
    </row>
    <row r="104" spans="1:11" ht="24.75" customHeight="1" thickBot="1">
      <c r="A104" s="3491"/>
      <c r="B104" s="3520" t="s">
        <v>419</v>
      </c>
      <c r="C104" s="3520" t="s">
        <v>756</v>
      </c>
      <c r="D104" s="3497" t="s">
        <v>756</v>
      </c>
      <c r="E104" s="3498"/>
      <c r="F104" s="3498"/>
      <c r="G104" s="270"/>
      <c r="H104" s="3533" t="s">
        <v>519</v>
      </c>
      <c r="I104" s="3534"/>
      <c r="J104" s="3531"/>
      <c r="K104" s="3532"/>
    </row>
    <row r="105" spans="1:11" ht="24.75" customHeight="1">
      <c r="A105" s="3489">
        <v>4</v>
      </c>
      <c r="B105" s="3492" t="s">
        <v>409</v>
      </c>
      <c r="C105" s="3492"/>
      <c r="D105" s="3492" t="s">
        <v>756</v>
      </c>
      <c r="E105" s="3492"/>
      <c r="F105" s="3492"/>
      <c r="G105" s="3492"/>
      <c r="H105" s="3493" t="s">
        <v>520</v>
      </c>
      <c r="I105" s="3493"/>
      <c r="J105" s="3513" t="s">
        <v>756</v>
      </c>
      <c r="K105" s="3514"/>
    </row>
    <row r="106" spans="1:11" ht="20.25" customHeight="1">
      <c r="A106" s="3490"/>
      <c r="B106" s="3494" t="s">
        <v>516</v>
      </c>
      <c r="C106" s="3494"/>
      <c r="D106" s="3494"/>
      <c r="E106" s="3494" t="s">
        <v>756</v>
      </c>
      <c r="F106" s="3494" t="s">
        <v>756</v>
      </c>
      <c r="G106" s="3494" t="s">
        <v>756</v>
      </c>
      <c r="H106" s="3495" t="s">
        <v>411</v>
      </c>
      <c r="I106" s="3495"/>
      <c r="J106" s="3535" t="s">
        <v>756</v>
      </c>
      <c r="K106" s="3536" t="s">
        <v>756</v>
      </c>
    </row>
    <row r="107" spans="1:11" ht="20.25" customHeight="1">
      <c r="A107" s="3490"/>
      <c r="B107" s="3494" t="s">
        <v>517</v>
      </c>
      <c r="C107" s="3494"/>
      <c r="D107" s="3494"/>
      <c r="E107" s="3494" t="s">
        <v>756</v>
      </c>
      <c r="F107" s="3494" t="s">
        <v>756</v>
      </c>
      <c r="G107" s="3494" t="s">
        <v>756</v>
      </c>
      <c r="H107" s="3495" t="s">
        <v>518</v>
      </c>
      <c r="I107" s="3495"/>
      <c r="J107" s="3535" t="s">
        <v>756</v>
      </c>
      <c r="K107" s="3536" t="s">
        <v>756</v>
      </c>
    </row>
    <row r="108" spans="1:11" ht="24.75" customHeight="1" thickBot="1">
      <c r="A108" s="3491"/>
      <c r="B108" s="3496" t="s">
        <v>419</v>
      </c>
      <c r="C108" s="3496" t="s">
        <v>756</v>
      </c>
      <c r="D108" s="3497" t="s">
        <v>756</v>
      </c>
      <c r="E108" s="3498"/>
      <c r="F108" s="3498"/>
      <c r="G108" s="270"/>
      <c r="H108" s="3533" t="s">
        <v>519</v>
      </c>
      <c r="I108" s="3534"/>
      <c r="J108" s="3531"/>
      <c r="K108" s="3532"/>
    </row>
    <row r="109" spans="1:11" ht="24.75" customHeight="1">
      <c r="A109" s="3489">
        <v>5</v>
      </c>
      <c r="B109" s="3492" t="s">
        <v>409</v>
      </c>
      <c r="C109" s="3492"/>
      <c r="D109" s="3492" t="s">
        <v>756</v>
      </c>
      <c r="E109" s="3492"/>
      <c r="F109" s="3492"/>
      <c r="G109" s="3492"/>
      <c r="H109" s="3493" t="s">
        <v>520</v>
      </c>
      <c r="I109" s="3493"/>
      <c r="J109" s="3513" t="s">
        <v>756</v>
      </c>
      <c r="K109" s="3514"/>
    </row>
    <row r="110" spans="1:11" ht="24.75" customHeight="1">
      <c r="A110" s="3490"/>
      <c r="B110" s="3494" t="s">
        <v>516</v>
      </c>
      <c r="C110" s="3494"/>
      <c r="D110" s="3494"/>
      <c r="E110" s="3494" t="s">
        <v>756</v>
      </c>
      <c r="F110" s="3494" t="s">
        <v>756</v>
      </c>
      <c r="G110" s="3494" t="s">
        <v>756</v>
      </c>
      <c r="H110" s="3495" t="s">
        <v>411</v>
      </c>
      <c r="I110" s="3495"/>
      <c r="J110" s="3535" t="s">
        <v>756</v>
      </c>
      <c r="K110" s="3536" t="s">
        <v>756</v>
      </c>
    </row>
    <row r="111" spans="1:11" ht="24.75" customHeight="1">
      <c r="A111" s="3490"/>
      <c r="B111" s="3494" t="s">
        <v>517</v>
      </c>
      <c r="C111" s="3494"/>
      <c r="D111" s="3494"/>
      <c r="E111" s="3494" t="s">
        <v>756</v>
      </c>
      <c r="F111" s="3494" t="s">
        <v>756</v>
      </c>
      <c r="G111" s="3494" t="s">
        <v>756</v>
      </c>
      <c r="H111" s="3495" t="s">
        <v>518</v>
      </c>
      <c r="I111" s="3495"/>
      <c r="J111" s="3535" t="s">
        <v>756</v>
      </c>
      <c r="K111" s="3536" t="s">
        <v>756</v>
      </c>
    </row>
    <row r="112" spans="1:11" ht="24.75" customHeight="1" thickBot="1">
      <c r="A112" s="3491"/>
      <c r="B112" s="3496" t="s">
        <v>419</v>
      </c>
      <c r="C112" s="3496" t="s">
        <v>756</v>
      </c>
      <c r="D112" s="3511" t="s">
        <v>756</v>
      </c>
      <c r="E112" s="3512"/>
      <c r="F112" s="3512"/>
      <c r="G112" s="271"/>
      <c r="H112" s="3533" t="s">
        <v>519</v>
      </c>
      <c r="I112" s="3534"/>
      <c r="J112" s="3537"/>
      <c r="K112" s="3538"/>
    </row>
    <row r="113" spans="1:11" ht="9" customHeight="1">
      <c r="A113" s="1"/>
    </row>
    <row r="114" spans="1:11" ht="14.4">
      <c r="B114" s="23" t="s">
        <v>1025</v>
      </c>
      <c r="C114" s="23" t="s">
        <v>152</v>
      </c>
      <c r="D114" s="108"/>
      <c r="E114" s="108"/>
      <c r="F114" s="108"/>
      <c r="G114" s="108"/>
      <c r="H114" s="108"/>
      <c r="I114" s="108"/>
      <c r="J114" s="108"/>
      <c r="K114" s="108"/>
    </row>
    <row r="115" spans="1:11" ht="9" customHeight="1" thickBot="1">
      <c r="A115" s="1"/>
    </row>
    <row r="116" spans="1:11" ht="24" customHeight="1">
      <c r="A116" s="3489">
        <v>1</v>
      </c>
      <c r="B116" s="3492" t="s">
        <v>409</v>
      </c>
      <c r="C116" s="3492"/>
      <c r="D116" s="3492" t="s">
        <v>756</v>
      </c>
      <c r="E116" s="3492"/>
      <c r="F116" s="3492"/>
      <c r="G116" s="3492"/>
      <c r="H116" s="3493" t="s">
        <v>520</v>
      </c>
      <c r="I116" s="3493"/>
      <c r="J116" s="3513" t="s">
        <v>756</v>
      </c>
      <c r="K116" s="3514"/>
    </row>
    <row r="117" spans="1:11" ht="19.95" customHeight="1">
      <c r="A117" s="3490"/>
      <c r="B117" s="3494" t="s">
        <v>516</v>
      </c>
      <c r="C117" s="3494"/>
      <c r="D117" s="3494"/>
      <c r="E117" s="3494" t="s">
        <v>756</v>
      </c>
      <c r="F117" s="3494" t="s">
        <v>756</v>
      </c>
      <c r="G117" s="3494" t="s">
        <v>756</v>
      </c>
      <c r="H117" s="3495" t="s">
        <v>411</v>
      </c>
      <c r="I117" s="3495"/>
      <c r="J117" s="3535" t="s">
        <v>756</v>
      </c>
      <c r="K117" s="3536" t="s">
        <v>756</v>
      </c>
    </row>
    <row r="118" spans="1:11" ht="19.95" customHeight="1">
      <c r="A118" s="3490"/>
      <c r="B118" s="3494" t="s">
        <v>517</v>
      </c>
      <c r="C118" s="3494"/>
      <c r="D118" s="3494"/>
      <c r="E118" s="3494" t="s">
        <v>756</v>
      </c>
      <c r="F118" s="3494" t="s">
        <v>756</v>
      </c>
      <c r="G118" s="3494" t="s">
        <v>756</v>
      </c>
      <c r="H118" s="3495" t="s">
        <v>518</v>
      </c>
      <c r="I118" s="3495"/>
      <c r="J118" s="3535" t="s">
        <v>756</v>
      </c>
      <c r="K118" s="3536" t="s">
        <v>756</v>
      </c>
    </row>
    <row r="119" spans="1:11" ht="19.95" customHeight="1" thickBot="1">
      <c r="A119" s="3491"/>
      <c r="B119" s="3496" t="s">
        <v>419</v>
      </c>
      <c r="C119" s="3496" t="s">
        <v>756</v>
      </c>
      <c r="D119" s="3497" t="s">
        <v>756</v>
      </c>
      <c r="E119" s="3498"/>
      <c r="F119" s="3498"/>
      <c r="G119" s="270"/>
      <c r="H119" s="3533" t="s">
        <v>1026</v>
      </c>
      <c r="I119" s="3534"/>
      <c r="J119" s="3531"/>
      <c r="K119" s="3532"/>
    </row>
    <row r="120" spans="1:11" ht="24" customHeight="1">
      <c r="A120" s="3489">
        <v>2</v>
      </c>
      <c r="B120" s="3492" t="s">
        <v>409</v>
      </c>
      <c r="C120" s="3492"/>
      <c r="D120" s="3492" t="s">
        <v>756</v>
      </c>
      <c r="E120" s="3492"/>
      <c r="F120" s="3492"/>
      <c r="G120" s="3492"/>
      <c r="H120" s="3493" t="s">
        <v>520</v>
      </c>
      <c r="I120" s="3493"/>
      <c r="J120" s="3513" t="s">
        <v>756</v>
      </c>
      <c r="K120" s="3514"/>
    </row>
    <row r="121" spans="1:11" ht="19.95" customHeight="1">
      <c r="A121" s="3490"/>
      <c r="B121" s="3494" t="s">
        <v>516</v>
      </c>
      <c r="C121" s="3494"/>
      <c r="D121" s="3494"/>
      <c r="E121" s="3494" t="s">
        <v>756</v>
      </c>
      <c r="F121" s="3494" t="s">
        <v>756</v>
      </c>
      <c r="G121" s="3494" t="s">
        <v>756</v>
      </c>
      <c r="H121" s="3495" t="s">
        <v>411</v>
      </c>
      <c r="I121" s="3495"/>
      <c r="J121" s="3535" t="s">
        <v>756</v>
      </c>
      <c r="K121" s="3536" t="s">
        <v>756</v>
      </c>
    </row>
    <row r="122" spans="1:11" ht="19.95" customHeight="1">
      <c r="A122" s="3490"/>
      <c r="B122" s="3494" t="s">
        <v>517</v>
      </c>
      <c r="C122" s="3494"/>
      <c r="D122" s="3494"/>
      <c r="E122" s="3494" t="s">
        <v>756</v>
      </c>
      <c r="F122" s="3494" t="s">
        <v>756</v>
      </c>
      <c r="G122" s="3494" t="s">
        <v>756</v>
      </c>
      <c r="H122" s="3495" t="s">
        <v>518</v>
      </c>
      <c r="I122" s="3495"/>
      <c r="J122" s="3535" t="s">
        <v>756</v>
      </c>
      <c r="K122" s="3536" t="s">
        <v>756</v>
      </c>
    </row>
    <row r="123" spans="1:11" ht="19.95" customHeight="1" thickBot="1">
      <c r="A123" s="3491"/>
      <c r="B123" s="3496" t="s">
        <v>419</v>
      </c>
      <c r="C123" s="3496" t="s">
        <v>756</v>
      </c>
      <c r="D123" s="3497" t="s">
        <v>756</v>
      </c>
      <c r="E123" s="3498"/>
      <c r="F123" s="3498"/>
      <c r="G123" s="270"/>
      <c r="H123" s="3533" t="s">
        <v>1026</v>
      </c>
      <c r="I123" s="3534"/>
      <c r="J123" s="3531"/>
      <c r="K123" s="3532"/>
    </row>
    <row r="124" spans="1:11" ht="24" customHeight="1">
      <c r="A124" s="3489">
        <v>3</v>
      </c>
      <c r="B124" s="3492" t="s">
        <v>409</v>
      </c>
      <c r="C124" s="3492"/>
      <c r="D124" s="3492" t="s">
        <v>756</v>
      </c>
      <c r="E124" s="3492"/>
      <c r="F124" s="3492"/>
      <c r="G124" s="3492"/>
      <c r="H124" s="3493" t="s">
        <v>520</v>
      </c>
      <c r="I124" s="3493"/>
      <c r="J124" s="3513" t="s">
        <v>756</v>
      </c>
      <c r="K124" s="3514"/>
    </row>
    <row r="125" spans="1:11" ht="19.95" customHeight="1">
      <c r="A125" s="3490"/>
      <c r="B125" s="3494" t="s">
        <v>516</v>
      </c>
      <c r="C125" s="3494"/>
      <c r="D125" s="3494"/>
      <c r="E125" s="3494" t="s">
        <v>756</v>
      </c>
      <c r="F125" s="3494" t="s">
        <v>756</v>
      </c>
      <c r="G125" s="3494" t="s">
        <v>756</v>
      </c>
      <c r="H125" s="3495" t="s">
        <v>411</v>
      </c>
      <c r="I125" s="3495"/>
      <c r="J125" s="3535" t="s">
        <v>756</v>
      </c>
      <c r="K125" s="3536" t="s">
        <v>756</v>
      </c>
    </row>
    <row r="126" spans="1:11" ht="19.95" customHeight="1">
      <c r="A126" s="3490"/>
      <c r="B126" s="3494" t="s">
        <v>517</v>
      </c>
      <c r="C126" s="3494"/>
      <c r="D126" s="3494"/>
      <c r="E126" s="3494" t="s">
        <v>756</v>
      </c>
      <c r="F126" s="3494" t="s">
        <v>756</v>
      </c>
      <c r="G126" s="3494" t="s">
        <v>756</v>
      </c>
      <c r="H126" s="3495" t="s">
        <v>518</v>
      </c>
      <c r="I126" s="3495"/>
      <c r="J126" s="3535" t="s">
        <v>756</v>
      </c>
      <c r="K126" s="3536" t="s">
        <v>756</v>
      </c>
    </row>
    <row r="127" spans="1:11" ht="19.95" customHeight="1" thickBot="1">
      <c r="A127" s="3491"/>
      <c r="B127" s="3496" t="s">
        <v>419</v>
      </c>
      <c r="C127" s="3496" t="s">
        <v>756</v>
      </c>
      <c r="D127" s="3497" t="s">
        <v>756</v>
      </c>
      <c r="E127" s="3498"/>
      <c r="F127" s="3498"/>
      <c r="G127" s="270"/>
      <c r="H127" s="3533" t="s">
        <v>1026</v>
      </c>
      <c r="I127" s="3534"/>
      <c r="J127" s="3531"/>
      <c r="K127" s="3532"/>
    </row>
    <row r="128" spans="1:11" ht="24" customHeight="1">
      <c r="A128" s="3489">
        <v>4</v>
      </c>
      <c r="B128" s="3492" t="s">
        <v>409</v>
      </c>
      <c r="C128" s="3492"/>
      <c r="D128" s="3492" t="s">
        <v>756</v>
      </c>
      <c r="E128" s="3492"/>
      <c r="F128" s="3492"/>
      <c r="G128" s="3492"/>
      <c r="H128" s="3493" t="s">
        <v>520</v>
      </c>
      <c r="I128" s="3493"/>
      <c r="J128" s="3513" t="s">
        <v>756</v>
      </c>
      <c r="K128" s="3514"/>
    </row>
    <row r="129" spans="1:11" ht="19.95" customHeight="1">
      <c r="A129" s="3490"/>
      <c r="B129" s="3494" t="s">
        <v>516</v>
      </c>
      <c r="C129" s="3494"/>
      <c r="D129" s="3494"/>
      <c r="E129" s="3494" t="s">
        <v>756</v>
      </c>
      <c r="F129" s="3494" t="s">
        <v>756</v>
      </c>
      <c r="G129" s="3494" t="s">
        <v>756</v>
      </c>
      <c r="H129" s="3495" t="s">
        <v>411</v>
      </c>
      <c r="I129" s="3495"/>
      <c r="J129" s="3535" t="s">
        <v>756</v>
      </c>
      <c r="K129" s="3536" t="s">
        <v>756</v>
      </c>
    </row>
    <row r="130" spans="1:11" ht="19.95" customHeight="1">
      <c r="A130" s="3490"/>
      <c r="B130" s="3494" t="s">
        <v>517</v>
      </c>
      <c r="C130" s="3494"/>
      <c r="D130" s="3494"/>
      <c r="E130" s="3494" t="s">
        <v>756</v>
      </c>
      <c r="F130" s="3494" t="s">
        <v>756</v>
      </c>
      <c r="G130" s="3494" t="s">
        <v>756</v>
      </c>
      <c r="H130" s="3495" t="s">
        <v>518</v>
      </c>
      <c r="I130" s="3495"/>
      <c r="J130" s="3535" t="s">
        <v>756</v>
      </c>
      <c r="K130" s="3536" t="s">
        <v>756</v>
      </c>
    </row>
    <row r="131" spans="1:11" ht="19.95" customHeight="1" thickBot="1">
      <c r="A131" s="3491"/>
      <c r="B131" s="3496" t="s">
        <v>419</v>
      </c>
      <c r="C131" s="3496" t="s">
        <v>756</v>
      </c>
      <c r="D131" s="3497" t="s">
        <v>756</v>
      </c>
      <c r="E131" s="3498"/>
      <c r="F131" s="3498"/>
      <c r="G131" s="270"/>
      <c r="H131" s="3533" t="s">
        <v>1026</v>
      </c>
      <c r="I131" s="3534"/>
      <c r="J131" s="3531"/>
      <c r="K131" s="3532"/>
    </row>
    <row r="132" spans="1:11" ht="24" customHeight="1">
      <c r="A132" s="3489">
        <v>5</v>
      </c>
      <c r="B132" s="3492" t="s">
        <v>409</v>
      </c>
      <c r="C132" s="3492"/>
      <c r="D132" s="3492" t="s">
        <v>756</v>
      </c>
      <c r="E132" s="3492"/>
      <c r="F132" s="3492"/>
      <c r="G132" s="3492"/>
      <c r="H132" s="3493" t="s">
        <v>520</v>
      </c>
      <c r="I132" s="3493"/>
      <c r="J132" s="3513" t="s">
        <v>756</v>
      </c>
      <c r="K132" s="3514"/>
    </row>
    <row r="133" spans="1:11" ht="19.95" customHeight="1">
      <c r="A133" s="3490"/>
      <c r="B133" s="3494" t="s">
        <v>516</v>
      </c>
      <c r="C133" s="3494"/>
      <c r="D133" s="3494"/>
      <c r="E133" s="3494" t="s">
        <v>756</v>
      </c>
      <c r="F133" s="3494" t="s">
        <v>756</v>
      </c>
      <c r="G133" s="3494" t="s">
        <v>756</v>
      </c>
      <c r="H133" s="3495" t="s">
        <v>411</v>
      </c>
      <c r="I133" s="3495"/>
      <c r="J133" s="3535" t="s">
        <v>756</v>
      </c>
      <c r="K133" s="3536" t="s">
        <v>756</v>
      </c>
    </row>
    <row r="134" spans="1:11" ht="19.95" customHeight="1">
      <c r="A134" s="3490"/>
      <c r="B134" s="3494" t="s">
        <v>517</v>
      </c>
      <c r="C134" s="3494"/>
      <c r="D134" s="3494"/>
      <c r="E134" s="3494" t="s">
        <v>756</v>
      </c>
      <c r="F134" s="3494" t="s">
        <v>756</v>
      </c>
      <c r="G134" s="3494" t="s">
        <v>756</v>
      </c>
      <c r="H134" s="3495" t="s">
        <v>518</v>
      </c>
      <c r="I134" s="3495"/>
      <c r="J134" s="3535" t="s">
        <v>756</v>
      </c>
      <c r="K134" s="3536" t="s">
        <v>756</v>
      </c>
    </row>
    <row r="135" spans="1:11" ht="19.95" customHeight="1" thickBot="1">
      <c r="A135" s="3491"/>
      <c r="B135" s="3496" t="s">
        <v>419</v>
      </c>
      <c r="C135" s="3496" t="s">
        <v>756</v>
      </c>
      <c r="D135" s="3511" t="s">
        <v>756</v>
      </c>
      <c r="E135" s="3512"/>
      <c r="F135" s="3512"/>
      <c r="G135" s="271"/>
      <c r="H135" s="3533" t="s">
        <v>1026</v>
      </c>
      <c r="I135" s="3534"/>
      <c r="J135" s="3537"/>
      <c r="K135" s="3538"/>
    </row>
    <row r="136" spans="1:11" ht="8.25" customHeight="1" thickBot="1">
      <c r="A136" s="105"/>
      <c r="B136" s="114"/>
      <c r="C136" s="114"/>
      <c r="D136" s="115"/>
      <c r="E136" s="115"/>
      <c r="F136" s="115"/>
      <c r="G136" s="116"/>
      <c r="H136" s="116"/>
      <c r="I136" s="116"/>
      <c r="J136" s="114"/>
      <c r="K136" s="114"/>
    </row>
    <row r="137" spans="1:11" ht="27.75" customHeight="1">
      <c r="A137" s="3554" t="s">
        <v>756</v>
      </c>
      <c r="B137" s="3552"/>
      <c r="C137" s="3552"/>
      <c r="D137" s="3552"/>
      <c r="E137" s="3552"/>
      <c r="F137" s="3552"/>
      <c r="G137" s="3552"/>
      <c r="H137" s="3552"/>
      <c r="I137" s="3552" t="s">
        <v>756</v>
      </c>
      <c r="J137" s="3552"/>
      <c r="K137" s="3555"/>
    </row>
    <row r="138" spans="1:11" ht="17.25" customHeight="1" thickBot="1">
      <c r="A138" s="3553" t="s">
        <v>4567</v>
      </c>
      <c r="B138" s="3550"/>
      <c r="C138" s="3550"/>
      <c r="D138" s="3550"/>
      <c r="E138" s="3550" t="s">
        <v>958</v>
      </c>
      <c r="F138" s="3550"/>
      <c r="G138" s="3550"/>
      <c r="H138" s="3550"/>
      <c r="I138" s="3550" t="s">
        <v>370</v>
      </c>
      <c r="J138" s="3550"/>
      <c r="K138" s="3551"/>
    </row>
    <row r="139" spans="1:11" ht="15">
      <c r="A139" s="1"/>
    </row>
    <row r="142" spans="1:11" ht="16.5" customHeight="1"/>
    <row r="147" spans="1:11" ht="15">
      <c r="A147" s="10" t="s">
        <v>756</v>
      </c>
      <c r="B147" s="10"/>
      <c r="C147" s="10"/>
      <c r="D147" s="10" t="s">
        <v>756</v>
      </c>
      <c r="E147" s="8"/>
      <c r="F147" s="10" t="s">
        <v>756</v>
      </c>
      <c r="G147" s="8"/>
      <c r="H147" s="8"/>
      <c r="I147" s="8"/>
      <c r="J147" s="10"/>
      <c r="K147" s="10"/>
    </row>
    <row r="148" spans="1:11" ht="15">
      <c r="A148" s="10" t="s">
        <v>756</v>
      </c>
      <c r="B148" s="10"/>
      <c r="C148" s="10"/>
      <c r="D148" s="10" t="s">
        <v>756</v>
      </c>
      <c r="E148" s="8"/>
      <c r="F148" s="10" t="s">
        <v>756</v>
      </c>
      <c r="G148" s="8"/>
      <c r="H148" s="8"/>
      <c r="I148" s="8"/>
      <c r="J148" s="10"/>
      <c r="K148" s="10"/>
    </row>
  </sheetData>
  <sheetProtection formatRows="0"/>
  <mergeCells count="446">
    <mergeCell ref="F51:G51"/>
    <mergeCell ref="C58:D58"/>
    <mergeCell ref="C59:D59"/>
    <mergeCell ref="C60:D60"/>
    <mergeCell ref="C61:D61"/>
    <mergeCell ref="C62:D62"/>
    <mergeCell ref="C63:D63"/>
    <mergeCell ref="F61:G61"/>
    <mergeCell ref="F62:G62"/>
    <mergeCell ref="F63:G63"/>
    <mergeCell ref="C52:D52"/>
    <mergeCell ref="C55:D55"/>
    <mergeCell ref="C56:D56"/>
    <mergeCell ref="C57:D57"/>
    <mergeCell ref="J52:K52"/>
    <mergeCell ref="J53:K53"/>
    <mergeCell ref="J54:K54"/>
    <mergeCell ref="J55:K55"/>
    <mergeCell ref="J56:K56"/>
    <mergeCell ref="J57:K57"/>
    <mergeCell ref="A52:B52"/>
    <mergeCell ref="A53:B53"/>
    <mergeCell ref="A54:B54"/>
    <mergeCell ref="A55:B55"/>
    <mergeCell ref="C54:D54"/>
    <mergeCell ref="C53:D53"/>
    <mergeCell ref="F52:G52"/>
    <mergeCell ref="F53:G53"/>
    <mergeCell ref="F54:G54"/>
    <mergeCell ref="F55:G55"/>
    <mergeCell ref="H52:I52"/>
    <mergeCell ref="H53:I53"/>
    <mergeCell ref="H54:I54"/>
    <mergeCell ref="H55:I55"/>
    <mergeCell ref="A58:B58"/>
    <mergeCell ref="A59:B59"/>
    <mergeCell ref="A60:B60"/>
    <mergeCell ref="A61:B61"/>
    <mergeCell ref="A62:B62"/>
    <mergeCell ref="A56:B56"/>
    <mergeCell ref="A57:B57"/>
    <mergeCell ref="D87:G87"/>
    <mergeCell ref="D84:G84"/>
    <mergeCell ref="A79:A82"/>
    <mergeCell ref="B79:C79"/>
    <mergeCell ref="B81:C81"/>
    <mergeCell ref="B80:C80"/>
    <mergeCell ref="B82:C82"/>
    <mergeCell ref="B68:K68"/>
    <mergeCell ref="A64:B64"/>
    <mergeCell ref="A66:B66"/>
    <mergeCell ref="J72:K72"/>
    <mergeCell ref="H71:I71"/>
    <mergeCell ref="H72:I72"/>
    <mergeCell ref="A63:B63"/>
    <mergeCell ref="H56:I56"/>
    <mergeCell ref="H57:I57"/>
    <mergeCell ref="H58:I58"/>
    <mergeCell ref="B88:C88"/>
    <mergeCell ref="H85:I85"/>
    <mergeCell ref="A83:A86"/>
    <mergeCell ref="B86:C86"/>
    <mergeCell ref="B85:C85"/>
    <mergeCell ref="A87:A90"/>
    <mergeCell ref="D90:F90"/>
    <mergeCell ref="B87:C87"/>
    <mergeCell ref="B89:C89"/>
    <mergeCell ref="B84:C84"/>
    <mergeCell ref="B83:C83"/>
    <mergeCell ref="D83:G83"/>
    <mergeCell ref="D89:G89"/>
    <mergeCell ref="D86:F86"/>
    <mergeCell ref="B90:C90"/>
    <mergeCell ref="H87:I87"/>
    <mergeCell ref="H86:I86"/>
    <mergeCell ref="D85:G85"/>
    <mergeCell ref="H83:I83"/>
    <mergeCell ref="H62:I62"/>
    <mergeCell ref="H63:I63"/>
    <mergeCell ref="F56:G56"/>
    <mergeCell ref="F57:G57"/>
    <mergeCell ref="F58:G58"/>
    <mergeCell ref="J66:K66"/>
    <mergeCell ref="J65:K65"/>
    <mergeCell ref="F66:G66"/>
    <mergeCell ref="H65:I65"/>
    <mergeCell ref="J64:K64"/>
    <mergeCell ref="F59:G59"/>
    <mergeCell ref="F60:G60"/>
    <mergeCell ref="H64:I64"/>
    <mergeCell ref="H66:I66"/>
    <mergeCell ref="F65:G65"/>
    <mergeCell ref="F64:G64"/>
    <mergeCell ref="H59:I59"/>
    <mergeCell ref="H60:I60"/>
    <mergeCell ref="H61:I61"/>
    <mergeCell ref="C65:D65"/>
    <mergeCell ref="C66:D66"/>
    <mergeCell ref="H20:J20"/>
    <mergeCell ref="A28:C28"/>
    <mergeCell ref="D28:E28"/>
    <mergeCell ref="H19:J19"/>
    <mergeCell ref="A23:E23"/>
    <mergeCell ref="A21:E21"/>
    <mergeCell ref="F21:G21"/>
    <mergeCell ref="A50:B50"/>
    <mergeCell ref="A51:B51"/>
    <mergeCell ref="C49:K49"/>
    <mergeCell ref="J29:K29"/>
    <mergeCell ref="F29:I29"/>
    <mergeCell ref="A29:C29"/>
    <mergeCell ref="F23:G23"/>
    <mergeCell ref="C51:D51"/>
    <mergeCell ref="C50:D50"/>
    <mergeCell ref="F50:G50"/>
    <mergeCell ref="J36:K36"/>
    <mergeCell ref="F37:I37"/>
    <mergeCell ref="J37:K37"/>
    <mergeCell ref="F43:K43"/>
    <mergeCell ref="F44:K44"/>
    <mergeCell ref="J51:K51"/>
    <mergeCell ref="H50:I50"/>
    <mergeCell ref="C3:K3"/>
    <mergeCell ref="A3:B3"/>
    <mergeCell ref="J4:K4"/>
    <mergeCell ref="H4:I4"/>
    <mergeCell ref="A4:B4"/>
    <mergeCell ref="C4:G4"/>
    <mergeCell ref="A1:K2"/>
    <mergeCell ref="H14:J14"/>
    <mergeCell ref="J32:K32"/>
    <mergeCell ref="A19:E19"/>
    <mergeCell ref="J28:K28"/>
    <mergeCell ref="H18:J18"/>
    <mergeCell ref="A24:K24"/>
    <mergeCell ref="A17:G17"/>
    <mergeCell ref="A46:E46"/>
    <mergeCell ref="A22:E22"/>
    <mergeCell ref="A16:E16"/>
    <mergeCell ref="F16:G16"/>
    <mergeCell ref="D33:E33"/>
    <mergeCell ref="A43:E43"/>
    <mergeCell ref="A45:E45"/>
    <mergeCell ref="A33:C33"/>
    <mergeCell ref="D126:G126"/>
    <mergeCell ref="H126:I126"/>
    <mergeCell ref="J122:K122"/>
    <mergeCell ref="J125:K125"/>
    <mergeCell ref="J127:K127"/>
    <mergeCell ref="H123:I123"/>
    <mergeCell ref="H122:I122"/>
    <mergeCell ref="J126:K126"/>
    <mergeCell ref="D134:G134"/>
    <mergeCell ref="J130:K130"/>
    <mergeCell ref="H130:I130"/>
    <mergeCell ref="H5:I5"/>
    <mergeCell ref="F32:I32"/>
    <mergeCell ref="H21:J21"/>
    <mergeCell ref="D32:E32"/>
    <mergeCell ref="H10:J10"/>
    <mergeCell ref="A18:G18"/>
    <mergeCell ref="F19:G19"/>
    <mergeCell ref="A20:E20"/>
    <mergeCell ref="F20:G20"/>
    <mergeCell ref="H22:J22"/>
    <mergeCell ref="A5:C5"/>
    <mergeCell ref="D5:G5"/>
    <mergeCell ref="H15:J15"/>
    <mergeCell ref="H16:J16"/>
    <mergeCell ref="H17:J17"/>
    <mergeCell ref="A32:C32"/>
    <mergeCell ref="B7:K7"/>
    <mergeCell ref="F10:G10"/>
    <mergeCell ref="D29:E29"/>
    <mergeCell ref="A10:E10"/>
    <mergeCell ref="A11:E11"/>
    <mergeCell ref="A12:E12"/>
    <mergeCell ref="A13:E13"/>
    <mergeCell ref="F11:G11"/>
    <mergeCell ref="B117:C117"/>
    <mergeCell ref="B112:C112"/>
    <mergeCell ref="D112:F112"/>
    <mergeCell ref="J109:K109"/>
    <mergeCell ref="J106:K106"/>
    <mergeCell ref="J107:K107"/>
    <mergeCell ref="H84:I84"/>
    <mergeCell ref="D116:G116"/>
    <mergeCell ref="A120:A123"/>
    <mergeCell ref="B118:C118"/>
    <mergeCell ref="A116:A119"/>
    <mergeCell ref="J85:K85"/>
    <mergeCell ref="J111:K111"/>
    <mergeCell ref="H111:I111"/>
    <mergeCell ref="D120:G120"/>
    <mergeCell ref="D122:G122"/>
    <mergeCell ref="D121:G121"/>
    <mergeCell ref="D119:F119"/>
    <mergeCell ref="H94:I94"/>
    <mergeCell ref="H100:I100"/>
    <mergeCell ref="H98:I98"/>
    <mergeCell ref="H104:I104"/>
    <mergeCell ref="H97:I97"/>
    <mergeCell ref="H99:I99"/>
    <mergeCell ref="B125:C125"/>
    <mergeCell ref="B121:C121"/>
    <mergeCell ref="B119:C119"/>
    <mergeCell ref="B122:C122"/>
    <mergeCell ref="B123:C123"/>
    <mergeCell ref="J103:K103"/>
    <mergeCell ref="J104:K104"/>
    <mergeCell ref="A124:A127"/>
    <mergeCell ref="B126:C126"/>
    <mergeCell ref="B124:C124"/>
    <mergeCell ref="B127:C127"/>
    <mergeCell ref="D117:G117"/>
    <mergeCell ref="D118:G118"/>
    <mergeCell ref="B116:C116"/>
    <mergeCell ref="J119:K119"/>
    <mergeCell ref="H119:I119"/>
    <mergeCell ref="J116:K116"/>
    <mergeCell ref="J117:K117"/>
    <mergeCell ref="J118:K118"/>
    <mergeCell ref="H117:I117"/>
    <mergeCell ref="H118:I118"/>
    <mergeCell ref="H121:I121"/>
    <mergeCell ref="J120:K120"/>
    <mergeCell ref="J110:K110"/>
    <mergeCell ref="I138:K138"/>
    <mergeCell ref="E137:H137"/>
    <mergeCell ref="E138:H138"/>
    <mergeCell ref="A138:D138"/>
    <mergeCell ref="A137:D137"/>
    <mergeCell ref="H134:I134"/>
    <mergeCell ref="J134:K134"/>
    <mergeCell ref="B131:C131"/>
    <mergeCell ref="D132:G132"/>
    <mergeCell ref="J131:K131"/>
    <mergeCell ref="H131:I131"/>
    <mergeCell ref="A132:A135"/>
    <mergeCell ref="A128:A131"/>
    <mergeCell ref="B128:C128"/>
    <mergeCell ref="B135:C135"/>
    <mergeCell ref="B134:C134"/>
    <mergeCell ref="B133:C133"/>
    <mergeCell ref="D128:G128"/>
    <mergeCell ref="I137:K137"/>
    <mergeCell ref="B129:C129"/>
    <mergeCell ref="B130:C130"/>
    <mergeCell ref="J33:K33"/>
    <mergeCell ref="D123:F123"/>
    <mergeCell ref="D135:F135"/>
    <mergeCell ref="B132:C132"/>
    <mergeCell ref="D133:G133"/>
    <mergeCell ref="D129:G129"/>
    <mergeCell ref="D131:F131"/>
    <mergeCell ref="H132:I132"/>
    <mergeCell ref="J135:K135"/>
    <mergeCell ref="H135:I135"/>
    <mergeCell ref="H133:I133"/>
    <mergeCell ref="J133:K133"/>
    <mergeCell ref="J132:K132"/>
    <mergeCell ref="H125:I125"/>
    <mergeCell ref="J124:K124"/>
    <mergeCell ref="D124:G124"/>
    <mergeCell ref="D130:G130"/>
    <mergeCell ref="D127:F127"/>
    <mergeCell ref="D125:G125"/>
    <mergeCell ref="B120:C120"/>
    <mergeCell ref="J101:K101"/>
    <mergeCell ref="J82:K82"/>
    <mergeCell ref="F35:I35"/>
    <mergeCell ref="A37:C37"/>
    <mergeCell ref="D37:E37"/>
    <mergeCell ref="A35:C35"/>
    <mergeCell ref="D35:E35"/>
    <mergeCell ref="D34:E34"/>
    <mergeCell ref="F38:I38"/>
    <mergeCell ref="A44:E44"/>
    <mergeCell ref="F46:K46"/>
    <mergeCell ref="A42:E42"/>
    <mergeCell ref="J35:K35"/>
    <mergeCell ref="F42:K42"/>
    <mergeCell ref="F36:I36"/>
    <mergeCell ref="J38:K38"/>
    <mergeCell ref="H51:I51"/>
    <mergeCell ref="J61:K61"/>
    <mergeCell ref="J62:K62"/>
    <mergeCell ref="J63:K63"/>
    <mergeCell ref="J58:K58"/>
    <mergeCell ref="J59:K59"/>
    <mergeCell ref="J60:K60"/>
    <mergeCell ref="J74:K74"/>
    <mergeCell ref="A75:A78"/>
    <mergeCell ref="D75:G75"/>
    <mergeCell ref="B72:C72"/>
    <mergeCell ref="D74:F74"/>
    <mergeCell ref="B77:C77"/>
    <mergeCell ref="B76:C76"/>
    <mergeCell ref="B75:C75"/>
    <mergeCell ref="B78:C78"/>
    <mergeCell ref="D77:G77"/>
    <mergeCell ref="D76:G76"/>
    <mergeCell ref="A71:A74"/>
    <mergeCell ref="B73:C73"/>
    <mergeCell ref="J78:K78"/>
    <mergeCell ref="H78:I78"/>
    <mergeCell ref="D72:G72"/>
    <mergeCell ref="J73:K73"/>
    <mergeCell ref="H74:I74"/>
    <mergeCell ref="D71:G71"/>
    <mergeCell ref="H73:I73"/>
    <mergeCell ref="B71:C71"/>
    <mergeCell ref="J76:K76"/>
    <mergeCell ref="J77:K77"/>
    <mergeCell ref="H77:I77"/>
    <mergeCell ref="B104:C104"/>
    <mergeCell ref="D104:F104"/>
    <mergeCell ref="J88:K88"/>
    <mergeCell ref="J89:K89"/>
    <mergeCell ref="J95:K95"/>
    <mergeCell ref="J97:K97"/>
    <mergeCell ref="J98:K98"/>
    <mergeCell ref="J99:K99"/>
    <mergeCell ref="D102:G102"/>
    <mergeCell ref="H102:I102"/>
    <mergeCell ref="H95:I95"/>
    <mergeCell ref="H90:I90"/>
    <mergeCell ref="D88:G88"/>
    <mergeCell ref="H88:I88"/>
    <mergeCell ref="H89:I89"/>
    <mergeCell ref="J90:K90"/>
    <mergeCell ref="B95:C95"/>
    <mergeCell ref="D95:G95"/>
    <mergeCell ref="D98:G98"/>
    <mergeCell ref="J96:K96"/>
    <mergeCell ref="J93:K93"/>
    <mergeCell ref="J94:K94"/>
    <mergeCell ref="J75:K75"/>
    <mergeCell ref="H96:I96"/>
    <mergeCell ref="J100:K100"/>
    <mergeCell ref="J102:K102"/>
    <mergeCell ref="H79:I79"/>
    <mergeCell ref="H82:I82"/>
    <mergeCell ref="J87:K87"/>
    <mergeCell ref="J80:K80"/>
    <mergeCell ref="J81:K81"/>
    <mergeCell ref="D78:F78"/>
    <mergeCell ref="H81:I81"/>
    <mergeCell ref="J86:K86"/>
    <mergeCell ref="J83:K83"/>
    <mergeCell ref="D79:G79"/>
    <mergeCell ref="D81:G81"/>
    <mergeCell ref="D80:G80"/>
    <mergeCell ref="D82:F82"/>
    <mergeCell ref="J108:K108"/>
    <mergeCell ref="J105:K105"/>
    <mergeCell ref="H108:I108"/>
    <mergeCell ref="H101:I101"/>
    <mergeCell ref="H103:I103"/>
    <mergeCell ref="J84:K84"/>
    <mergeCell ref="J79:K79"/>
    <mergeCell ref="H80:I80"/>
    <mergeCell ref="H129:I129"/>
    <mergeCell ref="J128:K128"/>
    <mergeCell ref="J129:K129"/>
    <mergeCell ref="H128:I128"/>
    <mergeCell ref="H127:I127"/>
    <mergeCell ref="H112:I112"/>
    <mergeCell ref="J112:K112"/>
    <mergeCell ref="J121:K121"/>
    <mergeCell ref="J123:K123"/>
    <mergeCell ref="H120:I120"/>
    <mergeCell ref="H124:I124"/>
    <mergeCell ref="H116:I116"/>
    <mergeCell ref="A101:A104"/>
    <mergeCell ref="B101:C101"/>
    <mergeCell ref="D101:G101"/>
    <mergeCell ref="B103:C103"/>
    <mergeCell ref="D103:G103"/>
    <mergeCell ref="B99:C99"/>
    <mergeCell ref="B102:C102"/>
    <mergeCell ref="F12:G12"/>
    <mergeCell ref="B94:C94"/>
    <mergeCell ref="D94:G94"/>
    <mergeCell ref="B100:C100"/>
    <mergeCell ref="D100:F100"/>
    <mergeCell ref="C64:D64"/>
    <mergeCell ref="B74:C74"/>
    <mergeCell ref="F34:I34"/>
    <mergeCell ref="F33:I33"/>
    <mergeCell ref="F22:G22"/>
    <mergeCell ref="H23:J23"/>
    <mergeCell ref="J34:K34"/>
    <mergeCell ref="A34:C34"/>
    <mergeCell ref="H12:J12"/>
    <mergeCell ref="H13:J13"/>
    <mergeCell ref="F28:I28"/>
    <mergeCell ref="J50:K50"/>
    <mergeCell ref="A97:A100"/>
    <mergeCell ref="B97:C97"/>
    <mergeCell ref="D97:G97"/>
    <mergeCell ref="B98:C98"/>
    <mergeCell ref="H11:J11"/>
    <mergeCell ref="A14:E14"/>
    <mergeCell ref="F14:G14"/>
    <mergeCell ref="D93:G93"/>
    <mergeCell ref="A38:C38"/>
    <mergeCell ref="D38:E38"/>
    <mergeCell ref="A36:C36"/>
    <mergeCell ref="D36:E36"/>
    <mergeCell ref="H93:I93"/>
    <mergeCell ref="A93:A96"/>
    <mergeCell ref="B93:C93"/>
    <mergeCell ref="B96:C96"/>
    <mergeCell ref="D96:F96"/>
    <mergeCell ref="J71:K71"/>
    <mergeCell ref="D99:G99"/>
    <mergeCell ref="F45:K45"/>
    <mergeCell ref="A65:B65"/>
    <mergeCell ref="D73:G73"/>
    <mergeCell ref="H75:I75"/>
    <mergeCell ref="H76:I76"/>
    <mergeCell ref="F13:G13"/>
    <mergeCell ref="A15:E15"/>
    <mergeCell ref="F15:G15"/>
    <mergeCell ref="A105:A108"/>
    <mergeCell ref="B105:C105"/>
    <mergeCell ref="D105:G105"/>
    <mergeCell ref="H105:I105"/>
    <mergeCell ref="B107:C107"/>
    <mergeCell ref="H110:I110"/>
    <mergeCell ref="B106:C106"/>
    <mergeCell ref="D106:G106"/>
    <mergeCell ref="H106:I106"/>
    <mergeCell ref="D107:G107"/>
    <mergeCell ref="H107:I107"/>
    <mergeCell ref="B108:C108"/>
    <mergeCell ref="D108:F108"/>
    <mergeCell ref="A109:A112"/>
    <mergeCell ref="B109:C109"/>
    <mergeCell ref="D109:G109"/>
    <mergeCell ref="H109:I109"/>
    <mergeCell ref="B111:C111"/>
    <mergeCell ref="D111:G111"/>
    <mergeCell ref="B110:C110"/>
    <mergeCell ref="D110:G110"/>
  </mergeCells>
  <phoneticPr fontId="0" type="noConversion"/>
  <dataValidations disablePrompts="1" count="1">
    <dataValidation type="textLength" allowBlank="1" showInputMessage="1" showErrorMessage="1" promptTitle="Note:" prompt="Attach company profile if convenient" sqref="H15:J16 H19:J19" xr:uid="{00000000-0002-0000-1F00-000000000000}">
      <formula1>1</formula1>
      <formula2>50</formula2>
    </dataValidation>
  </dataValidations>
  <pageMargins left="0.51181102362204722" right="0.23622047244094491" top="0.74803149606299213" bottom="0.23622047244094491" header="0.27559055118110237" footer="0.15748031496062992"/>
  <pageSetup paperSize="9" scale="67" fitToWidth="0" fitToHeight="900" orientation="portrait" r:id="rId1"/>
  <headerFooter alignWithMargins="0">
    <oddHeader>&amp;RKZN Department of Public Works
Effective Date:16 JANUARY 2023
Revision 9</oddHeader>
    <oddFooter>Page &amp;P of &amp;N</oddFooter>
  </headerFooter>
  <rowBreaks count="5" manualBreakCount="5">
    <brk id="38" max="10" man="1"/>
    <brk id="47" max="10" man="1"/>
    <brk id="67" max="10" man="1"/>
    <brk id="91" max="10" man="1"/>
    <brk id="113"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3" r:id="rId4" name="Button 3">
              <controlPr defaultSize="0" print="0" autoFill="0" autoPict="0" macro="[0]!ToMainMenu">
                <anchor>
                  <from>
                    <xdr:col>12</xdr:col>
                    <xdr:colOff>342900</xdr:colOff>
                    <xdr:row>2</xdr:row>
                    <xdr:rowOff>121920</xdr:rowOff>
                  </from>
                  <to>
                    <xdr:col>14</xdr:col>
                    <xdr:colOff>419100</xdr:colOff>
                    <xdr:row>2</xdr:row>
                    <xdr:rowOff>419100</xdr:rowOff>
                  </to>
                </anchor>
              </controlPr>
            </control>
          </mc:Choice>
        </mc:AlternateContent>
        <mc:AlternateContent xmlns:mc="http://schemas.openxmlformats.org/markup-compatibility/2006">
          <mc:Choice Requires="x14">
            <control shapeId="76804" r:id="rId5" name="Button 4">
              <controlPr defaultSize="0" print="0" autoFill="0" autoPict="0" macro="[0]!PrintCoverPGSec1">
                <anchor>
                  <from>
                    <xdr:col>12</xdr:col>
                    <xdr:colOff>342900</xdr:colOff>
                    <xdr:row>5</xdr:row>
                    <xdr:rowOff>76200</xdr:rowOff>
                  </from>
                  <to>
                    <xdr:col>14</xdr:col>
                    <xdr:colOff>419100</xdr:colOff>
                    <xdr:row>6</xdr:row>
                    <xdr:rowOff>213360</xdr:rowOff>
                  </to>
                </anchor>
              </controlPr>
            </control>
          </mc:Choice>
        </mc:AlternateContent>
        <mc:AlternateContent xmlns:mc="http://schemas.openxmlformats.org/markup-compatibility/2006">
          <mc:Choice Requires="x14">
            <control shapeId="76805" r:id="rId6" name="Button 5">
              <controlPr defaultSize="0" print="0" autoFill="0" autoPict="0" macro="[0]!PrintPreview">
                <anchor>
                  <from>
                    <xdr:col>12</xdr:col>
                    <xdr:colOff>342900</xdr:colOff>
                    <xdr:row>2</xdr:row>
                    <xdr:rowOff>426720</xdr:rowOff>
                  </from>
                  <to>
                    <xdr:col>14</xdr:col>
                    <xdr:colOff>419100</xdr:colOff>
                    <xdr:row>3</xdr:row>
                    <xdr:rowOff>76200</xdr:rowOff>
                  </to>
                </anchor>
              </controlPr>
            </control>
          </mc:Choice>
        </mc:AlternateContent>
        <mc:AlternateContent xmlns:mc="http://schemas.openxmlformats.org/markup-compatibility/2006">
          <mc:Choice Requires="x14">
            <control shapeId="76871" r:id="rId7" name="Button 71">
              <controlPr defaultSize="0" print="0" autoFill="0" autoPict="0" macro="[0]!ToDataEntry">
                <anchor>
                  <from>
                    <xdr:col>12</xdr:col>
                    <xdr:colOff>342900</xdr:colOff>
                    <xdr:row>6</xdr:row>
                    <xdr:rowOff>236220</xdr:rowOff>
                  </from>
                  <to>
                    <xdr:col>14</xdr:col>
                    <xdr:colOff>419100</xdr:colOff>
                    <xdr:row>7</xdr:row>
                    <xdr:rowOff>106680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51"/>
  </sheetPr>
  <dimension ref="A1:P30"/>
  <sheetViews>
    <sheetView showGridLines="0" zoomScaleNormal="100" workbookViewId="0">
      <selection activeCell="E28" sqref="E28"/>
    </sheetView>
  </sheetViews>
  <sheetFormatPr defaultRowHeight="13.2"/>
  <cols>
    <col min="1" max="2" width="3.33203125" customWidth="1"/>
    <col min="3" max="3" width="15.5546875" customWidth="1"/>
    <col min="4" max="4" width="5.5546875" customWidth="1"/>
    <col min="6" max="8" width="2.88671875" customWidth="1"/>
    <col min="11" max="11" width="9.6640625" customWidth="1"/>
    <col min="12" max="12" width="26.33203125" customWidth="1"/>
  </cols>
  <sheetData>
    <row r="1" spans="1:16" ht="37.799999999999997" customHeight="1">
      <c r="A1" s="3605" t="s">
        <v>1249</v>
      </c>
      <c r="B1" s="3606"/>
      <c r="C1" s="3607"/>
      <c r="D1" s="3607"/>
      <c r="E1" s="3607"/>
      <c r="F1" s="3607"/>
      <c r="G1" s="3607"/>
      <c r="H1" s="3607"/>
      <c r="I1" s="3607"/>
      <c r="J1" s="3607"/>
      <c r="K1" s="3607"/>
      <c r="L1" s="3608"/>
      <c r="N1" s="104"/>
    </row>
    <row r="2" spans="1:16" ht="30" customHeight="1">
      <c r="A2" s="3132" t="s">
        <v>417</v>
      </c>
      <c r="B2" s="3133"/>
      <c r="C2" s="3134"/>
      <c r="D2" s="3137" t="str">
        <f>'Master Data'!E18</f>
        <v>KZN Public Works: 191 Prince Alfred Street</v>
      </c>
      <c r="E2" s="3138"/>
      <c r="F2" s="3138"/>
      <c r="G2" s="3138"/>
      <c r="H2" s="3138"/>
      <c r="I2" s="3138"/>
      <c r="J2" s="3138"/>
      <c r="K2" s="3138"/>
      <c r="L2" s="3139"/>
      <c r="P2" s="2"/>
    </row>
    <row r="3" spans="1:16" ht="31.8" customHeight="1">
      <c r="A3" s="3212" t="s">
        <v>4552</v>
      </c>
      <c r="B3" s="3214"/>
      <c r="C3" s="3214"/>
      <c r="D3" s="3609" t="str">
        <f>'Master Data'!E13</f>
        <v>ZNTM012345W</v>
      </c>
      <c r="E3" s="3610"/>
      <c r="F3" s="3610"/>
      <c r="G3" s="3610"/>
      <c r="H3" s="3610"/>
      <c r="I3" s="3611"/>
      <c r="J3" s="3212" t="s">
        <v>4013</v>
      </c>
      <c r="K3" s="3213"/>
      <c r="L3" s="274" t="str">
        <f>'Master Data'!WimsNo</f>
        <v>012345</v>
      </c>
      <c r="M3" s="11"/>
      <c r="N3" s="118"/>
    </row>
    <row r="4" spans="1:16" ht="15.6">
      <c r="A4" s="2350"/>
      <c r="B4" s="1"/>
      <c r="L4" s="289"/>
      <c r="N4" s="118"/>
    </row>
    <row r="5" spans="1:16" ht="15.6">
      <c r="A5" s="3614"/>
      <c r="B5" s="3615"/>
      <c r="C5" s="3616"/>
      <c r="D5" s="3616"/>
      <c r="E5" s="3616"/>
      <c r="F5" s="3616"/>
      <c r="G5" s="3616"/>
      <c r="H5" s="3616"/>
      <c r="I5" s="3616"/>
      <c r="J5" s="3616"/>
      <c r="K5" s="3616"/>
      <c r="L5" s="3617"/>
      <c r="N5" s="118"/>
    </row>
    <row r="6" spans="1:16" ht="51.6" customHeight="1">
      <c r="A6" s="2351" t="s">
        <v>503</v>
      </c>
      <c r="B6" s="241"/>
      <c r="C6" s="3124" t="s">
        <v>989</v>
      </c>
      <c r="D6" s="3124"/>
      <c r="E6" s="3124"/>
      <c r="F6" s="3124"/>
      <c r="G6" s="3124"/>
      <c r="H6" s="3124"/>
      <c r="I6" s="3124"/>
      <c r="J6" s="3124"/>
      <c r="K6" s="3124"/>
      <c r="L6" s="3613"/>
    </row>
    <row r="7" spans="1:16" ht="44.4" customHeight="1">
      <c r="A7" s="2351" t="s">
        <v>928</v>
      </c>
      <c r="B7" s="241"/>
      <c r="C7" s="3124" t="s">
        <v>988</v>
      </c>
      <c r="D7" s="3124"/>
      <c r="E7" s="3124"/>
      <c r="F7" s="3124"/>
      <c r="G7" s="3124"/>
      <c r="H7" s="3124"/>
      <c r="I7" s="3124"/>
      <c r="J7" s="3124"/>
      <c r="K7" s="3124"/>
      <c r="L7" s="3613"/>
    </row>
    <row r="8" spans="1:16" ht="34.799999999999997" customHeight="1">
      <c r="A8" s="2351" t="s">
        <v>777</v>
      </c>
      <c r="B8" s="241"/>
      <c r="C8" s="3124" t="s">
        <v>4648</v>
      </c>
      <c r="D8" s="3618"/>
      <c r="E8" s="3618"/>
      <c r="F8" s="3618"/>
      <c r="G8" s="3618"/>
      <c r="H8" s="3618"/>
      <c r="I8" s="3618"/>
      <c r="J8" s="3618"/>
      <c r="K8" s="3618"/>
      <c r="L8" s="3619"/>
    </row>
    <row r="9" spans="1:16" ht="34.799999999999997" customHeight="1">
      <c r="A9" s="2351" t="s">
        <v>159</v>
      </c>
      <c r="B9" s="241"/>
      <c r="C9" s="3124" t="s">
        <v>4649</v>
      </c>
      <c r="D9" s="3618"/>
      <c r="E9" s="3618"/>
      <c r="F9" s="3618"/>
      <c r="G9" s="3618"/>
      <c r="H9" s="3618"/>
      <c r="I9" s="3618"/>
      <c r="J9" s="3618"/>
      <c r="K9" s="3618"/>
      <c r="L9" s="3619"/>
      <c r="N9" s="104"/>
    </row>
    <row r="10" spans="1:16" ht="28.2" customHeight="1">
      <c r="A10" s="2351"/>
      <c r="B10" s="241" t="s">
        <v>401</v>
      </c>
      <c r="C10" s="3124" t="s">
        <v>579</v>
      </c>
      <c r="D10" s="3124"/>
      <c r="E10" s="3124"/>
      <c r="F10" s="3124"/>
      <c r="G10" s="3124"/>
      <c r="H10" s="3124"/>
      <c r="I10" s="3124"/>
      <c r="J10" s="3124"/>
      <c r="K10" s="3124"/>
      <c r="L10" s="3613"/>
      <c r="N10" s="104"/>
    </row>
    <row r="11" spans="1:16" ht="27.6" customHeight="1">
      <c r="A11" s="53"/>
      <c r="B11" s="241" t="s">
        <v>402</v>
      </c>
      <c r="C11" s="2418" t="s">
        <v>1238</v>
      </c>
      <c r="D11" s="2418"/>
      <c r="E11" s="2418"/>
      <c r="F11" s="2418"/>
      <c r="G11" s="2418"/>
      <c r="H11" s="2418"/>
      <c r="I11" s="2418"/>
      <c r="J11" s="2418"/>
      <c r="K11" s="2418"/>
      <c r="L11" s="3620"/>
      <c r="N11" s="119"/>
      <c r="O11" s="119"/>
    </row>
    <row r="12" spans="1:16" ht="46.2" customHeight="1">
      <c r="A12" s="2352"/>
      <c r="B12" s="241" t="s">
        <v>775</v>
      </c>
      <c r="C12" s="3124" t="s">
        <v>4650</v>
      </c>
      <c r="D12" s="3618"/>
      <c r="E12" s="3618"/>
      <c r="F12" s="3618"/>
      <c r="G12" s="3618"/>
      <c r="H12" s="3618"/>
      <c r="I12" s="3618"/>
      <c r="J12" s="3618"/>
      <c r="K12" s="3618"/>
      <c r="L12" s="3619"/>
      <c r="N12" s="119"/>
      <c r="O12" s="119"/>
    </row>
    <row r="13" spans="1:16" ht="27.6" customHeight="1">
      <c r="A13" s="2353" t="s">
        <v>160</v>
      </c>
      <c r="B13" s="616"/>
      <c r="C13" s="616" t="s">
        <v>4651</v>
      </c>
      <c r="D13" s="616"/>
      <c r="E13" s="616"/>
      <c r="F13" s="616"/>
      <c r="G13" s="616"/>
      <c r="H13" s="616"/>
      <c r="I13" s="616"/>
      <c r="J13" s="616"/>
      <c r="K13" s="616"/>
      <c r="L13" s="1824"/>
      <c r="N13" s="119"/>
      <c r="O13" s="119"/>
    </row>
    <row r="14" spans="1:16" ht="31.8" customHeight="1">
      <c r="A14" s="3621" t="s">
        <v>580</v>
      </c>
      <c r="B14" s="3295"/>
      <c r="C14" s="3295"/>
      <c r="D14" s="3622"/>
      <c r="E14" s="3622"/>
      <c r="F14" s="3622"/>
      <c r="G14" s="3622"/>
      <c r="H14" s="3622"/>
      <c r="I14" s="3622"/>
      <c r="J14" s="3622"/>
      <c r="K14" s="3622"/>
      <c r="L14" s="3623"/>
      <c r="N14" s="119"/>
      <c r="O14" s="119"/>
    </row>
    <row r="15" spans="1:16" ht="15.6">
      <c r="A15" s="3624" t="s">
        <v>4570</v>
      </c>
      <c r="B15" s="3625"/>
      <c r="C15" s="3625"/>
      <c r="D15" s="3625"/>
      <c r="E15" s="3625"/>
      <c r="F15" s="3625"/>
      <c r="G15" s="3625"/>
      <c r="H15" s="3625"/>
      <c r="I15" s="3625"/>
      <c r="J15" s="3625"/>
      <c r="K15" s="3625"/>
      <c r="L15" s="3626"/>
      <c r="N15" s="119"/>
      <c r="O15" s="119"/>
    </row>
    <row r="16" spans="1:16" ht="91.2" customHeight="1">
      <c r="A16" s="3612" t="s">
        <v>4571</v>
      </c>
      <c r="B16" s="3124"/>
      <c r="C16" s="3124"/>
      <c r="D16" s="3124"/>
      <c r="E16" s="3124"/>
      <c r="F16" s="3124"/>
      <c r="G16" s="3124"/>
      <c r="H16" s="3124"/>
      <c r="I16" s="3124"/>
      <c r="J16" s="3124"/>
      <c r="K16" s="3124"/>
      <c r="L16" s="3613"/>
      <c r="M16" t="s">
        <v>582</v>
      </c>
    </row>
    <row r="17" spans="1:14" ht="52.8" customHeight="1">
      <c r="A17" s="3612" t="str">
        <f>+"I accept and understand that the "&amp;'[8]Master Data'!E12&amp;", as representative of the Provincial Administration of KwaZulu-Natal in this tender, may act against me and the Tenderer, jointly and severally, should this declaration and/or any information provided be found to be false."</f>
        <v>I accept and understand that the KZN Department of Public Works, as representative of the Provincial Administration of KwaZulu-Natal in this tender, may act against me and the Tenderer, jointly and severally, should this declaration and/or any information provided be found to be false.</v>
      </c>
      <c r="B17" s="3124"/>
      <c r="C17" s="3124"/>
      <c r="D17" s="3124"/>
      <c r="E17" s="3124"/>
      <c r="F17" s="3124"/>
      <c r="G17" s="3124"/>
      <c r="H17" s="3124"/>
      <c r="I17" s="3124"/>
      <c r="J17" s="3124"/>
      <c r="K17" s="3124"/>
      <c r="L17" s="3613"/>
    </row>
    <row r="18" spans="1:14">
      <c r="A18" s="2354" t="s">
        <v>582</v>
      </c>
      <c r="B18" s="931"/>
      <c r="C18" s="931"/>
      <c r="D18" s="299"/>
      <c r="E18" s="299"/>
      <c r="F18" s="299"/>
      <c r="G18" s="299"/>
      <c r="H18" s="299"/>
      <c r="I18" s="299"/>
      <c r="J18" s="299"/>
      <c r="K18" s="299"/>
      <c r="L18" s="2355"/>
    </row>
    <row r="19" spans="1:14" s="112" customFormat="1" ht="24.6" customHeight="1">
      <c r="A19" s="2356" t="s">
        <v>4769</v>
      </c>
      <c r="L19" s="696"/>
    </row>
    <row r="20" spans="1:14" ht="29.4" customHeight="1">
      <c r="A20" s="3627" t="s">
        <v>582</v>
      </c>
      <c r="B20" s="3628"/>
      <c r="C20" s="3628"/>
      <c r="D20" s="3628"/>
      <c r="E20" s="3628"/>
      <c r="J20" s="3345" t="s">
        <v>582</v>
      </c>
      <c r="K20" s="3345"/>
      <c r="L20" s="3629"/>
    </row>
    <row r="21" spans="1:14" ht="15.6">
      <c r="A21" s="3016" t="s">
        <v>412</v>
      </c>
      <c r="B21" s="3020"/>
      <c r="C21" s="3020"/>
      <c r="J21" t="s">
        <v>774</v>
      </c>
      <c r="L21" s="289"/>
      <c r="N21" s="104"/>
    </row>
    <row r="22" spans="1:14">
      <c r="A22" s="930"/>
      <c r="B22" s="29"/>
      <c r="L22" s="289"/>
    </row>
    <row r="23" spans="1:14" ht="30.6" customHeight="1">
      <c r="A23" s="3627" t="s">
        <v>582</v>
      </c>
      <c r="B23" s="3628"/>
      <c r="C23" s="3628"/>
      <c r="D23" s="3628"/>
      <c r="E23" s="3628"/>
      <c r="J23" s="3345" t="s">
        <v>582</v>
      </c>
      <c r="K23" s="3345"/>
      <c r="L23" s="3629"/>
    </row>
    <row r="24" spans="1:14">
      <c r="A24" s="395" t="s">
        <v>513</v>
      </c>
      <c r="B24" s="390"/>
      <c r="C24" s="390"/>
      <c r="D24" s="390"/>
      <c r="E24" s="390"/>
      <c r="F24" s="390"/>
      <c r="G24" s="390"/>
      <c r="H24" s="390"/>
      <c r="I24" s="2357"/>
      <c r="J24" s="2357" t="s">
        <v>958</v>
      </c>
      <c r="K24" s="2357"/>
      <c r="L24" s="2358"/>
    </row>
    <row r="25" spans="1:14">
      <c r="A25" s="15"/>
      <c r="B25" s="15"/>
    </row>
    <row r="26" spans="1:14">
      <c r="A26" s="15"/>
      <c r="B26" s="15"/>
    </row>
    <row r="27" spans="1:14">
      <c r="A27" s="1891"/>
      <c r="B27" s="1891"/>
    </row>
    <row r="28" spans="1:14">
      <c r="A28" s="1891"/>
      <c r="B28" s="1891"/>
    </row>
    <row r="29" spans="1:14">
      <c r="A29" s="1891"/>
      <c r="B29" s="1891"/>
    </row>
    <row r="30" spans="1:14">
      <c r="A30" s="1891"/>
      <c r="B30" s="1891"/>
    </row>
  </sheetData>
  <mergeCells count="24">
    <mergeCell ref="A17:L17"/>
    <mergeCell ref="A20:E20"/>
    <mergeCell ref="J20:L20"/>
    <mergeCell ref="A21:C21"/>
    <mergeCell ref="A23:E23"/>
    <mergeCell ref="J23:L23"/>
    <mergeCell ref="A16:L16"/>
    <mergeCell ref="A5:L5"/>
    <mergeCell ref="C6:L6"/>
    <mergeCell ref="C7:L7"/>
    <mergeCell ref="C8:L8"/>
    <mergeCell ref="C9:L9"/>
    <mergeCell ref="C10:L10"/>
    <mergeCell ref="C11:L11"/>
    <mergeCell ref="C12:L12"/>
    <mergeCell ref="A14:C14"/>
    <mergeCell ref="D14:L14"/>
    <mergeCell ref="A15:L15"/>
    <mergeCell ref="A1:L1"/>
    <mergeCell ref="A2:C2"/>
    <mergeCell ref="D2:L2"/>
    <mergeCell ref="A3:C3"/>
    <mergeCell ref="D3:I3"/>
    <mergeCell ref="J3:K3"/>
  </mergeCells>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Date:16 JANUARY 2023
Revision 9</oddHeader>
    <oddFoote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C00000"/>
  </sheetPr>
  <dimension ref="A1:M42"/>
  <sheetViews>
    <sheetView workbookViewId="0">
      <selection activeCell="C9" sqref="C9"/>
    </sheetView>
  </sheetViews>
  <sheetFormatPr defaultRowHeight="13.2"/>
  <cols>
    <col min="1" max="1" width="6.21875" style="2367" customWidth="1"/>
    <col min="2" max="2" width="100.77734375" style="2367" customWidth="1"/>
    <col min="3" max="16384" width="8.88671875" style="2367"/>
  </cols>
  <sheetData>
    <row r="1" spans="1:13" ht="40.200000000000003" customHeight="1" thickBot="1">
      <c r="A1" s="3630" t="s">
        <v>4867</v>
      </c>
      <c r="B1" s="3630"/>
      <c r="C1" s="3630"/>
      <c r="D1" s="3630"/>
      <c r="E1" s="3630"/>
      <c r="F1" s="3630"/>
      <c r="G1" s="3630"/>
      <c r="H1" s="3630"/>
      <c r="I1" s="3630"/>
      <c r="J1" s="3630"/>
      <c r="K1" s="3630"/>
      <c r="L1" s="3630"/>
      <c r="M1" s="3630"/>
    </row>
    <row r="2" spans="1:13" s="2335" customFormat="1" ht="42" customHeight="1" thickTop="1" thickBot="1">
      <c r="A2" s="2386" t="s">
        <v>598</v>
      </c>
      <c r="B2" s="2386" t="s">
        <v>4868</v>
      </c>
    </row>
    <row r="3" spans="1:13" s="2368" customFormat="1" ht="36.6" customHeight="1" thickTop="1">
      <c r="A3" s="2385">
        <v>1</v>
      </c>
      <c r="B3" s="2392" t="s">
        <v>4953</v>
      </c>
    </row>
    <row r="4" spans="1:13" s="2368" customFormat="1" ht="36.6" customHeight="1">
      <c r="A4" s="2371">
        <v>2</v>
      </c>
      <c r="B4" s="2393" t="s">
        <v>4954</v>
      </c>
    </row>
    <row r="5" spans="1:13" s="2368" customFormat="1" ht="36.6" customHeight="1">
      <c r="A5" s="2371">
        <v>3</v>
      </c>
      <c r="B5" s="2393" t="s">
        <v>4955</v>
      </c>
    </row>
    <row r="6" spans="1:13" s="2368" customFormat="1" ht="36.6" customHeight="1">
      <c r="A6" s="2371">
        <v>4</v>
      </c>
      <c r="B6" s="2393" t="s">
        <v>4956</v>
      </c>
    </row>
    <row r="7" spans="1:13" s="2368" customFormat="1" ht="36.6" customHeight="1">
      <c r="A7" s="2371">
        <v>5</v>
      </c>
      <c r="B7" s="2393" t="s">
        <v>4957</v>
      </c>
    </row>
    <row r="8" spans="1:13" s="2368" customFormat="1" ht="36.6" customHeight="1">
      <c r="A8" s="2371">
        <v>6</v>
      </c>
      <c r="B8" s="2393" t="s">
        <v>4958</v>
      </c>
    </row>
    <row r="9" spans="1:13" s="2368" customFormat="1" ht="36.6" customHeight="1">
      <c r="A9" s="2371">
        <v>7</v>
      </c>
      <c r="B9" s="2393" t="s">
        <v>4889</v>
      </c>
    </row>
    <row r="10" spans="1:13" s="2368" customFormat="1" ht="36.6" customHeight="1">
      <c r="A10" s="2371">
        <v>8</v>
      </c>
      <c r="B10" s="2393" t="s">
        <v>4890</v>
      </c>
    </row>
    <row r="11" spans="1:13" s="2368" customFormat="1" ht="30" customHeight="1">
      <c r="A11" s="2371"/>
      <c r="B11" s="2380"/>
    </row>
    <row r="12" spans="1:13" s="2368" customFormat="1" ht="30" customHeight="1">
      <c r="A12" s="2371"/>
      <c r="B12" s="2380"/>
    </row>
    <row r="13" spans="1:13" s="2368" customFormat="1" ht="30" customHeight="1">
      <c r="A13" s="2371"/>
      <c r="B13" s="2380"/>
    </row>
    <row r="14" spans="1:13" s="2368" customFormat="1" ht="30" customHeight="1">
      <c r="A14" s="2372"/>
      <c r="B14" s="2380"/>
    </row>
    <row r="15" spans="1:13" s="2369" customFormat="1" ht="30" customHeight="1">
      <c r="A15" s="2373"/>
      <c r="B15" s="2381"/>
    </row>
    <row r="16" spans="1:13" s="2369" customFormat="1" ht="30" customHeight="1">
      <c r="A16" s="2373"/>
      <c r="B16" s="2381"/>
    </row>
    <row r="17" spans="1:2" s="2369" customFormat="1" ht="30" customHeight="1">
      <c r="A17" s="2373"/>
      <c r="B17" s="2381"/>
    </row>
    <row r="18" spans="1:2" s="2369" customFormat="1" ht="30" customHeight="1">
      <c r="A18" s="2373"/>
      <c r="B18" s="2381"/>
    </row>
    <row r="19" spans="1:2" s="2369" customFormat="1" ht="30" customHeight="1" thickBot="1">
      <c r="A19" s="2374"/>
      <c r="B19" s="2382"/>
    </row>
    <row r="20" spans="1:2" s="2369" customFormat="1">
      <c r="B20" s="2370"/>
    </row>
    <row r="21" spans="1:2" s="2369" customFormat="1">
      <c r="B21" s="2370"/>
    </row>
    <row r="22" spans="1:2" s="2369" customFormat="1">
      <c r="B22" s="2370"/>
    </row>
    <row r="23" spans="1:2" s="2369" customFormat="1">
      <c r="B23" s="2370"/>
    </row>
    <row r="24" spans="1:2" s="2369" customFormat="1">
      <c r="B24" s="2370"/>
    </row>
    <row r="25" spans="1:2" s="2369" customFormat="1">
      <c r="B25" s="2370"/>
    </row>
    <row r="26" spans="1:2" s="2369" customFormat="1">
      <c r="B26" s="2370"/>
    </row>
    <row r="27" spans="1:2" s="2369" customFormat="1">
      <c r="B27" s="2370"/>
    </row>
    <row r="28" spans="1:2" s="2369" customFormat="1">
      <c r="B28" s="2370"/>
    </row>
    <row r="29" spans="1:2" s="2369" customFormat="1">
      <c r="B29" s="2370"/>
    </row>
    <row r="30" spans="1:2" s="2369" customFormat="1">
      <c r="B30" s="2370"/>
    </row>
    <row r="31" spans="1:2" s="2369" customFormat="1">
      <c r="B31" s="2370"/>
    </row>
    <row r="32" spans="1:2" s="2369" customFormat="1">
      <c r="B32" s="2370"/>
    </row>
    <row r="33" spans="2:2" s="2369" customFormat="1">
      <c r="B33" s="2370"/>
    </row>
    <row r="34" spans="2:2" s="2369" customFormat="1">
      <c r="B34" s="2370"/>
    </row>
    <row r="35" spans="2:2" s="2369" customFormat="1">
      <c r="B35" s="2370"/>
    </row>
    <row r="36" spans="2:2" s="2369" customFormat="1">
      <c r="B36" s="2370"/>
    </row>
    <row r="37" spans="2:2" s="2369" customFormat="1">
      <c r="B37" s="2370"/>
    </row>
    <row r="38" spans="2:2" s="2369" customFormat="1">
      <c r="B38" s="2370"/>
    </row>
    <row r="39" spans="2:2" s="2369" customFormat="1">
      <c r="B39" s="2370"/>
    </row>
    <row r="40" spans="2:2" s="2369" customFormat="1">
      <c r="B40" s="2370"/>
    </row>
    <row r="41" spans="2:2" s="2369" customFormat="1">
      <c r="B41" s="2370"/>
    </row>
    <row r="42" spans="2:2" s="2369" customFormat="1">
      <c r="B42" s="2370"/>
    </row>
  </sheetData>
  <mergeCells count="1">
    <mergeCell ref="A1:M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C00000"/>
    <pageSetUpPr fitToPage="1"/>
  </sheetPr>
  <dimension ref="A1:M42"/>
  <sheetViews>
    <sheetView zoomScaleNormal="100" workbookViewId="0">
      <selection activeCell="C5" sqref="C5"/>
    </sheetView>
  </sheetViews>
  <sheetFormatPr defaultRowHeight="13.2"/>
  <cols>
    <col min="1" max="1" width="6.21875" style="2367" customWidth="1"/>
    <col min="2" max="2" width="100.77734375" style="2367" customWidth="1"/>
    <col min="3" max="16384" width="8.88671875" style="2367"/>
  </cols>
  <sheetData>
    <row r="1" spans="1:13" ht="40.200000000000003" customHeight="1" thickBot="1">
      <c r="A1" s="3630" t="s">
        <v>4867</v>
      </c>
      <c r="B1" s="3630"/>
      <c r="C1" s="3630"/>
      <c r="D1" s="3630"/>
      <c r="E1" s="3630"/>
      <c r="F1" s="3630"/>
      <c r="G1" s="3630"/>
      <c r="H1" s="3630"/>
      <c r="I1" s="3630"/>
      <c r="J1" s="3630"/>
      <c r="K1" s="3630"/>
      <c r="L1" s="3630"/>
      <c r="M1" s="3630"/>
    </row>
    <row r="2" spans="1:13" s="2335" customFormat="1" ht="42" customHeight="1" thickTop="1" thickBot="1">
      <c r="A2" s="2386" t="s">
        <v>598</v>
      </c>
      <c r="B2" s="2386" t="s">
        <v>4868</v>
      </c>
    </row>
    <row r="3" spans="1:13" s="2368" customFormat="1" ht="114.6" customHeight="1" thickTop="1">
      <c r="A3" s="2389">
        <v>1</v>
      </c>
      <c r="B3" s="2388" t="s">
        <v>4946</v>
      </c>
    </row>
    <row r="4" spans="1:13" s="2368" customFormat="1" ht="60" customHeight="1">
      <c r="A4" s="2390">
        <v>2</v>
      </c>
      <c r="B4" s="2387" t="s">
        <v>4947</v>
      </c>
    </row>
    <row r="5" spans="1:13" s="2368" customFormat="1" ht="81" customHeight="1">
      <c r="A5" s="2390">
        <v>3</v>
      </c>
      <c r="B5" s="2387" t="s">
        <v>4950</v>
      </c>
    </row>
    <row r="6" spans="1:13" s="2368" customFormat="1" ht="70.8" customHeight="1">
      <c r="A6" s="2390">
        <v>4</v>
      </c>
      <c r="B6" s="2387" t="s">
        <v>4948</v>
      </c>
    </row>
    <row r="7" spans="1:13" s="2368" customFormat="1" ht="72" customHeight="1">
      <c r="A7" s="2390">
        <v>5</v>
      </c>
      <c r="B7" s="2387" t="s">
        <v>4949</v>
      </c>
    </row>
    <row r="8" spans="1:13" s="2368" customFormat="1" ht="60" customHeight="1">
      <c r="A8" s="2390">
        <v>6</v>
      </c>
      <c r="B8" s="2387" t="s">
        <v>4951</v>
      </c>
    </row>
    <row r="9" spans="1:13" s="2368" customFormat="1" ht="73.2" customHeight="1">
      <c r="A9" s="2390">
        <v>7</v>
      </c>
      <c r="B9" s="2387" t="s">
        <v>4891</v>
      </c>
    </row>
    <row r="10" spans="1:13" s="2368" customFormat="1" ht="78" customHeight="1">
      <c r="A10" s="2390">
        <v>8</v>
      </c>
      <c r="B10" s="2387" t="s">
        <v>4945</v>
      </c>
    </row>
    <row r="11" spans="1:13" s="2368" customFormat="1" ht="30" customHeight="1">
      <c r="A11" s="2371"/>
      <c r="B11" s="2380"/>
    </row>
    <row r="12" spans="1:13" s="2368" customFormat="1" ht="30" customHeight="1">
      <c r="A12" s="2371"/>
      <c r="B12" s="2380"/>
    </row>
    <row r="13" spans="1:13" s="2368" customFormat="1" ht="30" customHeight="1">
      <c r="A13" s="2371"/>
      <c r="B13" s="2380"/>
    </row>
    <row r="14" spans="1:13" s="2368" customFormat="1" ht="30" customHeight="1">
      <c r="A14" s="2372"/>
      <c r="B14" s="2380"/>
    </row>
    <row r="15" spans="1:13" s="2369" customFormat="1" ht="30" customHeight="1">
      <c r="A15" s="2373"/>
      <c r="B15" s="2381"/>
    </row>
    <row r="16" spans="1:13" s="2369" customFormat="1" ht="30" customHeight="1">
      <c r="A16" s="2373"/>
      <c r="B16" s="2381"/>
    </row>
    <row r="17" spans="1:2" s="2369" customFormat="1" ht="30" customHeight="1">
      <c r="A17" s="2373"/>
      <c r="B17" s="2381"/>
    </row>
    <row r="18" spans="1:2" s="2369" customFormat="1" ht="30" customHeight="1">
      <c r="A18" s="2373"/>
      <c r="B18" s="2381"/>
    </row>
    <row r="19" spans="1:2" s="2369" customFormat="1" ht="30" customHeight="1" thickBot="1">
      <c r="A19" s="2374"/>
      <c r="B19" s="2382"/>
    </row>
    <row r="20" spans="1:2" s="2369" customFormat="1">
      <c r="B20" s="2370"/>
    </row>
    <row r="21" spans="1:2" s="2369" customFormat="1">
      <c r="B21" s="2370"/>
    </row>
    <row r="22" spans="1:2" s="2369" customFormat="1">
      <c r="B22" s="2370"/>
    </row>
    <row r="23" spans="1:2" s="2369" customFormat="1">
      <c r="B23" s="2370"/>
    </row>
    <row r="24" spans="1:2" s="2369" customFormat="1">
      <c r="B24" s="2370"/>
    </row>
    <row r="25" spans="1:2" s="2369" customFormat="1">
      <c r="B25" s="2370"/>
    </row>
    <row r="26" spans="1:2" s="2369" customFormat="1">
      <c r="B26" s="2370"/>
    </row>
    <row r="27" spans="1:2" s="2369" customFormat="1">
      <c r="B27" s="2370"/>
    </row>
    <row r="28" spans="1:2" s="2369" customFormat="1">
      <c r="B28" s="2370"/>
    </row>
    <row r="29" spans="1:2" s="2369" customFormat="1">
      <c r="B29" s="2370"/>
    </row>
    <row r="30" spans="1:2" s="2369" customFormat="1">
      <c r="B30" s="2370"/>
    </row>
    <row r="31" spans="1:2" s="2369" customFormat="1">
      <c r="B31" s="2370"/>
    </row>
    <row r="32" spans="1:2" s="2369" customFormat="1">
      <c r="B32" s="2370"/>
    </row>
    <row r="33" spans="2:2" s="2369" customFormat="1">
      <c r="B33" s="2370"/>
    </row>
    <row r="34" spans="2:2" s="2369" customFormat="1">
      <c r="B34" s="2370"/>
    </row>
    <row r="35" spans="2:2" s="2369" customFormat="1">
      <c r="B35" s="2370"/>
    </row>
    <row r="36" spans="2:2" s="2369" customFormat="1">
      <c r="B36" s="2370"/>
    </row>
    <row r="37" spans="2:2" s="2369" customFormat="1">
      <c r="B37" s="2370"/>
    </row>
    <row r="38" spans="2:2" s="2369" customFormat="1">
      <c r="B38" s="2370"/>
    </row>
    <row r="39" spans="2:2" s="2369" customFormat="1">
      <c r="B39" s="2370"/>
    </row>
    <row r="40" spans="2:2" s="2369" customFormat="1">
      <c r="B40" s="2370"/>
    </row>
    <row r="41" spans="2:2" s="2369" customFormat="1">
      <c r="B41" s="2370"/>
    </row>
    <row r="42" spans="2:2" s="2369" customFormat="1">
      <c r="B42" s="2370"/>
    </row>
  </sheetData>
  <mergeCells count="1">
    <mergeCell ref="A1:M1"/>
  </mergeCells>
  <pageMargins left="0.70866141732283472" right="0.70866141732283472" top="0.74803149606299213" bottom="0.74803149606299213" header="0.31496062992125984" footer="0.31496062992125984"/>
  <pageSetup paperSize="9" scale="4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A1:J98"/>
  <sheetViews>
    <sheetView showGridLines="0" zoomScaleNormal="100" workbookViewId="0">
      <selection activeCell="A28" sqref="A28:J28"/>
    </sheetView>
  </sheetViews>
  <sheetFormatPr defaultColWidth="9.33203125" defaultRowHeight="13.2"/>
  <cols>
    <col min="1" max="1" width="88.88671875" style="210" customWidth="1"/>
    <col min="2" max="2" width="0.109375" style="210" customWidth="1"/>
    <col min="3" max="3" width="8" style="210" hidden="1" customWidth="1"/>
    <col min="4" max="4" width="9.33203125" style="210" hidden="1" customWidth="1"/>
    <col min="5" max="5" width="15.6640625" style="210" customWidth="1"/>
    <col min="6" max="6" width="15.21875" style="210" customWidth="1"/>
    <col min="7" max="7" width="17.109375" style="210" customWidth="1"/>
    <col min="8" max="8" width="6.77734375" style="210" customWidth="1"/>
    <col min="9" max="9" width="1.109375" style="210" customWidth="1"/>
    <col min="10" max="10" width="16.109375" style="210" customWidth="1"/>
    <col min="11" max="16384" width="9.33203125" style="210"/>
  </cols>
  <sheetData>
    <row r="1" spans="1:10" ht="39.6" customHeight="1" thickTop="1" thickBot="1">
      <c r="A1" s="3703" t="s">
        <v>4860</v>
      </c>
      <c r="B1" s="3703"/>
      <c r="C1" s="3703"/>
      <c r="D1" s="3703"/>
      <c r="E1" s="3703"/>
      <c r="F1" s="3703"/>
      <c r="G1" s="3703"/>
      <c r="H1" s="3703"/>
      <c r="I1" s="3703"/>
      <c r="J1" s="3703"/>
    </row>
    <row r="2" spans="1:10" ht="63.6" customHeight="1" thickTop="1" thickBot="1">
      <c r="A2" s="2361" t="s">
        <v>4861</v>
      </c>
      <c r="B2" s="2361"/>
      <c r="C2" s="2361"/>
      <c r="D2" s="2361"/>
      <c r="E2" s="3631" t="str">
        <f>'Master Data'!E18:G18</f>
        <v>KZN Public Works: 191 Prince Alfred Street</v>
      </c>
      <c r="F2" s="3632"/>
      <c r="G2" s="3632"/>
      <c r="H2" s="3632"/>
      <c r="I2" s="3632"/>
      <c r="J2" s="3633"/>
    </row>
    <row r="3" spans="1:10" ht="30" customHeight="1" thickTop="1" thickBot="1">
      <c r="A3" s="2361" t="s">
        <v>4862</v>
      </c>
      <c r="B3" s="2361"/>
      <c r="C3" s="2361"/>
      <c r="D3" s="2361"/>
      <c r="E3" s="3631" t="str">
        <f>'Master Data'!E13</f>
        <v>ZNTM012345W</v>
      </c>
      <c r="F3" s="3632"/>
      <c r="G3" s="3632"/>
      <c r="H3" s="3632"/>
      <c r="I3" s="3632"/>
      <c r="J3" s="3633"/>
    </row>
    <row r="4" spans="1:10" ht="30" customHeight="1" thickTop="1" thickBot="1">
      <c r="A4" s="2361" t="s">
        <v>4013</v>
      </c>
      <c r="B4" s="2361"/>
      <c r="C4" s="2361"/>
      <c r="D4" s="2361"/>
      <c r="E4" s="3631" t="str">
        <f>'Master Data'!G13</f>
        <v>012345</v>
      </c>
      <c r="F4" s="3632"/>
      <c r="G4" s="3632"/>
      <c r="H4" s="3632"/>
      <c r="I4" s="3632"/>
      <c r="J4" s="3633"/>
    </row>
    <row r="5" spans="1:10" s="208" customFormat="1" ht="15" customHeight="1" thickTop="1">
      <c r="A5" s="3644" t="s">
        <v>4776</v>
      </c>
      <c r="B5" s="3645"/>
      <c r="C5" s="3645"/>
      <c r="D5" s="3645"/>
      <c r="E5" s="3645"/>
      <c r="F5" s="3645"/>
      <c r="G5" s="3645"/>
      <c r="H5" s="3645"/>
      <c r="I5" s="3645"/>
      <c r="J5" s="3646"/>
    </row>
    <row r="6" spans="1:10" s="208" customFormat="1" ht="15" customHeight="1">
      <c r="A6" s="3644" t="s">
        <v>4777</v>
      </c>
      <c r="B6" s="3645"/>
      <c r="C6" s="3645"/>
      <c r="D6" s="3645"/>
      <c r="E6" s="3645"/>
      <c r="F6" s="3645"/>
      <c r="G6" s="3645"/>
      <c r="H6" s="3645"/>
      <c r="I6" s="3645"/>
      <c r="J6" s="3646"/>
    </row>
    <row r="7" spans="1:10" s="208" customFormat="1" ht="23.4" customHeight="1">
      <c r="A7" s="3644" t="s">
        <v>4778</v>
      </c>
      <c r="B7" s="3645"/>
      <c r="C7" s="3645"/>
      <c r="D7" s="3645"/>
      <c r="E7" s="3645"/>
      <c r="F7" s="3645"/>
      <c r="G7" s="3645"/>
      <c r="H7" s="3645"/>
      <c r="I7" s="3645"/>
      <c r="J7" s="3646"/>
    </row>
    <row r="8" spans="1:10" ht="27" customHeight="1">
      <c r="A8" s="3637" t="s">
        <v>4779</v>
      </c>
      <c r="B8" s="2648"/>
      <c r="C8" s="2648"/>
      <c r="D8" s="2648"/>
      <c r="E8" s="2648"/>
      <c r="F8" s="2648"/>
      <c r="G8" s="2648"/>
      <c r="H8" s="2648"/>
      <c r="I8" s="2648"/>
      <c r="J8" s="3638"/>
    </row>
    <row r="9" spans="1:10" ht="46.2" customHeight="1">
      <c r="A9" s="3647" t="s">
        <v>4780</v>
      </c>
      <c r="B9" s="2956"/>
      <c r="C9" s="2956"/>
      <c r="D9" s="2956"/>
      <c r="E9" s="2956"/>
      <c r="F9" s="2956"/>
      <c r="G9" s="2956"/>
      <c r="H9" s="2956"/>
      <c r="I9" s="2956"/>
      <c r="J9" s="3648"/>
    </row>
    <row r="10" spans="1:10" ht="15" customHeight="1">
      <c r="A10" s="3649" t="s">
        <v>4781</v>
      </c>
      <c r="B10" s="3650"/>
      <c r="C10" s="3650"/>
      <c r="D10" s="3650"/>
      <c r="E10" s="3650"/>
      <c r="F10" s="3650"/>
      <c r="G10" s="3650"/>
      <c r="H10" s="3650"/>
      <c r="I10" s="3650"/>
      <c r="J10" s="3651"/>
    </row>
    <row r="11" spans="1:10" ht="23.4" customHeight="1">
      <c r="A11" s="3634" t="s">
        <v>4782</v>
      </c>
      <c r="B11" s="3635"/>
      <c r="C11" s="3635"/>
      <c r="D11" s="3635"/>
      <c r="E11" s="3635"/>
      <c r="F11" s="3635"/>
      <c r="G11" s="3635"/>
      <c r="H11" s="3635"/>
      <c r="I11" s="3635"/>
      <c r="J11" s="3636"/>
    </row>
    <row r="12" spans="1:10" ht="26.4" customHeight="1">
      <c r="A12" s="3641" t="s">
        <v>4783</v>
      </c>
      <c r="B12" s="2418"/>
      <c r="C12" s="2418"/>
      <c r="D12" s="2418"/>
      <c r="E12" s="2418"/>
      <c r="F12" s="2418"/>
      <c r="G12" s="2418"/>
      <c r="H12" s="2418"/>
      <c r="I12" s="2418"/>
      <c r="J12" s="3642"/>
    </row>
    <row r="13" spans="1:10" ht="26.4" customHeight="1">
      <c r="A13" s="3639" t="s">
        <v>4784</v>
      </c>
      <c r="B13" s="3055"/>
      <c r="C13" s="3055"/>
      <c r="D13" s="3055"/>
      <c r="E13" s="3055"/>
      <c r="F13" s="3055"/>
      <c r="G13" s="3055"/>
      <c r="H13" s="3055"/>
      <c r="I13" s="3055"/>
      <c r="J13" s="3640"/>
    </row>
    <row r="14" spans="1:10" ht="21" customHeight="1">
      <c r="A14" s="3639" t="s">
        <v>4785</v>
      </c>
      <c r="B14" s="3055"/>
      <c r="C14" s="3055"/>
      <c r="D14" s="3055"/>
      <c r="E14" s="3055"/>
      <c r="F14" s="3055"/>
      <c r="G14" s="3055"/>
      <c r="H14" s="3055"/>
      <c r="I14" s="3055"/>
      <c r="J14" s="3640"/>
    </row>
    <row r="15" spans="1:10" ht="19.8" customHeight="1">
      <c r="A15" s="3639" t="s">
        <v>4786</v>
      </c>
      <c r="B15" s="3055"/>
      <c r="C15" s="3055"/>
      <c r="D15" s="3055"/>
      <c r="E15" s="3055"/>
      <c r="F15" s="3055"/>
      <c r="G15" s="3055"/>
      <c r="H15" s="3055"/>
      <c r="I15" s="3055"/>
      <c r="J15" s="3640"/>
    </row>
    <row r="16" spans="1:10" ht="18.600000000000001" customHeight="1">
      <c r="A16" s="3639" t="s">
        <v>4787</v>
      </c>
      <c r="B16" s="3055"/>
      <c r="C16" s="3055"/>
      <c r="D16" s="3055"/>
      <c r="E16" s="3055"/>
      <c r="F16" s="3055"/>
      <c r="G16" s="3055"/>
      <c r="H16" s="3055"/>
      <c r="I16" s="3055"/>
      <c r="J16" s="3640"/>
    </row>
    <row r="17" spans="1:10" ht="18.600000000000001" customHeight="1">
      <c r="A17" s="3634" t="s">
        <v>4788</v>
      </c>
      <c r="B17" s="3635"/>
      <c r="C17" s="3635"/>
      <c r="D17" s="3635"/>
      <c r="E17" s="3635"/>
      <c r="F17" s="3635"/>
      <c r="G17" s="3635"/>
      <c r="H17" s="3635"/>
      <c r="I17" s="3635"/>
      <c r="J17" s="3636"/>
    </row>
    <row r="18" spans="1:10" ht="39.6" customHeight="1">
      <c r="A18" s="3637" t="s">
        <v>4864</v>
      </c>
      <c r="B18" s="2648"/>
      <c r="C18" s="2648"/>
      <c r="D18" s="2648"/>
      <c r="E18" s="2648"/>
      <c r="F18" s="2648"/>
      <c r="G18" s="2648"/>
      <c r="H18" s="2648"/>
      <c r="I18" s="2648"/>
      <c r="J18" s="3638"/>
    </row>
    <row r="19" spans="1:10" ht="18.600000000000001" customHeight="1">
      <c r="A19" s="3637" t="s">
        <v>4789</v>
      </c>
      <c r="B19" s="2648"/>
      <c r="C19" s="2648"/>
      <c r="D19" s="2648"/>
      <c r="E19" s="2648"/>
      <c r="F19" s="2648"/>
      <c r="G19" s="2648"/>
      <c r="H19" s="2648"/>
      <c r="I19" s="2648"/>
      <c r="J19" s="3638"/>
    </row>
    <row r="20" spans="1:10" ht="18.600000000000001" customHeight="1">
      <c r="A20" s="3634" t="s">
        <v>4790</v>
      </c>
      <c r="B20" s="3635"/>
      <c r="C20" s="3635"/>
      <c r="D20" s="3635"/>
      <c r="E20" s="3635"/>
      <c r="F20" s="3635"/>
      <c r="G20" s="3635"/>
      <c r="H20" s="3635"/>
      <c r="I20" s="3635"/>
      <c r="J20" s="3636"/>
    </row>
    <row r="21" spans="1:10" ht="28.2" customHeight="1">
      <c r="A21" s="3634" t="s">
        <v>4791</v>
      </c>
      <c r="B21" s="3635"/>
      <c r="C21" s="3635"/>
      <c r="D21" s="3635"/>
      <c r="E21" s="3635"/>
      <c r="F21" s="3635"/>
      <c r="G21" s="3635"/>
      <c r="H21" s="3635"/>
      <c r="I21" s="3635"/>
      <c r="J21" s="3636"/>
    </row>
    <row r="22" spans="1:10" ht="21" customHeight="1">
      <c r="A22" s="3639" t="s">
        <v>4792</v>
      </c>
      <c r="B22" s="3055"/>
      <c r="C22" s="3055"/>
      <c r="D22" s="3055"/>
      <c r="E22" s="3055"/>
      <c r="F22" s="3055"/>
      <c r="G22" s="3055"/>
      <c r="H22" s="3055"/>
      <c r="I22" s="3055"/>
      <c r="J22" s="3640"/>
    </row>
    <row r="23" spans="1:10" ht="28.8" customHeight="1">
      <c r="A23" s="3634" t="s">
        <v>4793</v>
      </c>
      <c r="B23" s="3635"/>
      <c r="C23" s="3635"/>
      <c r="D23" s="3635"/>
      <c r="E23" s="3635"/>
      <c r="F23" s="3635"/>
      <c r="G23" s="3635"/>
      <c r="H23" s="3635"/>
      <c r="I23" s="3635"/>
      <c r="J23" s="3636"/>
    </row>
    <row r="24" spans="1:10" ht="18.899999999999999" customHeight="1">
      <c r="A24" s="3657"/>
      <c r="B24" s="3657"/>
      <c r="C24" s="3657"/>
      <c r="D24" s="3658" t="s">
        <v>4794</v>
      </c>
      <c r="E24" s="3658"/>
      <c r="F24" s="3658"/>
      <c r="G24" s="3658"/>
      <c r="H24" s="3658"/>
      <c r="I24" s="3658"/>
      <c r="J24" s="3658"/>
    </row>
    <row r="25" spans="1:10" ht="18.899999999999999" customHeight="1">
      <c r="A25" s="3659" t="s">
        <v>4795</v>
      </c>
      <c r="B25" s="3659"/>
      <c r="C25" s="3659"/>
      <c r="D25" s="3660">
        <f>'Master Data'!F38</f>
        <v>80</v>
      </c>
      <c r="E25" s="3643"/>
      <c r="F25" s="3643"/>
      <c r="G25" s="3643"/>
      <c r="H25" s="3643"/>
      <c r="I25" s="3643"/>
      <c r="J25" s="3643"/>
    </row>
    <row r="26" spans="1:10" ht="18.899999999999999" customHeight="1">
      <c r="A26" s="3659" t="s">
        <v>4796</v>
      </c>
      <c r="B26" s="3659"/>
      <c r="C26" s="3659"/>
      <c r="D26" s="3643">
        <f>'Master Data'!F37</f>
        <v>20</v>
      </c>
      <c r="E26" s="3643"/>
      <c r="F26" s="3643"/>
      <c r="G26" s="3643"/>
      <c r="H26" s="3643"/>
      <c r="I26" s="3643"/>
      <c r="J26" s="3643"/>
    </row>
    <row r="27" spans="1:10" ht="24" customHeight="1">
      <c r="A27" s="3655" t="s">
        <v>4797</v>
      </c>
      <c r="B27" s="3655"/>
      <c r="C27" s="3655"/>
      <c r="D27" s="3656">
        <v>100</v>
      </c>
      <c r="E27" s="3656"/>
      <c r="F27" s="3656"/>
      <c r="G27" s="3656"/>
      <c r="H27" s="3656"/>
      <c r="I27" s="3656"/>
      <c r="J27" s="3656"/>
    </row>
    <row r="28" spans="1:10" s="2363" customFormat="1" ht="8.4" customHeight="1">
      <c r="A28" s="3652"/>
      <c r="B28" s="3653"/>
      <c r="C28" s="3653"/>
      <c r="D28" s="3653"/>
      <c r="E28" s="3653"/>
      <c r="F28" s="3653"/>
      <c r="G28" s="3653"/>
      <c r="H28" s="3653"/>
      <c r="I28" s="3653"/>
      <c r="J28" s="3654"/>
    </row>
    <row r="29" spans="1:10" ht="41.4" customHeight="1">
      <c r="A29" s="3637" t="s">
        <v>4798</v>
      </c>
      <c r="B29" s="2648"/>
      <c r="C29" s="2648"/>
      <c r="D29" s="2648"/>
      <c r="E29" s="2648"/>
      <c r="F29" s="2648"/>
      <c r="G29" s="2648"/>
      <c r="H29" s="2648"/>
      <c r="I29" s="2648"/>
      <c r="J29" s="3638"/>
    </row>
    <row r="30" spans="1:10" ht="43.8" customHeight="1">
      <c r="A30" s="3637" t="s">
        <v>4799</v>
      </c>
      <c r="B30" s="2648"/>
      <c r="C30" s="2648"/>
      <c r="D30" s="2648"/>
      <c r="E30" s="2648"/>
      <c r="F30" s="2648"/>
      <c r="G30" s="2648"/>
      <c r="H30" s="2648"/>
      <c r="I30" s="2648"/>
      <c r="J30" s="3638"/>
    </row>
    <row r="31" spans="1:10" ht="15" customHeight="1">
      <c r="A31" s="3649" t="s">
        <v>4800</v>
      </c>
      <c r="B31" s="3650"/>
      <c r="C31" s="3650"/>
      <c r="D31" s="3650"/>
      <c r="E31" s="3650"/>
      <c r="F31" s="3650"/>
      <c r="G31" s="3650"/>
      <c r="H31" s="3650"/>
      <c r="I31" s="3650"/>
      <c r="J31" s="3651"/>
    </row>
    <row r="32" spans="1:10" ht="40.799999999999997" customHeight="1">
      <c r="A32" s="3641" t="s">
        <v>4801</v>
      </c>
      <c r="B32" s="2418"/>
      <c r="C32" s="2418"/>
      <c r="D32" s="2418"/>
      <c r="E32" s="2418"/>
      <c r="F32" s="2418"/>
      <c r="G32" s="2418"/>
      <c r="H32" s="2418"/>
      <c r="I32" s="2418"/>
      <c r="J32" s="3642"/>
    </row>
    <row r="33" spans="1:10" ht="33.6" customHeight="1">
      <c r="A33" s="3641" t="s">
        <v>4802</v>
      </c>
      <c r="B33" s="2418"/>
      <c r="C33" s="2418"/>
      <c r="D33" s="2418"/>
      <c r="E33" s="2418"/>
      <c r="F33" s="2418"/>
      <c r="G33" s="2418"/>
      <c r="H33" s="2418"/>
      <c r="I33" s="2418"/>
      <c r="J33" s="3642"/>
    </row>
    <row r="34" spans="1:10" ht="35.4" customHeight="1">
      <c r="A34" s="3641" t="s">
        <v>4803</v>
      </c>
      <c r="B34" s="2418"/>
      <c r="C34" s="2418"/>
      <c r="D34" s="2418"/>
      <c r="E34" s="2418"/>
      <c r="F34" s="2418"/>
      <c r="G34" s="2418"/>
      <c r="H34" s="2418"/>
      <c r="I34" s="2418"/>
      <c r="J34" s="3642"/>
    </row>
    <row r="35" spans="1:10" ht="66.599999999999994" customHeight="1">
      <c r="A35" s="3641" t="s">
        <v>4804</v>
      </c>
      <c r="B35" s="2418"/>
      <c r="C35" s="2418"/>
      <c r="D35" s="2418"/>
      <c r="E35" s="2418"/>
      <c r="F35" s="2418"/>
      <c r="G35" s="2418"/>
      <c r="H35" s="2418"/>
      <c r="I35" s="2418"/>
      <c r="J35" s="3642"/>
    </row>
    <row r="36" spans="1:10" ht="22.8" customHeight="1">
      <c r="A36" s="3639" t="s">
        <v>4805</v>
      </c>
      <c r="B36" s="3055"/>
      <c r="C36" s="3055"/>
      <c r="D36" s="3055"/>
      <c r="E36" s="3055"/>
      <c r="F36" s="3055"/>
      <c r="G36" s="3055"/>
      <c r="H36" s="3055"/>
      <c r="I36" s="3055"/>
      <c r="J36" s="3640"/>
    </row>
    <row r="37" spans="1:10" ht="28.2" customHeight="1">
      <c r="A37" s="3649" t="s">
        <v>4806</v>
      </c>
      <c r="B37" s="3650"/>
      <c r="C37" s="3650"/>
      <c r="D37" s="3650"/>
      <c r="E37" s="3650"/>
      <c r="F37" s="3650"/>
      <c r="G37" s="3650"/>
      <c r="H37" s="3650"/>
      <c r="I37" s="3650"/>
      <c r="J37" s="3651"/>
    </row>
    <row r="38" spans="1:10" ht="27.6" customHeight="1">
      <c r="A38" s="3639" t="s">
        <v>4807</v>
      </c>
      <c r="B38" s="3055"/>
      <c r="C38" s="3055"/>
      <c r="D38" s="3055"/>
      <c r="E38" s="3055"/>
      <c r="F38" s="3055"/>
      <c r="G38" s="3055"/>
      <c r="H38" s="3055"/>
      <c r="I38" s="3055"/>
      <c r="J38" s="3640"/>
    </row>
    <row r="39" spans="1:10" ht="27.6" customHeight="1">
      <c r="A39" s="3667" t="s">
        <v>4808</v>
      </c>
      <c r="B39" s="3668"/>
      <c r="C39" s="3668"/>
      <c r="D39" s="3668"/>
      <c r="E39" s="3668"/>
      <c r="F39" s="3668"/>
      <c r="G39" s="3668"/>
      <c r="H39" s="3668"/>
      <c r="I39" s="3668"/>
      <c r="J39" s="3669"/>
    </row>
    <row r="40" spans="1:10" ht="22.2" customHeight="1" thickBot="1">
      <c r="A40" s="3634" t="s">
        <v>4809</v>
      </c>
      <c r="B40" s="3635"/>
      <c r="C40" s="3635"/>
      <c r="D40" s="3635"/>
      <c r="E40" s="3635"/>
      <c r="F40" s="3635"/>
      <c r="G40" s="3635"/>
      <c r="H40" s="3635"/>
      <c r="I40" s="3635"/>
      <c r="J40" s="3636"/>
    </row>
    <row r="41" spans="1:10" ht="15" customHeight="1" thickTop="1">
      <c r="A41" s="3670" t="s">
        <v>4810</v>
      </c>
      <c r="B41" s="3671"/>
      <c r="C41" s="3671"/>
      <c r="D41" s="3671"/>
      <c r="E41" s="3671"/>
      <c r="F41" s="3671"/>
      <c r="G41" s="3671"/>
      <c r="H41" s="3671"/>
      <c r="I41" s="3671"/>
      <c r="J41" s="3672"/>
    </row>
    <row r="42" spans="1:10" ht="21.6" customHeight="1" thickBot="1">
      <c r="A42" s="3673" t="s">
        <v>4811</v>
      </c>
      <c r="B42" s="3674"/>
      <c r="C42" s="3674"/>
      <c r="D42" s="3674"/>
      <c r="E42" s="3674"/>
      <c r="F42" s="3674"/>
      <c r="G42" s="3674"/>
      <c r="H42" s="3674"/>
      <c r="I42" s="3674"/>
      <c r="J42" s="3675"/>
    </row>
    <row r="43" spans="1:10" ht="15" customHeight="1" thickTop="1">
      <c r="A43" s="3634" t="s">
        <v>4812</v>
      </c>
      <c r="B43" s="3635"/>
      <c r="C43" s="3635"/>
      <c r="D43" s="3635"/>
      <c r="E43" s="3635"/>
      <c r="F43" s="3635"/>
      <c r="G43" s="3635"/>
      <c r="H43" s="3635"/>
      <c r="I43" s="3635"/>
      <c r="J43" s="3636"/>
    </row>
    <row r="44" spans="1:10" ht="15" customHeight="1">
      <c r="A44" s="3634" t="s">
        <v>4813</v>
      </c>
      <c r="B44" s="3635"/>
      <c r="C44" s="3635"/>
      <c r="D44" s="3635"/>
      <c r="E44" s="3635"/>
      <c r="F44" s="3635"/>
      <c r="G44" s="3635"/>
      <c r="H44" s="3635"/>
      <c r="I44" s="3635"/>
      <c r="J44" s="3636"/>
    </row>
    <row r="45" spans="1:10" ht="15" customHeight="1">
      <c r="A45" s="3661" t="s">
        <v>4814</v>
      </c>
      <c r="B45" s="3662"/>
      <c r="C45" s="3662"/>
      <c r="D45" s="3662"/>
      <c r="E45" s="3662"/>
      <c r="F45" s="3662"/>
      <c r="G45" s="3662"/>
      <c r="H45" s="3662"/>
      <c r="I45" s="3662"/>
      <c r="J45" s="3663"/>
    </row>
    <row r="46" spans="1:10" ht="34.200000000000003" customHeight="1">
      <c r="A46" s="3634" t="s">
        <v>4815</v>
      </c>
      <c r="B46" s="3635"/>
      <c r="C46" s="3635"/>
      <c r="D46" s="3635"/>
      <c r="E46" s="3635"/>
      <c r="F46" s="3635"/>
      <c r="G46" s="3635"/>
      <c r="H46" s="3635"/>
      <c r="I46" s="3635"/>
      <c r="J46" s="3636"/>
    </row>
    <row r="47" spans="1:10" ht="24.6" customHeight="1">
      <c r="A47" s="3634" t="s">
        <v>4816</v>
      </c>
      <c r="B47" s="3635"/>
      <c r="C47" s="3635"/>
      <c r="D47" s="3635"/>
      <c r="E47" s="3635"/>
      <c r="F47" s="3635"/>
      <c r="G47" s="3635"/>
      <c r="H47" s="3635"/>
      <c r="I47" s="3635"/>
      <c r="J47" s="3636"/>
    </row>
    <row r="48" spans="1:10" ht="28.2" customHeight="1">
      <c r="A48" s="3639" t="s">
        <v>4817</v>
      </c>
      <c r="B48" s="3055"/>
      <c r="C48" s="3055"/>
      <c r="D48" s="3055"/>
      <c r="E48" s="3055"/>
      <c r="F48" s="3055"/>
      <c r="G48" s="3055"/>
      <c r="H48" s="3055"/>
      <c r="I48" s="3055"/>
      <c r="J48" s="3640"/>
    </row>
    <row r="49" spans="1:10" ht="21" customHeight="1" thickBot="1">
      <c r="A49" s="3634" t="s">
        <v>4809</v>
      </c>
      <c r="B49" s="3635"/>
      <c r="C49" s="3635"/>
      <c r="D49" s="3635"/>
      <c r="E49" s="3635"/>
      <c r="F49" s="3635"/>
      <c r="G49" s="3635"/>
      <c r="H49" s="3635"/>
      <c r="I49" s="3635"/>
      <c r="J49" s="3636"/>
    </row>
    <row r="50" spans="1:10" ht="15" customHeight="1" thickTop="1">
      <c r="A50" s="3664" t="s">
        <v>4818</v>
      </c>
      <c r="B50" s="3665"/>
      <c r="C50" s="3665"/>
      <c r="D50" s="3665"/>
      <c r="E50" s="3665"/>
      <c r="F50" s="3665"/>
      <c r="G50" s="3665"/>
      <c r="H50" s="3665"/>
      <c r="I50" s="3665"/>
      <c r="J50" s="3666"/>
    </row>
    <row r="51" spans="1:10" ht="48.6" customHeight="1" thickBot="1">
      <c r="A51" s="3679" t="s">
        <v>4819</v>
      </c>
      <c r="B51" s="3680"/>
      <c r="C51" s="3680"/>
      <c r="D51" s="3680"/>
      <c r="E51" s="3680"/>
      <c r="F51" s="3680"/>
      <c r="G51" s="3680"/>
      <c r="H51" s="3680"/>
      <c r="I51" s="3680"/>
      <c r="J51" s="3681"/>
    </row>
    <row r="52" spans="1:10" ht="15" customHeight="1" thickTop="1">
      <c r="A52" s="3682" t="s">
        <v>4812</v>
      </c>
      <c r="B52" s="3683"/>
      <c r="C52" s="3683"/>
      <c r="D52" s="3683"/>
      <c r="E52" s="3683"/>
      <c r="F52" s="3683"/>
      <c r="G52" s="3683"/>
      <c r="H52" s="3683"/>
      <c r="I52" s="3683"/>
      <c r="J52" s="3684"/>
    </row>
    <row r="53" spans="1:10" ht="15" customHeight="1">
      <c r="A53" s="3634" t="s">
        <v>4820</v>
      </c>
      <c r="B53" s="3635"/>
      <c r="C53" s="3635"/>
      <c r="D53" s="3635"/>
      <c r="E53" s="3635"/>
      <c r="F53" s="3635"/>
      <c r="G53" s="3635"/>
      <c r="H53" s="3635"/>
      <c r="I53" s="3635"/>
      <c r="J53" s="3636"/>
    </row>
    <row r="54" spans="1:10" ht="15" customHeight="1">
      <c r="A54" s="3634" t="s">
        <v>4821</v>
      </c>
      <c r="B54" s="3635"/>
      <c r="C54" s="3635"/>
      <c r="D54" s="3635"/>
      <c r="E54" s="3635"/>
      <c r="F54" s="3635"/>
      <c r="G54" s="3635"/>
      <c r="H54" s="3635"/>
      <c r="I54" s="3635"/>
      <c r="J54" s="3636"/>
    </row>
    <row r="55" spans="1:10" ht="29.4" customHeight="1">
      <c r="A55" s="3661" t="s">
        <v>4822</v>
      </c>
      <c r="B55" s="3662"/>
      <c r="C55" s="3662"/>
      <c r="D55" s="3662"/>
      <c r="E55" s="3662"/>
      <c r="F55" s="3662"/>
      <c r="G55" s="3662"/>
      <c r="H55" s="3662"/>
      <c r="I55" s="3662"/>
      <c r="J55" s="3663"/>
    </row>
    <row r="56" spans="1:10" ht="25.8" customHeight="1">
      <c r="A56" s="3649" t="s">
        <v>4823</v>
      </c>
      <c r="B56" s="3650"/>
      <c r="C56" s="3650"/>
      <c r="D56" s="3650"/>
      <c r="E56" s="3650"/>
      <c r="F56" s="3650"/>
      <c r="G56" s="3650"/>
      <c r="H56" s="3650"/>
      <c r="I56" s="3650"/>
      <c r="J56" s="3651"/>
    </row>
    <row r="57" spans="1:10" ht="50.4" customHeight="1">
      <c r="A57" s="3637" t="s">
        <v>4824</v>
      </c>
      <c r="B57" s="2648"/>
      <c r="C57" s="2648"/>
      <c r="D57" s="2648"/>
      <c r="E57" s="2648"/>
      <c r="F57" s="2648"/>
      <c r="G57" s="2648"/>
      <c r="H57" s="2648"/>
      <c r="I57" s="2648"/>
      <c r="J57" s="3638"/>
    </row>
    <row r="58" spans="1:10" ht="36.6" customHeight="1">
      <c r="A58" s="3641" t="s">
        <v>4825</v>
      </c>
      <c r="B58" s="2418"/>
      <c r="C58" s="2418"/>
      <c r="D58" s="2418"/>
      <c r="E58" s="2418"/>
      <c r="F58" s="2418"/>
      <c r="G58" s="2418"/>
      <c r="H58" s="2418"/>
      <c r="I58" s="2418"/>
      <c r="J58" s="3642"/>
    </row>
    <row r="59" spans="1:10" ht="31.8" customHeight="1">
      <c r="A59" s="3641" t="s">
        <v>4826</v>
      </c>
      <c r="B59" s="2418"/>
      <c r="C59" s="2418"/>
      <c r="D59" s="2418"/>
      <c r="E59" s="2418"/>
      <c r="F59" s="2418"/>
      <c r="G59" s="2418"/>
      <c r="H59" s="2418"/>
      <c r="I59" s="2418"/>
      <c r="J59" s="3642"/>
    </row>
    <row r="60" spans="1:10" ht="35.4" customHeight="1">
      <c r="A60" s="3637" t="s">
        <v>4827</v>
      </c>
      <c r="B60" s="2648"/>
      <c r="C60" s="2648"/>
      <c r="D60" s="2648"/>
      <c r="E60" s="2648"/>
      <c r="F60" s="2648"/>
      <c r="G60" s="2648"/>
      <c r="H60" s="2648"/>
      <c r="I60" s="2648"/>
      <c r="J60" s="3638"/>
    </row>
    <row r="61" spans="1:10" ht="28.8" customHeight="1">
      <c r="A61" s="3676" t="s">
        <v>4828</v>
      </c>
      <c r="B61" s="3677"/>
      <c r="C61" s="3677"/>
      <c r="D61" s="3677"/>
      <c r="E61" s="3677"/>
      <c r="F61" s="3677"/>
      <c r="G61" s="3677"/>
      <c r="H61" s="3677"/>
      <c r="I61" s="3677"/>
      <c r="J61" s="3678"/>
    </row>
    <row r="62" spans="1:10" ht="22.2" customHeight="1">
      <c r="A62" s="3649" t="s">
        <v>4829</v>
      </c>
      <c r="B62" s="3650"/>
      <c r="C62" s="3650"/>
      <c r="D62" s="3650"/>
      <c r="E62" s="3650"/>
      <c r="F62" s="3650"/>
      <c r="G62" s="3650"/>
      <c r="H62" s="3650"/>
      <c r="I62" s="3650"/>
      <c r="J62" s="3651"/>
    </row>
    <row r="63" spans="1:10" ht="42.6" customHeight="1">
      <c r="A63" s="3641" t="s">
        <v>4830</v>
      </c>
      <c r="B63" s="2418"/>
      <c r="C63" s="2418"/>
      <c r="D63" s="2418"/>
      <c r="E63" s="2418"/>
      <c r="F63" s="2418"/>
      <c r="G63" s="2418"/>
      <c r="H63" s="2418"/>
      <c r="I63" s="2418"/>
      <c r="J63" s="3642"/>
    </row>
    <row r="64" spans="1:10" ht="36" customHeight="1">
      <c r="A64" s="3639" t="s">
        <v>4831</v>
      </c>
      <c r="B64" s="3055"/>
      <c r="C64" s="3055"/>
      <c r="D64" s="3055"/>
      <c r="E64" s="3055"/>
      <c r="F64" s="3055"/>
      <c r="G64" s="3055"/>
      <c r="H64" s="3055"/>
      <c r="I64" s="3055"/>
      <c r="J64" s="3640"/>
    </row>
    <row r="65" spans="1:10" ht="112.2" customHeight="1">
      <c r="A65" s="2366" t="s">
        <v>4832</v>
      </c>
      <c r="B65" s="2364" t="s">
        <v>4833</v>
      </c>
      <c r="C65" s="3688" t="s">
        <v>4834</v>
      </c>
      <c r="D65" s="3688"/>
      <c r="E65" s="2365" t="s">
        <v>4865</v>
      </c>
      <c r="F65" s="2365" t="s">
        <v>4866</v>
      </c>
      <c r="G65" s="3689" t="s">
        <v>4835</v>
      </c>
      <c r="H65" s="3689"/>
      <c r="I65" s="3689" t="s">
        <v>4836</v>
      </c>
      <c r="J65" s="3690"/>
    </row>
    <row r="66" spans="1:10" ht="18" customHeight="1">
      <c r="A66" s="2394"/>
      <c r="B66" s="2376"/>
      <c r="C66" s="3691"/>
      <c r="D66" s="3691"/>
      <c r="E66" s="2375"/>
      <c r="F66" s="2375"/>
      <c r="G66" s="3692"/>
      <c r="H66" s="3692"/>
      <c r="I66" s="3692"/>
      <c r="J66" s="3693"/>
    </row>
    <row r="67" spans="1:10" ht="18" customHeight="1">
      <c r="A67" s="2394"/>
      <c r="B67" s="2376"/>
      <c r="C67" s="3691"/>
      <c r="D67" s="3691"/>
      <c r="E67" s="2375"/>
      <c r="F67" s="2377"/>
      <c r="G67" s="3705"/>
      <c r="H67" s="3692"/>
      <c r="I67" s="3692"/>
      <c r="J67" s="3693"/>
    </row>
    <row r="68" spans="1:10" ht="18" customHeight="1">
      <c r="A68" s="2394"/>
      <c r="B68" s="2376"/>
      <c r="C68" s="3691"/>
      <c r="D68" s="3691"/>
      <c r="E68" s="2375"/>
      <c r="F68" s="2375"/>
      <c r="G68" s="3692"/>
      <c r="H68" s="3692"/>
      <c r="I68" s="3692"/>
      <c r="J68" s="3693"/>
    </row>
    <row r="69" spans="1:10" ht="18" customHeight="1">
      <c r="A69" s="2394"/>
      <c r="B69" s="2376"/>
      <c r="C69" s="2376"/>
      <c r="D69" s="2376"/>
      <c r="E69" s="2375"/>
      <c r="F69" s="2375"/>
      <c r="G69" s="3685"/>
      <c r="H69" s="3704"/>
      <c r="I69" s="3685"/>
      <c r="J69" s="3686"/>
    </row>
    <row r="70" spans="1:10" ht="18" customHeight="1">
      <c r="A70" s="2394"/>
      <c r="B70" s="2376"/>
      <c r="C70" s="2376"/>
      <c r="D70" s="2376"/>
      <c r="E70" s="2375"/>
      <c r="F70" s="2375"/>
      <c r="G70" s="3685"/>
      <c r="H70" s="3704"/>
      <c r="I70" s="3685"/>
      <c r="J70" s="3686"/>
    </row>
    <row r="71" spans="1:10" ht="18" customHeight="1">
      <c r="A71" s="2394"/>
      <c r="B71" s="2376"/>
      <c r="C71" s="2376"/>
      <c r="D71" s="2376"/>
      <c r="E71" s="2375"/>
      <c r="F71" s="2375"/>
      <c r="G71" s="3685"/>
      <c r="H71" s="3704"/>
      <c r="I71" s="3685"/>
      <c r="J71" s="3686"/>
    </row>
    <row r="72" spans="1:10" ht="18" customHeight="1">
      <c r="A72" s="2394"/>
      <c r="B72" s="2376"/>
      <c r="C72" s="2376"/>
      <c r="D72" s="2376"/>
      <c r="E72" s="2375"/>
      <c r="F72" s="2375"/>
      <c r="G72" s="3685"/>
      <c r="H72" s="3704"/>
      <c r="I72" s="3685"/>
      <c r="J72" s="3686"/>
    </row>
    <row r="73" spans="1:10" ht="18" customHeight="1">
      <c r="A73" s="2394"/>
      <c r="B73" s="2376"/>
      <c r="C73" s="2376"/>
      <c r="D73" s="2376"/>
      <c r="E73" s="2375"/>
      <c r="F73" s="2375"/>
      <c r="G73" s="3687"/>
      <c r="H73" s="3704"/>
      <c r="I73" s="3687"/>
      <c r="J73" s="3686"/>
    </row>
    <row r="74" spans="1:10" ht="33.6" customHeight="1">
      <c r="A74" s="3649" t="s">
        <v>4837</v>
      </c>
      <c r="B74" s="3650"/>
      <c r="C74" s="3650"/>
      <c r="D74" s="3650"/>
      <c r="E74" s="3650"/>
      <c r="F74" s="3650"/>
      <c r="G74" s="3650"/>
      <c r="H74" s="3650"/>
      <c r="I74" s="3650"/>
      <c r="J74" s="3651"/>
    </row>
    <row r="75" spans="1:10" ht="20.399999999999999" customHeight="1">
      <c r="A75" s="3639" t="s">
        <v>4838</v>
      </c>
      <c r="B75" s="3055"/>
      <c r="C75" s="3055"/>
      <c r="D75" s="3055"/>
      <c r="E75" s="3055"/>
      <c r="F75" s="3055"/>
      <c r="G75" s="3055"/>
      <c r="H75" s="3055"/>
      <c r="I75" s="3055"/>
      <c r="J75" s="3640"/>
    </row>
    <row r="76" spans="1:10" ht="15" customHeight="1">
      <c r="A76" s="3634" t="s">
        <v>4839</v>
      </c>
      <c r="B76" s="3635"/>
      <c r="C76" s="3635"/>
      <c r="D76" s="3635"/>
      <c r="E76" s="3635"/>
      <c r="F76" s="3635"/>
      <c r="G76" s="3635"/>
      <c r="H76" s="3635"/>
      <c r="I76" s="3635"/>
      <c r="J76" s="3636"/>
    </row>
    <row r="77" spans="1:10" ht="15" customHeight="1">
      <c r="A77" s="3634" t="s">
        <v>4840</v>
      </c>
      <c r="B77" s="3635"/>
      <c r="C77" s="3635"/>
      <c r="D77" s="3635"/>
      <c r="E77" s="3635"/>
      <c r="F77" s="3635"/>
      <c r="G77" s="3635"/>
      <c r="H77" s="3635"/>
      <c r="I77" s="3635"/>
      <c r="J77" s="3636"/>
    </row>
    <row r="78" spans="1:10" ht="15.9" customHeight="1">
      <c r="A78" s="2359" t="s">
        <v>4841</v>
      </c>
      <c r="G78" s="3700"/>
      <c r="H78" s="3701"/>
      <c r="I78" s="3701"/>
      <c r="J78" s="3702"/>
    </row>
    <row r="79" spans="1:10" ht="15.9" customHeight="1">
      <c r="A79" s="2359" t="s">
        <v>4842</v>
      </c>
      <c r="G79" s="3700"/>
      <c r="H79" s="3701"/>
      <c r="I79" s="3701"/>
      <c r="J79" s="3702"/>
    </row>
    <row r="80" spans="1:10" ht="15.9" customHeight="1">
      <c r="A80" s="2360" t="s">
        <v>4843</v>
      </c>
      <c r="G80" s="3700"/>
      <c r="H80" s="3701"/>
      <c r="I80" s="3701"/>
      <c r="J80" s="3702"/>
    </row>
    <row r="81" spans="1:10" ht="15.9" customHeight="1">
      <c r="A81" s="2360" t="s">
        <v>4844</v>
      </c>
      <c r="G81" s="3700"/>
      <c r="H81" s="3701"/>
      <c r="I81" s="3701"/>
      <c r="J81" s="3702"/>
    </row>
    <row r="82" spans="1:10" ht="15.9" customHeight="1">
      <c r="A82" s="2360" t="s">
        <v>4845</v>
      </c>
      <c r="G82" s="3700"/>
      <c r="H82" s="3701"/>
      <c r="I82" s="3701"/>
      <c r="J82" s="3702"/>
    </row>
    <row r="83" spans="1:10" ht="15.9" customHeight="1">
      <c r="A83" s="2360" t="s">
        <v>4846</v>
      </c>
      <c r="G83" s="3700"/>
      <c r="H83" s="3701"/>
      <c r="I83" s="3701"/>
      <c r="J83" s="3702"/>
    </row>
    <row r="84" spans="1:10" ht="15.9" customHeight="1">
      <c r="A84" s="2360" t="s">
        <v>4847</v>
      </c>
      <c r="G84" s="3700"/>
      <c r="H84" s="3701"/>
      <c r="I84" s="3701"/>
      <c r="J84" s="3702"/>
    </row>
    <row r="85" spans="1:10" ht="15.9" customHeight="1">
      <c r="A85" s="2359" t="s">
        <v>4848</v>
      </c>
      <c r="G85" s="3700"/>
      <c r="H85" s="3701"/>
      <c r="I85" s="3701"/>
      <c r="J85" s="3702"/>
    </row>
    <row r="86" spans="1:10" ht="15.9" customHeight="1">
      <c r="A86" s="3697" t="s">
        <v>4849</v>
      </c>
      <c r="B86" s="3698"/>
      <c r="C86" s="3698"/>
      <c r="D86" s="3698"/>
      <c r="E86" s="3698"/>
      <c r="F86" s="3698"/>
      <c r="G86" s="3698"/>
      <c r="H86" s="3698"/>
      <c r="I86" s="3698"/>
      <c r="J86" s="3699"/>
    </row>
    <row r="87" spans="1:10" ht="36" customHeight="1">
      <c r="A87" s="3637" t="s">
        <v>4850</v>
      </c>
      <c r="B87" s="2648"/>
      <c r="C87" s="2648"/>
      <c r="D87" s="2648"/>
      <c r="E87" s="2648"/>
      <c r="F87" s="2648"/>
      <c r="G87" s="2648"/>
      <c r="H87" s="2648"/>
      <c r="I87" s="2648"/>
      <c r="J87" s="3638"/>
    </row>
    <row r="88" spans="1:10" ht="20.399999999999999" customHeight="1">
      <c r="A88" s="3637" t="s">
        <v>4851</v>
      </c>
      <c r="B88" s="2648"/>
      <c r="C88" s="2648"/>
      <c r="D88" s="2648"/>
      <c r="E88" s="2648"/>
      <c r="F88" s="2648"/>
      <c r="G88" s="2648"/>
      <c r="H88" s="2648"/>
      <c r="I88" s="2648"/>
      <c r="J88" s="3638"/>
    </row>
    <row r="89" spans="1:10" ht="24.6" customHeight="1">
      <c r="A89" s="3641" t="s">
        <v>4852</v>
      </c>
      <c r="B89" s="2418"/>
      <c r="C89" s="2418"/>
      <c r="D89" s="2418"/>
      <c r="E89" s="2418"/>
      <c r="F89" s="2418"/>
      <c r="G89" s="2418"/>
      <c r="H89" s="2418"/>
      <c r="I89" s="2418"/>
      <c r="J89" s="3642"/>
    </row>
    <row r="90" spans="1:10" ht="37.200000000000003" customHeight="1">
      <c r="A90" s="3641" t="s">
        <v>4853</v>
      </c>
      <c r="B90" s="2418"/>
      <c r="C90" s="2418"/>
      <c r="D90" s="2418"/>
      <c r="E90" s="2418"/>
      <c r="F90" s="2418"/>
      <c r="G90" s="2418"/>
      <c r="H90" s="2418"/>
      <c r="I90" s="2418"/>
      <c r="J90" s="3642"/>
    </row>
    <row r="91" spans="1:10" ht="34.200000000000003" customHeight="1">
      <c r="A91" s="3641" t="s">
        <v>4854</v>
      </c>
      <c r="B91" s="2418"/>
      <c r="C91" s="2418"/>
      <c r="D91" s="2418"/>
      <c r="E91" s="2418"/>
      <c r="F91" s="2418"/>
      <c r="G91" s="2418"/>
      <c r="H91" s="2418"/>
      <c r="I91" s="2418"/>
      <c r="J91" s="3642"/>
    </row>
    <row r="92" spans="1:10" ht="21" customHeight="1">
      <c r="A92" s="3637" t="s">
        <v>4855</v>
      </c>
      <c r="B92" s="2648"/>
      <c r="C92" s="2648"/>
      <c r="D92" s="2648"/>
      <c r="E92" s="2648"/>
      <c r="F92" s="2648"/>
      <c r="G92" s="2648"/>
      <c r="H92" s="2648"/>
      <c r="I92" s="2648"/>
      <c r="J92" s="3638"/>
    </row>
    <row r="93" spans="1:10" ht="25.2" customHeight="1">
      <c r="A93" s="3639" t="s">
        <v>4856</v>
      </c>
      <c r="B93" s="3055"/>
      <c r="C93" s="3055"/>
      <c r="D93" s="3055"/>
      <c r="E93" s="3055"/>
      <c r="F93" s="3055"/>
      <c r="G93" s="3055"/>
      <c r="H93" s="3055"/>
      <c r="I93" s="3055"/>
      <c r="J93" s="3640"/>
    </row>
    <row r="94" spans="1:10" ht="23.4" customHeight="1">
      <c r="A94" s="3639" t="s">
        <v>4857</v>
      </c>
      <c r="B94" s="3055"/>
      <c r="C94" s="3055"/>
      <c r="D94" s="3055"/>
      <c r="E94" s="3055"/>
      <c r="F94" s="3055"/>
      <c r="G94" s="3055"/>
      <c r="H94" s="3055"/>
      <c r="I94" s="3055"/>
      <c r="J94" s="3640"/>
    </row>
    <row r="95" spans="1:10" ht="48.6" customHeight="1">
      <c r="A95" s="3641" t="s">
        <v>4858</v>
      </c>
      <c r="B95" s="2418"/>
      <c r="C95" s="2418"/>
      <c r="D95" s="2418"/>
      <c r="E95" s="2418"/>
      <c r="F95" s="2418"/>
      <c r="G95" s="2418"/>
      <c r="H95" s="2418"/>
      <c r="I95" s="2418"/>
      <c r="J95" s="3642"/>
    </row>
    <row r="96" spans="1:10" ht="25.2" customHeight="1">
      <c r="A96" s="3641" t="s">
        <v>4859</v>
      </c>
      <c r="B96" s="2418"/>
      <c r="C96" s="2418"/>
      <c r="D96" s="2418"/>
      <c r="E96" s="2418"/>
      <c r="F96" s="2418"/>
      <c r="G96" s="2418"/>
      <c r="H96" s="2418"/>
      <c r="I96" s="2418"/>
      <c r="J96" s="3642"/>
    </row>
    <row r="97" spans="1:10" ht="186" customHeight="1" thickBot="1">
      <c r="A97" s="3694" t="s">
        <v>4869</v>
      </c>
      <c r="B97" s="3695"/>
      <c r="C97" s="3695"/>
      <c r="D97" s="3695"/>
      <c r="E97" s="3695"/>
      <c r="F97" s="3695"/>
      <c r="G97" s="3695"/>
      <c r="H97" s="3695"/>
      <c r="I97" s="3695"/>
      <c r="J97" s="3696"/>
    </row>
    <row r="98" spans="1:10" ht="13.8" thickTop="1"/>
  </sheetData>
  <mergeCells count="114">
    <mergeCell ref="A1:J1"/>
    <mergeCell ref="A92:J92"/>
    <mergeCell ref="A93:J93"/>
    <mergeCell ref="A94:J94"/>
    <mergeCell ref="A95:J95"/>
    <mergeCell ref="A96:J96"/>
    <mergeCell ref="A74:J74"/>
    <mergeCell ref="A75:J75"/>
    <mergeCell ref="A76:J76"/>
    <mergeCell ref="A77:J77"/>
    <mergeCell ref="G78:J78"/>
    <mergeCell ref="G79:J79"/>
    <mergeCell ref="G69:H69"/>
    <mergeCell ref="I69:J69"/>
    <mergeCell ref="G70:H70"/>
    <mergeCell ref="C67:D67"/>
    <mergeCell ref="G67:H67"/>
    <mergeCell ref="I67:J67"/>
    <mergeCell ref="C68:D68"/>
    <mergeCell ref="G68:H68"/>
    <mergeCell ref="I68:J68"/>
    <mergeCell ref="G71:H71"/>
    <mergeCell ref="G72:H72"/>
    <mergeCell ref="G73:H73"/>
    <mergeCell ref="A97:J97"/>
    <mergeCell ref="A86:J86"/>
    <mergeCell ref="A87:J87"/>
    <mergeCell ref="A88:J88"/>
    <mergeCell ref="A89:J89"/>
    <mergeCell ref="A90:J90"/>
    <mergeCell ref="A91:J91"/>
    <mergeCell ref="G80:J80"/>
    <mergeCell ref="G81:J81"/>
    <mergeCell ref="G82:J82"/>
    <mergeCell ref="G83:J83"/>
    <mergeCell ref="G84:J84"/>
    <mergeCell ref="G85:J85"/>
    <mergeCell ref="I70:J70"/>
    <mergeCell ref="I71:J71"/>
    <mergeCell ref="I72:J72"/>
    <mergeCell ref="I73:J73"/>
    <mergeCell ref="A63:J63"/>
    <mergeCell ref="A64:J64"/>
    <mergeCell ref="C65:D65"/>
    <mergeCell ref="G65:H65"/>
    <mergeCell ref="I65:J65"/>
    <mergeCell ref="C66:D66"/>
    <mergeCell ref="G66:H66"/>
    <mergeCell ref="I66:J66"/>
    <mergeCell ref="A57:J57"/>
    <mergeCell ref="A58:J58"/>
    <mergeCell ref="A59:J59"/>
    <mergeCell ref="A60:J60"/>
    <mergeCell ref="A61:J61"/>
    <mergeCell ref="A62:J62"/>
    <mergeCell ref="A51:J51"/>
    <mergeCell ref="A52:J52"/>
    <mergeCell ref="A53:J53"/>
    <mergeCell ref="A54:J54"/>
    <mergeCell ref="A55:J55"/>
    <mergeCell ref="A56:J56"/>
    <mergeCell ref="A46:J46"/>
    <mergeCell ref="A47:J47"/>
    <mergeCell ref="A48:J48"/>
    <mergeCell ref="A49:J49"/>
    <mergeCell ref="A50:J50"/>
    <mergeCell ref="A39:J39"/>
    <mergeCell ref="A40:J40"/>
    <mergeCell ref="A41:J41"/>
    <mergeCell ref="A42:J42"/>
    <mergeCell ref="A43:J43"/>
    <mergeCell ref="A44:J44"/>
    <mergeCell ref="A35:J35"/>
    <mergeCell ref="A36:J36"/>
    <mergeCell ref="A37:J37"/>
    <mergeCell ref="A38:J38"/>
    <mergeCell ref="A29:J29"/>
    <mergeCell ref="A30:J30"/>
    <mergeCell ref="A31:J31"/>
    <mergeCell ref="A32:J32"/>
    <mergeCell ref="A45:J45"/>
    <mergeCell ref="D26:J26"/>
    <mergeCell ref="A5:J5"/>
    <mergeCell ref="A6:J6"/>
    <mergeCell ref="A7:J7"/>
    <mergeCell ref="A8:J8"/>
    <mergeCell ref="A9:J9"/>
    <mergeCell ref="A10:J10"/>
    <mergeCell ref="A33:J33"/>
    <mergeCell ref="A34:J34"/>
    <mergeCell ref="A28:J28"/>
    <mergeCell ref="A27:C27"/>
    <mergeCell ref="D27:J27"/>
    <mergeCell ref="A23:J23"/>
    <mergeCell ref="A24:C24"/>
    <mergeCell ref="D24:J24"/>
    <mergeCell ref="A25:C25"/>
    <mergeCell ref="D25:J25"/>
    <mergeCell ref="A26:C26"/>
    <mergeCell ref="E2:J2"/>
    <mergeCell ref="E3:J3"/>
    <mergeCell ref="E4:J4"/>
    <mergeCell ref="A17:J17"/>
    <mergeCell ref="A18:J18"/>
    <mergeCell ref="A19:J19"/>
    <mergeCell ref="A20:J20"/>
    <mergeCell ref="A21:J21"/>
    <mergeCell ref="A22:J22"/>
    <mergeCell ref="A11:J11"/>
    <mergeCell ref="A12:J12"/>
    <mergeCell ref="A13:J13"/>
    <mergeCell ref="A14:J14"/>
    <mergeCell ref="A15:J15"/>
    <mergeCell ref="A16:J16"/>
  </mergeCells>
  <pageMargins left="0.23622047244094491" right="0.23622047244094491" top="0.74803149606299213" bottom="0.74803149606299213" header="0.31496062992125984" footer="0.31496062992125984"/>
  <pageSetup paperSize="9" scale="55" pageOrder="overThenDown" orientation="portrait" r:id="rId1"/>
  <headerFooter>
    <oddHeader>&amp;RKZN Department of Public Works
Effective Date:16 JANUARY 2023
Revision 9</oddHeader>
    <oddFooter>Page &amp;P of &amp;N</oddFooter>
  </headerFooter>
  <rowBreaks count="1" manualBreakCount="1">
    <brk id="49" max="9"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'Goals for T2.9'!$B$3:$B$10</xm:f>
          </x14:formula1>
          <xm:sqref>A66:A73</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tabColor indexed="51"/>
  </sheetPr>
  <dimension ref="A1:U38"/>
  <sheetViews>
    <sheetView showGridLines="0" zoomScaleNormal="100" workbookViewId="0">
      <selection activeCell="E28" sqref="E28"/>
    </sheetView>
  </sheetViews>
  <sheetFormatPr defaultRowHeight="13.2"/>
  <cols>
    <col min="1" max="1" width="6.44140625" customWidth="1"/>
    <col min="2" max="2" width="9.88671875" customWidth="1"/>
    <col min="4" max="4" width="10" customWidth="1"/>
    <col min="6" max="6" width="5.44140625" customWidth="1"/>
    <col min="8" max="8" width="9.33203125" customWidth="1"/>
  </cols>
  <sheetData>
    <row r="1" spans="1:21" ht="18" customHeight="1">
      <c r="A1" s="3708" t="s">
        <v>1250</v>
      </c>
      <c r="B1" s="3709"/>
      <c r="C1" s="3709"/>
      <c r="D1" s="3709"/>
      <c r="E1" s="3709"/>
      <c r="F1" s="3709"/>
      <c r="G1" s="3709"/>
      <c r="H1" s="3709"/>
      <c r="I1" s="3709"/>
      <c r="J1" s="3709"/>
      <c r="K1" s="3710"/>
    </row>
    <row r="2" spans="1:21" ht="7.5" customHeight="1">
      <c r="A2" s="3711"/>
      <c r="B2" s="3586"/>
      <c r="C2" s="3586"/>
      <c r="D2" s="3586"/>
      <c r="E2" s="3586"/>
      <c r="F2" s="3586"/>
      <c r="G2" s="3586"/>
      <c r="H2" s="3586"/>
      <c r="I2" s="3586"/>
      <c r="J2" s="3586"/>
      <c r="K2" s="3712"/>
    </row>
    <row r="3" spans="1:21" ht="69.75" customHeight="1">
      <c r="A3" s="3420" t="s">
        <v>417</v>
      </c>
      <c r="B3" s="3420"/>
      <c r="C3" s="3421" t="str">
        <f>+'Master Data'!E18</f>
        <v>KZN Public Works: 191 Prince Alfred Street</v>
      </c>
      <c r="D3" s="3431"/>
      <c r="E3" s="3431"/>
      <c r="F3" s="3431"/>
      <c r="G3" s="3431"/>
      <c r="H3" s="3431"/>
      <c r="I3" s="3431"/>
      <c r="J3" s="3431"/>
      <c r="K3" s="3422"/>
    </row>
    <row r="4" spans="1:21" ht="21" customHeight="1">
      <c r="A4" s="3420" t="s">
        <v>4552</v>
      </c>
      <c r="B4" s="3420"/>
      <c r="C4" s="3715" t="str">
        <f>+'Master Data'!E13</f>
        <v>ZNTM012345W</v>
      </c>
      <c r="D4" s="3716"/>
      <c r="E4" s="3716"/>
      <c r="F4" s="3717"/>
      <c r="G4" s="3721" t="s">
        <v>4013</v>
      </c>
      <c r="H4" s="3721"/>
      <c r="I4" s="3718" t="str">
        <f>+'Master Data'!G13</f>
        <v>012345</v>
      </c>
      <c r="J4" s="3719"/>
      <c r="K4" s="3720"/>
    </row>
    <row r="5" spans="1:21" ht="21" customHeight="1">
      <c r="A5" s="3722" t="s">
        <v>3841</v>
      </c>
      <c r="B5" s="3723"/>
      <c r="C5" s="3723"/>
      <c r="D5" s="3723"/>
      <c r="E5" s="3723"/>
      <c r="F5" s="3724"/>
      <c r="G5" s="1827" t="str">
        <f>+'Master Data'!Text18</f>
        <v>As per Tender Advertisement</v>
      </c>
      <c r="H5" s="1780"/>
      <c r="I5" s="1780"/>
      <c r="J5" s="1780"/>
      <c r="K5" s="1781"/>
    </row>
    <row r="6" spans="1:21" ht="32.25" customHeight="1">
      <c r="A6" s="17"/>
    </row>
    <row r="7" spans="1:21" ht="15">
      <c r="A7" s="3004" t="s">
        <v>190</v>
      </c>
      <c r="B7" s="3004"/>
      <c r="C7" s="3004"/>
      <c r="D7" s="3713"/>
      <c r="E7" s="3713"/>
      <c r="F7" s="3713"/>
      <c r="G7" s="3713"/>
      <c r="H7" s="3713"/>
      <c r="I7" s="3713"/>
      <c r="J7" s="3713"/>
      <c r="K7" s="3713"/>
    </row>
    <row r="8" spans="1:21" ht="9.75" customHeight="1">
      <c r="A8" s="3714" t="s">
        <v>193</v>
      </c>
      <c r="B8" s="3714"/>
      <c r="C8" s="3714"/>
      <c r="D8" s="3714"/>
      <c r="E8" s="3714"/>
      <c r="F8" s="3714"/>
      <c r="G8" s="3714"/>
      <c r="H8" s="3714"/>
      <c r="I8" s="3714"/>
      <c r="J8" s="3714"/>
      <c r="K8" s="3714"/>
    </row>
    <row r="9" spans="1:21" ht="15">
      <c r="A9" s="3004" t="s">
        <v>191</v>
      </c>
      <c r="B9" s="3004"/>
      <c r="C9" s="3713"/>
      <c r="D9" s="3713"/>
      <c r="E9" s="3713"/>
      <c r="F9" s="3713"/>
      <c r="G9" s="3713"/>
      <c r="H9" s="3713"/>
      <c r="I9" s="3713"/>
      <c r="J9" s="3713"/>
      <c r="K9" s="3713"/>
    </row>
    <row r="10" spans="1:21" ht="9.75" customHeight="1">
      <c r="A10" s="3714" t="s">
        <v>192</v>
      </c>
      <c r="B10" s="3714"/>
      <c r="C10" s="3714"/>
      <c r="D10" s="3714"/>
      <c r="E10" s="3714"/>
      <c r="F10" s="3714"/>
      <c r="G10" s="3714"/>
      <c r="H10" s="3714"/>
      <c r="I10" s="3714"/>
      <c r="J10" s="3714"/>
      <c r="K10" s="3714"/>
    </row>
    <row r="11" spans="1:21" ht="15" customHeight="1">
      <c r="A11" s="3015" t="s">
        <v>196</v>
      </c>
      <c r="B11" s="3015"/>
      <c r="C11" s="3015"/>
      <c r="D11" s="3726"/>
      <c r="E11" s="3726"/>
      <c r="F11" s="3726"/>
      <c r="G11" s="3726"/>
      <c r="H11" s="3726"/>
      <c r="I11" s="3726"/>
      <c r="J11" s="3726"/>
      <c r="K11" s="239" t="s">
        <v>194</v>
      </c>
      <c r="L11" s="239"/>
      <c r="M11" s="239"/>
      <c r="N11" s="239"/>
      <c r="O11" s="239"/>
      <c r="P11" s="239"/>
      <c r="Q11" s="239"/>
      <c r="R11" s="239"/>
      <c r="S11" s="239"/>
      <c r="T11" s="239"/>
      <c r="U11" s="239"/>
    </row>
    <row r="12" spans="1:21" ht="14.25" customHeight="1">
      <c r="A12" s="3207" t="s">
        <v>582</v>
      </c>
      <c r="B12" s="3207"/>
      <c r="C12" s="3207"/>
      <c r="D12" t="s">
        <v>582</v>
      </c>
    </row>
    <row r="13" spans="1:21" ht="68.25" customHeight="1">
      <c r="A13" s="3725" t="s">
        <v>195</v>
      </c>
      <c r="B13" s="3725"/>
      <c r="C13" s="3725"/>
      <c r="D13" s="3725"/>
      <c r="E13" s="3725"/>
      <c r="F13" s="3725"/>
      <c r="G13" s="3725"/>
      <c r="H13" s="3725"/>
      <c r="I13" s="3725"/>
      <c r="J13" s="3725"/>
      <c r="K13" s="3725"/>
    </row>
    <row r="14" spans="1:21" ht="16.5" customHeight="1">
      <c r="A14" s="3727" t="s">
        <v>3200</v>
      </c>
      <c r="B14" s="3727"/>
      <c r="C14" s="3727"/>
      <c r="D14" s="3727"/>
      <c r="E14" s="3727"/>
      <c r="F14" s="3727"/>
      <c r="G14" s="3727"/>
      <c r="H14" s="3727"/>
      <c r="I14" s="3727"/>
      <c r="J14" s="3727"/>
      <c r="K14" s="3727"/>
    </row>
    <row r="15" spans="1:21" ht="16.5" customHeight="1">
      <c r="A15" s="3727"/>
      <c r="B15" s="3727"/>
      <c r="C15" s="3727"/>
      <c r="D15" s="3727"/>
      <c r="E15" s="3727"/>
      <c r="F15" s="3727"/>
      <c r="G15" s="3727"/>
      <c r="H15" s="3727"/>
      <c r="I15" s="3727"/>
      <c r="J15" s="3727"/>
      <c r="K15" s="3727"/>
    </row>
    <row r="16" spans="1:21" ht="34.950000000000003" customHeight="1">
      <c r="A16" s="3727"/>
      <c r="B16" s="3727"/>
      <c r="C16" s="3727"/>
      <c r="D16" s="3727"/>
      <c r="E16" s="3727"/>
      <c r="F16" s="3727"/>
      <c r="G16" s="3727"/>
      <c r="H16" s="3727"/>
      <c r="I16" s="3727"/>
      <c r="J16" s="3727"/>
      <c r="K16" s="3727"/>
    </row>
    <row r="17" spans="1:11" ht="9" customHeight="1">
      <c r="A17" s="12"/>
    </row>
    <row r="18" spans="1:11" ht="9" customHeight="1">
      <c r="A18" s="6"/>
    </row>
    <row r="19" spans="1:11" ht="27.75" customHeight="1">
      <c r="A19" s="3707" t="s">
        <v>756</v>
      </c>
      <c r="B19" s="3707"/>
      <c r="C19" s="3707"/>
      <c r="D19" s="3707"/>
      <c r="E19" s="3519"/>
      <c r="F19" s="3519"/>
      <c r="G19" s="3519"/>
      <c r="H19" s="3519"/>
      <c r="I19" s="3707" t="s">
        <v>756</v>
      </c>
      <c r="J19" s="3707"/>
      <c r="K19" s="3707"/>
    </row>
    <row r="20" spans="1:11" ht="19.5" customHeight="1">
      <c r="A20" s="3706" t="s">
        <v>4567</v>
      </c>
      <c r="B20" s="3706"/>
      <c r="C20" s="3706"/>
      <c r="D20" s="3706"/>
      <c r="E20" s="3706" t="s">
        <v>369</v>
      </c>
      <c r="F20" s="3706"/>
      <c r="G20" s="3706"/>
      <c r="H20" s="3706"/>
      <c r="I20" s="3706" t="s">
        <v>370</v>
      </c>
      <c r="J20" s="3706"/>
      <c r="K20" s="3706"/>
    </row>
    <row r="21" spans="1:11" ht="18.75" customHeight="1"/>
    <row r="22" spans="1:11" ht="15">
      <c r="A22" s="1"/>
    </row>
    <row r="23" spans="1:11" ht="15">
      <c r="A23" s="1"/>
    </row>
    <row r="24" spans="1:11" ht="27.75" customHeight="1">
      <c r="A24" s="3707" t="s">
        <v>756</v>
      </c>
      <c r="B24" s="3707"/>
      <c r="C24" s="3707"/>
      <c r="D24" s="3707"/>
      <c r="E24" s="3519"/>
      <c r="F24" s="3519"/>
      <c r="G24" s="3519"/>
      <c r="H24" s="3519"/>
      <c r="I24" s="3707" t="s">
        <v>756</v>
      </c>
      <c r="J24" s="3707"/>
      <c r="K24" s="3707"/>
    </row>
    <row r="25" spans="1:11" ht="20.25" customHeight="1">
      <c r="A25" s="3706" t="s">
        <v>1228</v>
      </c>
      <c r="B25" s="3706"/>
      <c r="C25" s="3706"/>
      <c r="D25" s="3706"/>
      <c r="E25" s="3706" t="s">
        <v>369</v>
      </c>
      <c r="F25" s="3706"/>
      <c r="G25" s="3706"/>
      <c r="H25" s="3706"/>
      <c r="I25" s="3706" t="s">
        <v>370</v>
      </c>
      <c r="J25" s="3706"/>
      <c r="K25" s="3706"/>
    </row>
    <row r="26" spans="1:11">
      <c r="A26" s="6"/>
    </row>
    <row r="27" spans="1:11" ht="37.5" customHeight="1">
      <c r="A27" s="2706" t="s">
        <v>4444</v>
      </c>
      <c r="B27" s="2706"/>
      <c r="C27" s="2706"/>
      <c r="D27" s="2706"/>
      <c r="E27" s="2706"/>
      <c r="F27" s="2706"/>
      <c r="G27" s="2706"/>
      <c r="H27" s="2706"/>
      <c r="I27" s="2706"/>
      <c r="J27" s="2706"/>
      <c r="K27" s="2706"/>
    </row>
    <row r="28" spans="1:11" ht="21" customHeight="1">
      <c r="A28" s="2706"/>
      <c r="B28" s="2706"/>
      <c r="C28" s="2706"/>
      <c r="D28" s="2706"/>
      <c r="E28" s="2706"/>
      <c r="F28" s="2706"/>
      <c r="G28" s="2706"/>
      <c r="H28" s="2706"/>
      <c r="I28" s="2706"/>
      <c r="J28" s="2706"/>
      <c r="K28" s="2706"/>
    </row>
    <row r="29" spans="1:11" ht="15.6">
      <c r="A29" s="1209"/>
      <c r="B29" s="1209"/>
      <c r="C29" s="1209"/>
      <c r="D29" s="1209"/>
      <c r="E29" s="1209"/>
      <c r="F29" s="1209"/>
      <c r="G29" s="1209"/>
      <c r="H29" s="1209"/>
      <c r="I29" s="1209"/>
      <c r="J29" s="1209"/>
      <c r="K29" s="1209"/>
    </row>
    <row r="30" spans="1:11" ht="24" customHeight="1">
      <c r="E30" s="392"/>
      <c r="F30" s="393"/>
      <c r="G30" s="393"/>
      <c r="H30" s="394"/>
    </row>
    <row r="31" spans="1:11">
      <c r="E31" s="53"/>
      <c r="H31" s="289"/>
    </row>
    <row r="32" spans="1:11">
      <c r="E32" s="53"/>
      <c r="H32" s="289"/>
    </row>
    <row r="33" spans="5:8">
      <c r="E33" s="53"/>
      <c r="H33" s="289"/>
    </row>
    <row r="34" spans="5:8">
      <c r="E34" s="53"/>
      <c r="H34" s="289"/>
    </row>
    <row r="35" spans="5:8">
      <c r="E35" s="53"/>
      <c r="H35" s="289"/>
    </row>
    <row r="36" spans="5:8">
      <c r="E36" s="53"/>
      <c r="H36" s="289"/>
    </row>
    <row r="37" spans="5:8">
      <c r="E37" s="395"/>
      <c r="F37" s="390"/>
      <c r="G37" s="390"/>
      <c r="H37" s="391"/>
    </row>
    <row r="38" spans="5:8">
      <c r="E38" s="29" t="s">
        <v>3235</v>
      </c>
    </row>
  </sheetData>
  <sheetProtection formatRows="0" selectLockedCells="1"/>
  <mergeCells count="32">
    <mergeCell ref="A10:K10"/>
    <mergeCell ref="A9:B9"/>
    <mergeCell ref="A13:K13"/>
    <mergeCell ref="A12:C12"/>
    <mergeCell ref="E20:H20"/>
    <mergeCell ref="I20:K20"/>
    <mergeCell ref="A11:C11"/>
    <mergeCell ref="D11:J11"/>
    <mergeCell ref="A14:K16"/>
    <mergeCell ref="E19:H19"/>
    <mergeCell ref="I19:K19"/>
    <mergeCell ref="A1:K2"/>
    <mergeCell ref="A7:C7"/>
    <mergeCell ref="C9:K9"/>
    <mergeCell ref="A8:K8"/>
    <mergeCell ref="D7:K7"/>
    <mergeCell ref="A4:B4"/>
    <mergeCell ref="C4:F4"/>
    <mergeCell ref="I4:K4"/>
    <mergeCell ref="G4:H4"/>
    <mergeCell ref="A3:B3"/>
    <mergeCell ref="C3:K3"/>
    <mergeCell ref="A5:F5"/>
    <mergeCell ref="A27:K28"/>
    <mergeCell ref="E25:H25"/>
    <mergeCell ref="A20:D20"/>
    <mergeCell ref="E24:H24"/>
    <mergeCell ref="A19:D19"/>
    <mergeCell ref="I25:K25"/>
    <mergeCell ref="A24:D24"/>
    <mergeCell ref="I24:K24"/>
    <mergeCell ref="A25:D25"/>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23" r:id="rId4" name="Button 3">
              <controlPr defaultSize="0" print="0" autoFill="0" autoPict="0" macro="[0]!ToMainMenu">
                <anchor>
                  <from>
                    <xdr:col>11</xdr:col>
                    <xdr:colOff>152400</xdr:colOff>
                    <xdr:row>0</xdr:row>
                    <xdr:rowOff>182880</xdr:rowOff>
                  </from>
                  <to>
                    <xdr:col>13</xdr:col>
                    <xdr:colOff>502920</xdr:colOff>
                    <xdr:row>2</xdr:row>
                    <xdr:rowOff>182880</xdr:rowOff>
                  </to>
                </anchor>
              </controlPr>
            </control>
          </mc:Choice>
        </mc:AlternateContent>
        <mc:AlternateContent xmlns:mc="http://schemas.openxmlformats.org/markup-compatibility/2006">
          <mc:Choice Requires="x14">
            <control shapeId="81924" r:id="rId5" name="Button 4">
              <controlPr defaultSize="0" print="0" autoFill="0" autoPict="0" macro="[0]!PrintCoverPGSec1">
                <anchor>
                  <from>
                    <xdr:col>11</xdr:col>
                    <xdr:colOff>152400</xdr:colOff>
                    <xdr:row>3</xdr:row>
                    <xdr:rowOff>7620</xdr:rowOff>
                  </from>
                  <to>
                    <xdr:col>13</xdr:col>
                    <xdr:colOff>502920</xdr:colOff>
                    <xdr:row>4</xdr:row>
                    <xdr:rowOff>68580</xdr:rowOff>
                  </to>
                </anchor>
              </controlPr>
            </control>
          </mc:Choice>
        </mc:AlternateContent>
        <mc:AlternateContent xmlns:mc="http://schemas.openxmlformats.org/markup-compatibility/2006">
          <mc:Choice Requires="x14">
            <control shapeId="81925" r:id="rId6" name="Button 5">
              <controlPr defaultSize="0" print="0" autoFill="0" autoPict="0" macro="[0]!PrintPreview">
                <anchor>
                  <from>
                    <xdr:col>11</xdr:col>
                    <xdr:colOff>152400</xdr:colOff>
                    <xdr:row>2</xdr:row>
                    <xdr:rowOff>220980</xdr:rowOff>
                  </from>
                  <to>
                    <xdr:col>13</xdr:col>
                    <xdr:colOff>502920</xdr:colOff>
                    <xdr:row>2</xdr:row>
                    <xdr:rowOff>541020</xdr:rowOff>
                  </to>
                </anchor>
              </controlPr>
            </control>
          </mc:Choice>
        </mc:AlternateContent>
        <mc:AlternateContent xmlns:mc="http://schemas.openxmlformats.org/markup-compatibility/2006">
          <mc:Choice Requires="x14">
            <control shapeId="81992" r:id="rId7" name="Button 72">
              <controlPr defaultSize="0" print="0" autoFill="0" autoPict="0" macro="[0]!ToDataEntry">
                <anchor>
                  <from>
                    <xdr:col>11</xdr:col>
                    <xdr:colOff>175260</xdr:colOff>
                    <xdr:row>5</xdr:row>
                    <xdr:rowOff>198120</xdr:rowOff>
                  </from>
                  <to>
                    <xdr:col>13</xdr:col>
                    <xdr:colOff>525780</xdr:colOff>
                    <xdr:row>6</xdr:row>
                    <xdr:rowOff>114300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tabColor rgb="FF00B050"/>
  </sheetPr>
  <dimension ref="A1:L5"/>
  <sheetViews>
    <sheetView showGridLines="0" zoomScaleNormal="100" zoomScaleSheetLayoutView="100" workbookViewId="0">
      <selection activeCell="E28" sqref="E28"/>
    </sheetView>
  </sheetViews>
  <sheetFormatPr defaultRowHeight="13.2"/>
  <cols>
    <col min="1" max="1" width="3" customWidth="1"/>
    <col min="2" max="2" width="8.88671875" customWidth="1"/>
    <col min="3" max="3" width="9.88671875" customWidth="1"/>
    <col min="6" max="6" width="8.33203125" customWidth="1"/>
    <col min="7" max="7" width="5.88671875" customWidth="1"/>
    <col min="8" max="8" width="5.33203125" customWidth="1"/>
    <col min="9" max="9" width="9.109375" customWidth="1"/>
    <col min="11" max="11" width="9.109375" customWidth="1"/>
    <col min="12" max="12" width="11.33203125" customWidth="1"/>
  </cols>
  <sheetData>
    <row r="1" spans="1:12" ht="17.399999999999999" customHeight="1">
      <c r="A1" s="3728" t="s">
        <v>4755</v>
      </c>
      <c r="B1" s="3729"/>
      <c r="C1" s="3729"/>
      <c r="D1" s="3729"/>
      <c r="E1" s="3729"/>
      <c r="F1" s="3729"/>
      <c r="G1" s="3729"/>
      <c r="H1" s="3729"/>
      <c r="I1" s="3729"/>
      <c r="J1" s="3729"/>
      <c r="K1" s="3729"/>
      <c r="L1" s="3730"/>
    </row>
    <row r="2" spans="1:12" ht="13.8" thickBot="1">
      <c r="A2" s="3731"/>
      <c r="B2" s="3732"/>
      <c r="C2" s="3732"/>
      <c r="D2" s="3732"/>
      <c r="E2" s="3732"/>
      <c r="F2" s="3732"/>
      <c r="G2" s="3732"/>
      <c r="H2" s="3732"/>
      <c r="I2" s="3732"/>
      <c r="J2" s="3732"/>
      <c r="K2" s="3732"/>
      <c r="L2" s="3733"/>
    </row>
    <row r="3" spans="1:12" ht="86.25" customHeight="1" thickTop="1">
      <c r="A3" s="3734" t="s">
        <v>4756</v>
      </c>
      <c r="B3" s="3735"/>
      <c r="C3" s="3735"/>
      <c r="D3" s="3735"/>
      <c r="E3" s="3735"/>
      <c r="F3" s="3735"/>
      <c r="G3" s="3735"/>
      <c r="H3" s="3735"/>
      <c r="I3" s="3735"/>
      <c r="J3" s="3735"/>
      <c r="K3" s="3735"/>
      <c r="L3" s="3736"/>
    </row>
    <row r="4" spans="1:12" ht="21.75" customHeight="1" thickBot="1">
      <c r="A4" s="3737"/>
      <c r="B4" s="3738"/>
      <c r="C4" s="3738"/>
      <c r="D4" s="3738"/>
      <c r="E4" s="3738"/>
      <c r="F4" s="3738"/>
      <c r="G4" s="3738"/>
      <c r="H4" s="3738"/>
      <c r="I4" s="3738"/>
      <c r="J4" s="3738"/>
      <c r="K4" s="3738"/>
      <c r="L4" s="3739"/>
    </row>
    <row r="5" spans="1:12" ht="13.8" thickTop="1">
      <c r="A5" s="414"/>
      <c r="B5" s="413"/>
      <c r="C5" s="414"/>
      <c r="D5" s="414"/>
      <c r="E5" s="414"/>
      <c r="F5" s="414"/>
      <c r="G5" s="414"/>
      <c r="H5" s="414"/>
      <c r="I5" s="414"/>
      <c r="J5" s="414"/>
      <c r="K5" s="414"/>
      <c r="L5" s="414"/>
    </row>
  </sheetData>
  <sheetProtection formatRows="0" selectLockedCells="1"/>
  <mergeCells count="2">
    <mergeCell ref="A1:L2"/>
    <mergeCell ref="A3:L4"/>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7279" r:id="rId4" name="Button 1967">
              <controlPr defaultSize="0" print="0" autoFill="0" autoPict="0" macro="[0]!ToMainMenu">
                <anchor>
                  <from>
                    <xdr:col>12</xdr:col>
                    <xdr:colOff>350520</xdr:colOff>
                    <xdr:row>0</xdr:row>
                    <xdr:rowOff>83820</xdr:rowOff>
                  </from>
                  <to>
                    <xdr:col>15</xdr:col>
                    <xdr:colOff>7620</xdr:colOff>
                    <xdr:row>2</xdr:row>
                    <xdr:rowOff>45720</xdr:rowOff>
                  </to>
                </anchor>
              </controlPr>
            </control>
          </mc:Choice>
        </mc:AlternateContent>
        <mc:AlternateContent xmlns:mc="http://schemas.openxmlformats.org/markup-compatibility/2006">
          <mc:Choice Requires="x14">
            <control shapeId="527280" r:id="rId5" name="Button 1968">
              <controlPr defaultSize="0" print="0" autoFill="0" autoPict="0" macro="[0]!PrintCoverPGSec1">
                <anchor>
                  <from>
                    <xdr:col>12</xdr:col>
                    <xdr:colOff>350520</xdr:colOff>
                    <xdr:row>2</xdr:row>
                    <xdr:rowOff>731520</xdr:rowOff>
                  </from>
                  <to>
                    <xdr:col>15</xdr:col>
                    <xdr:colOff>7620</xdr:colOff>
                    <xdr:row>2</xdr:row>
                    <xdr:rowOff>1089660</xdr:rowOff>
                  </to>
                </anchor>
              </controlPr>
            </control>
          </mc:Choice>
        </mc:AlternateContent>
        <mc:AlternateContent xmlns:mc="http://schemas.openxmlformats.org/markup-compatibility/2006">
          <mc:Choice Requires="x14">
            <control shapeId="527281" r:id="rId6" name="Button 1969">
              <controlPr defaultSize="0" print="0" autoFill="0" autoPict="0" macro="[0]!PrintPreview">
                <anchor>
                  <from>
                    <xdr:col>12</xdr:col>
                    <xdr:colOff>350520</xdr:colOff>
                    <xdr:row>2</xdr:row>
                    <xdr:rowOff>76200</xdr:rowOff>
                  </from>
                  <to>
                    <xdr:col>15</xdr:col>
                    <xdr:colOff>0</xdr:colOff>
                    <xdr:row>2</xdr:row>
                    <xdr:rowOff>419100</xdr:rowOff>
                  </to>
                </anchor>
              </controlPr>
            </control>
          </mc:Choice>
        </mc:AlternateContent>
        <mc:AlternateContent xmlns:mc="http://schemas.openxmlformats.org/markup-compatibility/2006">
          <mc:Choice Requires="x14">
            <control shapeId="963899" r:id="rId7" name="Button 2363">
              <controlPr defaultSize="0" print="0" autoFill="0" autoPict="0" macro="[0]!ToDataEntry">
                <anchor>
                  <from>
                    <xdr:col>12</xdr:col>
                    <xdr:colOff>350520</xdr:colOff>
                    <xdr:row>3</xdr:row>
                    <xdr:rowOff>7620</xdr:rowOff>
                  </from>
                  <to>
                    <xdr:col>15</xdr:col>
                    <xdr:colOff>7620</xdr:colOff>
                    <xdr:row>4</xdr:row>
                    <xdr:rowOff>83820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5">
    <tabColor indexed="51"/>
  </sheetPr>
  <dimension ref="A1:L32"/>
  <sheetViews>
    <sheetView showGridLines="0" zoomScaleNormal="100" workbookViewId="0">
      <selection activeCell="E28" sqref="E28"/>
    </sheetView>
  </sheetViews>
  <sheetFormatPr defaultRowHeight="13.2" outlineLevelRow="1"/>
  <cols>
    <col min="1" max="1" width="3.109375" customWidth="1"/>
    <col min="2" max="2" width="12.5546875" customWidth="1"/>
    <col min="3" max="3" width="10.88671875" customWidth="1"/>
    <col min="4" max="4" width="5.109375" customWidth="1"/>
    <col min="5" max="5" width="2.6640625" customWidth="1"/>
    <col min="6" max="6" width="2.5546875" customWidth="1"/>
    <col min="7" max="7" width="3.33203125" customWidth="1"/>
    <col min="8" max="8" width="7.33203125" customWidth="1"/>
    <col min="9" max="9" width="4.33203125" customWidth="1"/>
    <col min="10" max="10" width="5.6640625" customWidth="1"/>
    <col min="11" max="11" width="14.5546875" customWidth="1"/>
    <col min="12" max="12" width="23" customWidth="1"/>
  </cols>
  <sheetData>
    <row r="1" spans="1:12" ht="17.399999999999999" customHeight="1">
      <c r="A1" s="3708" t="s">
        <v>4284</v>
      </c>
      <c r="B1" s="3709"/>
      <c r="C1" s="3709"/>
      <c r="D1" s="3709"/>
      <c r="E1" s="3709"/>
      <c r="F1" s="3709"/>
      <c r="G1" s="3709"/>
      <c r="H1" s="3709"/>
      <c r="I1" s="3709"/>
      <c r="J1" s="3709"/>
      <c r="K1" s="3709"/>
      <c r="L1" s="3710"/>
    </row>
    <row r="2" spans="1:12">
      <c r="A2" s="3711"/>
      <c r="B2" s="3586"/>
      <c r="C2" s="3586"/>
      <c r="D2" s="3586"/>
      <c r="E2" s="3586"/>
      <c r="F2" s="3586"/>
      <c r="G2" s="3586"/>
      <c r="H2" s="3586"/>
      <c r="I2" s="3586"/>
      <c r="J2" s="3586"/>
      <c r="K2" s="3586"/>
      <c r="L2" s="3712"/>
    </row>
    <row r="3" spans="1:12" ht="89.25" customHeight="1">
      <c r="A3" s="3132" t="s">
        <v>417</v>
      </c>
      <c r="B3" s="3134"/>
      <c r="C3" s="3421" t="str">
        <f>+'Master Data'!E18</f>
        <v>KZN Public Works: 191 Prince Alfred Street</v>
      </c>
      <c r="D3" s="3431"/>
      <c r="E3" s="3431"/>
      <c r="F3" s="3431"/>
      <c r="G3" s="3431"/>
      <c r="H3" s="3431"/>
      <c r="I3" s="3431"/>
      <c r="J3" s="3431"/>
      <c r="K3" s="3431"/>
      <c r="L3" s="3422"/>
    </row>
    <row r="4" spans="1:12" ht="32.25" customHeight="1">
      <c r="A4" s="3132" t="s">
        <v>4552</v>
      </c>
      <c r="B4" s="3133"/>
      <c r="C4" s="3421" t="str">
        <f>+'Master Data'!E13</f>
        <v>ZNTM012345W</v>
      </c>
      <c r="D4" s="3431"/>
      <c r="E4" s="3431"/>
      <c r="F4" s="3431"/>
      <c r="G4" s="3431"/>
      <c r="H4" s="3431"/>
      <c r="I4" s="3431"/>
      <c r="J4" s="3422"/>
      <c r="K4" s="278" t="s">
        <v>4013</v>
      </c>
      <c r="L4" s="275" t="str">
        <f>+'Master Data'!G13</f>
        <v>012345</v>
      </c>
    </row>
    <row r="5" spans="1:12">
      <c r="A5" s="3742" t="s">
        <v>4285</v>
      </c>
      <c r="B5" s="3742"/>
      <c r="C5" s="3742"/>
      <c r="D5" s="3742"/>
      <c r="E5" s="3742"/>
      <c r="F5" s="3742"/>
      <c r="G5" s="3742"/>
      <c r="H5" s="3742"/>
      <c r="I5" s="3742"/>
      <c r="J5" s="3742"/>
      <c r="K5" s="3742"/>
      <c r="L5" s="3742"/>
    </row>
    <row r="6" spans="1:12" ht="34.5" customHeight="1">
      <c r="A6" s="3743"/>
      <c r="B6" s="3743"/>
      <c r="C6" s="3743"/>
      <c r="D6" s="3743"/>
      <c r="E6" s="3743"/>
      <c r="F6" s="3743"/>
      <c r="G6" s="3743"/>
      <c r="H6" s="3743"/>
      <c r="I6" s="3743"/>
      <c r="J6" s="3743"/>
      <c r="K6" s="3743"/>
      <c r="L6" s="3743"/>
    </row>
    <row r="7" spans="1:12" ht="7.5" customHeight="1">
      <c r="B7" s="17"/>
    </row>
    <row r="8" spans="1:12" ht="14.25" customHeight="1">
      <c r="A8" s="279"/>
      <c r="B8" s="63" t="s">
        <v>370</v>
      </c>
      <c r="C8" s="3740" t="s">
        <v>962</v>
      </c>
      <c r="D8" s="3741"/>
      <c r="E8" s="3741"/>
      <c r="F8" s="3741"/>
      <c r="G8" s="3741"/>
      <c r="H8" s="3741"/>
      <c r="I8" s="3741"/>
      <c r="J8" s="3741"/>
      <c r="K8" s="3741"/>
      <c r="L8" s="349" t="s">
        <v>1229</v>
      </c>
    </row>
    <row r="9" spans="1:12" ht="21" customHeight="1">
      <c r="A9" s="277">
        <v>1</v>
      </c>
      <c r="B9" s="279"/>
      <c r="C9" s="3740"/>
      <c r="D9" s="3741"/>
      <c r="E9" s="3741"/>
      <c r="F9" s="3741"/>
      <c r="G9" s="3741"/>
      <c r="H9" s="3741"/>
      <c r="I9" s="3741"/>
      <c r="J9" s="3741"/>
      <c r="K9" s="3741"/>
      <c r="L9" s="349"/>
    </row>
    <row r="10" spans="1:12" ht="21" customHeight="1">
      <c r="A10" s="277">
        <v>2</v>
      </c>
      <c r="B10" s="279"/>
      <c r="C10" s="3740"/>
      <c r="D10" s="3741"/>
      <c r="E10" s="3741"/>
      <c r="F10" s="3741"/>
      <c r="G10" s="3741"/>
      <c r="H10" s="3741"/>
      <c r="I10" s="3741"/>
      <c r="J10" s="3741"/>
      <c r="K10" s="3741"/>
      <c r="L10" s="349"/>
    </row>
    <row r="11" spans="1:12" ht="21" customHeight="1">
      <c r="A11" s="277">
        <v>3</v>
      </c>
      <c r="B11" s="279"/>
      <c r="C11" s="3740"/>
      <c r="D11" s="3741"/>
      <c r="E11" s="3741"/>
      <c r="F11" s="3741"/>
      <c r="G11" s="3741"/>
      <c r="H11" s="3741"/>
      <c r="I11" s="3741"/>
      <c r="J11" s="3741"/>
      <c r="K11" s="3741"/>
      <c r="L11" s="349"/>
    </row>
    <row r="12" spans="1:12" ht="21" customHeight="1">
      <c r="A12" s="277">
        <v>4</v>
      </c>
      <c r="B12" s="279"/>
      <c r="C12" s="3740"/>
      <c r="D12" s="3741"/>
      <c r="E12" s="3741"/>
      <c r="F12" s="3741"/>
      <c r="G12" s="3741"/>
      <c r="H12" s="3741"/>
      <c r="I12" s="3741"/>
      <c r="J12" s="3741"/>
      <c r="K12" s="3741"/>
      <c r="L12" s="349"/>
    </row>
    <row r="13" spans="1:12" ht="21" customHeight="1">
      <c r="A13" s="277">
        <v>5</v>
      </c>
      <c r="B13" s="279"/>
      <c r="C13" s="3740"/>
      <c r="D13" s="3741"/>
      <c r="E13" s="3741"/>
      <c r="F13" s="3741"/>
      <c r="G13" s="3741"/>
      <c r="H13" s="3741"/>
      <c r="I13" s="3741"/>
      <c r="J13" s="3741"/>
      <c r="K13" s="3741"/>
      <c r="L13" s="349"/>
    </row>
    <row r="14" spans="1:12" ht="21" customHeight="1">
      <c r="A14" s="277">
        <v>6</v>
      </c>
      <c r="B14" s="279"/>
      <c r="C14" s="3740"/>
      <c r="D14" s="3741"/>
      <c r="E14" s="3741"/>
      <c r="F14" s="3741"/>
      <c r="G14" s="3741"/>
      <c r="H14" s="3741"/>
      <c r="I14" s="3741"/>
      <c r="J14" s="3741"/>
      <c r="K14" s="3741"/>
      <c r="L14" s="349"/>
    </row>
    <row r="15" spans="1:12" ht="21" customHeight="1">
      <c r="A15" s="277">
        <v>7</v>
      </c>
      <c r="B15" s="279"/>
      <c r="C15" s="3740"/>
      <c r="D15" s="3741"/>
      <c r="E15" s="3741"/>
      <c r="F15" s="3741"/>
      <c r="G15" s="3741"/>
      <c r="H15" s="3741"/>
      <c r="I15" s="3741"/>
      <c r="J15" s="3741"/>
      <c r="K15" s="3741"/>
      <c r="L15" s="349"/>
    </row>
    <row r="16" spans="1:12" ht="21" customHeight="1">
      <c r="A16" s="277">
        <v>8</v>
      </c>
      <c r="B16" s="279"/>
      <c r="C16" s="3740"/>
      <c r="D16" s="3741"/>
      <c r="E16" s="3741"/>
      <c r="F16" s="3741"/>
      <c r="G16" s="3741"/>
      <c r="H16" s="3741"/>
      <c r="I16" s="3741"/>
      <c r="J16" s="3741"/>
      <c r="K16" s="3741"/>
      <c r="L16" s="349"/>
    </row>
    <row r="17" spans="1:12" ht="21" customHeight="1">
      <c r="A17" s="277">
        <v>9</v>
      </c>
      <c r="B17" s="279"/>
      <c r="C17" s="3740"/>
      <c r="D17" s="3741"/>
      <c r="E17" s="3741"/>
      <c r="F17" s="3741"/>
      <c r="G17" s="3741"/>
      <c r="H17" s="3741"/>
      <c r="I17" s="3741"/>
      <c r="J17" s="3741"/>
      <c r="K17" s="3741"/>
      <c r="L17" s="349"/>
    </row>
    <row r="18" spans="1:12" ht="21" customHeight="1">
      <c r="A18" s="277">
        <v>10</v>
      </c>
      <c r="B18" s="279"/>
      <c r="C18" s="3740"/>
      <c r="D18" s="3741"/>
      <c r="E18" s="3741"/>
      <c r="F18" s="3741"/>
      <c r="G18" s="3741"/>
      <c r="H18" s="3741"/>
      <c r="I18" s="3741"/>
      <c r="J18" s="3741"/>
      <c r="K18" s="3741"/>
      <c r="L18" s="349"/>
    </row>
    <row r="19" spans="1:12" ht="21" customHeight="1">
      <c r="A19" s="277">
        <v>11</v>
      </c>
      <c r="B19" s="279"/>
      <c r="C19" s="3740"/>
      <c r="D19" s="3741"/>
      <c r="E19" s="3741"/>
      <c r="F19" s="3741"/>
      <c r="G19" s="3741"/>
      <c r="H19" s="3741"/>
      <c r="I19" s="3741"/>
      <c r="J19" s="3741"/>
      <c r="K19" s="3741"/>
      <c r="L19" s="349"/>
    </row>
    <row r="20" spans="1:12" ht="21" customHeight="1">
      <c r="A20" s="277">
        <v>12</v>
      </c>
      <c r="B20" s="279"/>
      <c r="C20" s="3740"/>
      <c r="D20" s="3741"/>
      <c r="E20" s="3741"/>
      <c r="F20" s="3741"/>
      <c r="G20" s="3741"/>
      <c r="H20" s="3741"/>
      <c r="I20" s="3741"/>
      <c r="J20" s="3741"/>
      <c r="K20" s="3741"/>
      <c r="L20" s="349"/>
    </row>
    <row r="21" spans="1:12" ht="21" customHeight="1">
      <c r="A21" s="277">
        <v>13</v>
      </c>
      <c r="B21" s="279"/>
      <c r="C21" s="3740"/>
      <c r="D21" s="3741"/>
      <c r="E21" s="3741"/>
      <c r="F21" s="3741"/>
      <c r="G21" s="3741"/>
      <c r="H21" s="3741"/>
      <c r="I21" s="3741"/>
      <c r="J21" s="3741"/>
      <c r="K21" s="3741"/>
      <c r="L21" s="349"/>
    </row>
    <row r="22" spans="1:12" ht="20.25" customHeight="1">
      <c r="A22" s="3769" t="s">
        <v>4286</v>
      </c>
      <c r="B22" s="3770"/>
      <c r="C22" s="3770"/>
      <c r="D22" s="3770"/>
      <c r="E22" s="3770"/>
      <c r="F22" s="3770"/>
      <c r="G22" s="3770"/>
      <c r="H22" s="3770"/>
      <c r="I22" s="3770"/>
      <c r="J22" s="3770"/>
      <c r="K22" s="3770"/>
      <c r="L22" s="3771"/>
    </row>
    <row r="23" spans="1:12" ht="27.75" customHeight="1">
      <c r="A23" s="3788" t="s">
        <v>4445</v>
      </c>
      <c r="B23" s="3789"/>
      <c r="C23" s="3789"/>
      <c r="D23" s="3789"/>
      <c r="E23" s="3789"/>
      <c r="F23" s="3789"/>
      <c r="G23" s="3789"/>
      <c r="H23" s="3789"/>
      <c r="I23" s="3789"/>
      <c r="J23" s="3789"/>
      <c r="K23" s="3789"/>
      <c r="L23" s="3790"/>
    </row>
    <row r="24" spans="1:12" ht="36" customHeight="1">
      <c r="A24" s="3772" t="s">
        <v>4287</v>
      </c>
      <c r="B24" s="3773"/>
      <c r="C24" s="3774"/>
      <c r="D24" s="3775"/>
      <c r="E24" s="3775"/>
      <c r="F24" s="3775"/>
      <c r="G24" s="3775"/>
      <c r="H24" s="3776"/>
      <c r="I24" s="3780" t="s">
        <v>370</v>
      </c>
      <c r="J24" s="3781"/>
      <c r="K24" s="3782"/>
      <c r="L24" s="3786"/>
    </row>
    <row r="25" spans="1:12" ht="13.5" customHeight="1">
      <c r="A25" s="3772"/>
      <c r="B25" s="3773"/>
      <c r="C25" s="3774"/>
      <c r="D25" s="3775"/>
      <c r="E25" s="3775"/>
      <c r="F25" s="3775"/>
      <c r="G25" s="3775"/>
      <c r="H25" s="3776"/>
      <c r="I25" s="3780"/>
      <c r="J25" s="3781"/>
      <c r="K25" s="3782"/>
      <c r="L25" s="3786"/>
    </row>
    <row r="26" spans="1:12" ht="9.75" customHeight="1" thickBot="1">
      <c r="A26" s="3757"/>
      <c r="B26" s="3758"/>
      <c r="C26" s="3777"/>
      <c r="D26" s="3778"/>
      <c r="E26" s="3778"/>
      <c r="F26" s="3778"/>
      <c r="G26" s="3778"/>
      <c r="H26" s="3779"/>
      <c r="I26" s="3783"/>
      <c r="J26" s="3784"/>
      <c r="K26" s="3785"/>
      <c r="L26" s="3787"/>
    </row>
    <row r="27" spans="1:12" ht="27" customHeight="1" thickTop="1">
      <c r="A27" s="3745" t="s">
        <v>544</v>
      </c>
      <c r="B27" s="3746"/>
      <c r="C27" s="3749"/>
      <c r="D27" s="3750"/>
      <c r="E27" s="3750"/>
      <c r="F27" s="3750"/>
      <c r="G27" s="3750"/>
      <c r="H27" s="3751"/>
      <c r="I27" s="3755" t="s">
        <v>783</v>
      </c>
      <c r="J27" s="3759"/>
      <c r="K27" s="3756"/>
      <c r="L27" s="3767"/>
    </row>
    <row r="28" spans="1:12" ht="24" customHeight="1" thickBot="1">
      <c r="A28" s="3747"/>
      <c r="B28" s="3748"/>
      <c r="C28" s="3752"/>
      <c r="D28" s="3753"/>
      <c r="E28" s="3753"/>
      <c r="F28" s="3753"/>
      <c r="G28" s="3753"/>
      <c r="H28" s="3754"/>
      <c r="I28" s="3757"/>
      <c r="J28" s="3760"/>
      <c r="K28" s="3758"/>
      <c r="L28" s="3768"/>
    </row>
    <row r="29" spans="1:12" ht="36" customHeight="1" thickTop="1">
      <c r="A29" s="3755" t="s">
        <v>4288</v>
      </c>
      <c r="B29" s="3756"/>
      <c r="C29" s="3761"/>
      <c r="D29" s="3762"/>
      <c r="E29" s="3762"/>
      <c r="F29" s="3762"/>
      <c r="G29" s="3762"/>
      <c r="H29" s="3762"/>
      <c r="I29" s="3762"/>
      <c r="J29" s="3762"/>
      <c r="K29" s="3762"/>
      <c r="L29" s="3763"/>
    </row>
    <row r="30" spans="1:12" ht="13.5" customHeight="1" thickBot="1">
      <c r="A30" s="3757"/>
      <c r="B30" s="3758"/>
      <c r="C30" s="3764"/>
      <c r="D30" s="3765"/>
      <c r="E30" s="3765"/>
      <c r="F30" s="3765"/>
      <c r="G30" s="3765"/>
      <c r="H30" s="3765"/>
      <c r="I30" s="3765"/>
      <c r="J30" s="3765"/>
      <c r="K30" s="3765"/>
      <c r="L30" s="3766"/>
    </row>
    <row r="31" spans="1:12" ht="28.5" hidden="1" customHeight="1" outlineLevel="1">
      <c r="A31" s="3744" t="s">
        <v>818</v>
      </c>
      <c r="B31" s="3744"/>
      <c r="C31" s="3744"/>
      <c r="D31" s="3744"/>
      <c r="E31" s="3744"/>
      <c r="F31" s="3744"/>
      <c r="G31" s="3744"/>
      <c r="H31" s="3744"/>
      <c r="I31" s="3744"/>
      <c r="J31" s="3744"/>
      <c r="K31" s="3744"/>
      <c r="L31" s="3744"/>
    </row>
    <row r="32" spans="1:12" ht="13.8" collapsed="1" thickTop="1"/>
  </sheetData>
  <sheetProtection formatRows="0" selectLockedCells="1"/>
  <mergeCells count="33">
    <mergeCell ref="C14:K14"/>
    <mergeCell ref="C16:K16"/>
    <mergeCell ref="C17:K17"/>
    <mergeCell ref="C15:K15"/>
    <mergeCell ref="C18:K18"/>
    <mergeCell ref="C19:K19"/>
    <mergeCell ref="C20:K20"/>
    <mergeCell ref="C21:K21"/>
    <mergeCell ref="A22:L22"/>
    <mergeCell ref="A24:B26"/>
    <mergeCell ref="C24:H26"/>
    <mergeCell ref="I24:K26"/>
    <mergeCell ref="L24:L26"/>
    <mergeCell ref="A23:L23"/>
    <mergeCell ref="A31:L31"/>
    <mergeCell ref="A27:B28"/>
    <mergeCell ref="C27:H28"/>
    <mergeCell ref="A29:B30"/>
    <mergeCell ref="I27:K28"/>
    <mergeCell ref="C29:L30"/>
    <mergeCell ref="L27:L28"/>
    <mergeCell ref="A1:L2"/>
    <mergeCell ref="C3:L3"/>
    <mergeCell ref="C8:K8"/>
    <mergeCell ref="C9:K9"/>
    <mergeCell ref="A3:B3"/>
    <mergeCell ref="A4:B4"/>
    <mergeCell ref="C4:J4"/>
    <mergeCell ref="C11:K11"/>
    <mergeCell ref="C10:K10"/>
    <mergeCell ref="C12:K12"/>
    <mergeCell ref="C13:K13"/>
    <mergeCell ref="A5:L6"/>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876" r:id="rId4" name="Button 4">
              <controlPr defaultSize="0" print="0" autoFill="0" autoPict="0" macro="[0]!ToMainMenu">
                <anchor>
                  <from>
                    <xdr:col>12</xdr:col>
                    <xdr:colOff>304800</xdr:colOff>
                    <xdr:row>0</xdr:row>
                    <xdr:rowOff>152400</xdr:rowOff>
                  </from>
                  <to>
                    <xdr:col>15</xdr:col>
                    <xdr:colOff>45720</xdr:colOff>
                    <xdr:row>2</xdr:row>
                    <xdr:rowOff>99060</xdr:rowOff>
                  </to>
                </anchor>
              </controlPr>
            </control>
          </mc:Choice>
        </mc:AlternateContent>
        <mc:AlternateContent xmlns:mc="http://schemas.openxmlformats.org/markup-compatibility/2006">
          <mc:Choice Requires="x14">
            <control shapeId="79877" r:id="rId5" name="Button 5">
              <controlPr defaultSize="0" print="0" autoFill="0" autoPict="0" macro="[0]!PrintCoverPGSec1">
                <anchor>
                  <from>
                    <xdr:col>12</xdr:col>
                    <xdr:colOff>304800</xdr:colOff>
                    <xdr:row>2</xdr:row>
                    <xdr:rowOff>792480</xdr:rowOff>
                  </from>
                  <to>
                    <xdr:col>15</xdr:col>
                    <xdr:colOff>45720</xdr:colOff>
                    <xdr:row>2</xdr:row>
                    <xdr:rowOff>1112520</xdr:rowOff>
                  </to>
                </anchor>
              </controlPr>
            </control>
          </mc:Choice>
        </mc:AlternateContent>
        <mc:AlternateContent xmlns:mc="http://schemas.openxmlformats.org/markup-compatibility/2006">
          <mc:Choice Requires="x14">
            <control shapeId="79878" r:id="rId6" name="Button 6">
              <controlPr defaultSize="0" print="0" autoFill="0" autoPict="0" macro="[0]!PrintPreview">
                <anchor>
                  <from>
                    <xdr:col>12</xdr:col>
                    <xdr:colOff>304800</xdr:colOff>
                    <xdr:row>2</xdr:row>
                    <xdr:rowOff>114300</xdr:rowOff>
                  </from>
                  <to>
                    <xdr:col>15</xdr:col>
                    <xdr:colOff>45720</xdr:colOff>
                    <xdr:row>2</xdr:row>
                    <xdr:rowOff>441960</xdr:rowOff>
                  </to>
                </anchor>
              </controlPr>
            </control>
          </mc:Choice>
        </mc:AlternateContent>
        <mc:AlternateContent xmlns:mc="http://schemas.openxmlformats.org/markup-compatibility/2006">
          <mc:Choice Requires="x14">
            <control shapeId="79946" r:id="rId7" name="Button 74">
              <controlPr defaultSize="0" print="0" autoFill="0" autoPict="0" macro="[0]!ToDataEntry">
                <anchor>
                  <from>
                    <xdr:col>12</xdr:col>
                    <xdr:colOff>304800</xdr:colOff>
                    <xdr:row>3</xdr:row>
                    <xdr:rowOff>0</xdr:rowOff>
                  </from>
                  <to>
                    <xdr:col>15</xdr:col>
                    <xdr:colOff>45720</xdr:colOff>
                    <xdr:row>3</xdr:row>
                    <xdr:rowOff>327660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46"/>
    <outlinePr summaryBelow="0" summaryRight="0"/>
  </sheetPr>
  <dimension ref="A1:AD1255"/>
  <sheetViews>
    <sheetView tabSelected="1" zoomScaleNormal="100" workbookViewId="0">
      <selection activeCell="F32" sqref="F32:G32"/>
    </sheetView>
  </sheetViews>
  <sheetFormatPr defaultColWidth="8.88671875" defaultRowHeight="13.2" outlineLevelCol="1"/>
  <cols>
    <col min="1" max="1" width="7.44140625" style="112" customWidth="1"/>
    <col min="2" max="2" width="4.33203125" style="112" customWidth="1"/>
    <col min="3" max="3" width="3.33203125" style="112" customWidth="1"/>
    <col min="4" max="4" width="40.33203125" style="1258" customWidth="1"/>
    <col min="5" max="5" width="25.109375" style="1258" customWidth="1"/>
    <col min="6" max="6" width="20.5546875" style="1258" customWidth="1"/>
    <col min="7" max="7" width="20.33203125" style="1258" customWidth="1"/>
    <col min="8" max="8" width="35.88671875" style="1258" customWidth="1" collapsed="1"/>
    <col min="9" max="9" width="28.33203125" style="703" hidden="1" customWidth="1" outlineLevel="1"/>
    <col min="10" max="10" width="5" style="703" hidden="1" customWidth="1" outlineLevel="1"/>
    <col min="11" max="11" width="28.5546875" style="112" customWidth="1"/>
    <col min="12" max="12" width="26.33203125" style="112" customWidth="1" collapsed="1"/>
    <col min="13" max="13" width="23" style="112" hidden="1" customWidth="1"/>
    <col min="14" max="14" width="24.33203125" style="112" hidden="1" customWidth="1"/>
    <col min="15" max="15" width="4.33203125" style="112" customWidth="1"/>
    <col min="16" max="16" width="25.6640625" style="112" customWidth="1" collapsed="1"/>
    <col min="17" max="17" width="8.88671875" style="112"/>
    <col min="18" max="18" width="18" style="112" hidden="1" customWidth="1"/>
    <col min="19" max="16384" width="8.88671875" style="112"/>
  </cols>
  <sheetData>
    <row r="1" spans="2:30" ht="36" customHeight="1">
      <c r="B1" s="1038"/>
      <c r="C1" s="1365"/>
      <c r="D1" s="1366" t="s">
        <v>746</v>
      </c>
      <c r="E1" s="1366"/>
      <c r="F1" s="1366"/>
      <c r="G1" s="1366"/>
      <c r="H1" s="1367"/>
      <c r="I1" s="1039"/>
      <c r="J1" s="1039"/>
      <c r="K1" s="1040"/>
    </row>
    <row r="2" spans="2:30" s="233" customFormat="1" ht="15" customHeight="1">
      <c r="B2" s="1041"/>
      <c r="C2" s="1055"/>
      <c r="D2" s="1055"/>
      <c r="E2" s="1055"/>
      <c r="F2" s="1055"/>
      <c r="G2" s="1055"/>
      <c r="H2" s="1055"/>
      <c r="I2" s="703"/>
      <c r="J2" s="703"/>
      <c r="K2" s="704"/>
      <c r="L2" s="112"/>
      <c r="Y2" s="112"/>
      <c r="Z2" s="112"/>
      <c r="AA2" s="112"/>
      <c r="AB2" s="112"/>
      <c r="AC2" s="112"/>
      <c r="AD2" s="112"/>
    </row>
    <row r="3" spans="2:30" s="233" customFormat="1" ht="32.4">
      <c r="B3" s="1041"/>
      <c r="C3" s="1042"/>
      <c r="D3" s="1043" t="s">
        <v>1221</v>
      </c>
      <c r="E3" s="1043"/>
      <c r="F3" s="1043"/>
      <c r="G3" s="1043"/>
      <c r="H3"/>
      <c r="I3" s="703"/>
      <c r="J3" s="703"/>
      <c r="K3" s="704"/>
      <c r="L3" s="112"/>
      <c r="M3" s="112"/>
      <c r="N3" s="2721"/>
      <c r="O3" s="2721"/>
      <c r="P3" s="2721"/>
      <c r="Q3" s="2721"/>
      <c r="R3" s="2721"/>
      <c r="S3" s="2721"/>
      <c r="T3" s="2721"/>
      <c r="U3" s="2721"/>
      <c r="V3" s="2721"/>
      <c r="Y3" s="112"/>
      <c r="Z3" s="112"/>
      <c r="AA3" s="112"/>
      <c r="AB3" s="112"/>
      <c r="AC3" s="112"/>
      <c r="AD3" s="112"/>
    </row>
    <row r="4" spans="2:30" s="233" customFormat="1" ht="15.6">
      <c r="B4" s="1041"/>
      <c r="C4" s="1042"/>
      <c r="D4" s="1283" t="s">
        <v>4535</v>
      </c>
      <c r="E4" s="1044"/>
      <c r="F4" s="1044"/>
      <c r="G4" s="1044"/>
      <c r="H4" s="1874"/>
      <c r="I4" s="703"/>
      <c r="J4" s="703"/>
      <c r="K4" s="704"/>
      <c r="L4" s="112"/>
      <c r="M4" s="112"/>
    </row>
    <row r="5" spans="2:30" s="233" customFormat="1" ht="15" customHeight="1">
      <c r="B5" s="1041"/>
      <c r="C5" s="1042"/>
      <c r="D5" s="1042"/>
      <c r="E5" s="1042"/>
      <c r="F5" s="1042"/>
      <c r="G5" s="1042"/>
      <c r="H5" s="1875"/>
      <c r="I5" s="703"/>
      <c r="J5" s="703"/>
      <c r="K5" s="704"/>
      <c r="L5" s="112"/>
      <c r="M5" s="112"/>
    </row>
    <row r="6" spans="2:30" s="233" customFormat="1">
      <c r="B6" s="1041"/>
      <c r="C6" s="1042"/>
      <c r="D6" s="1042"/>
      <c r="E6" s="1042"/>
      <c r="F6" s="1042"/>
      <c r="G6" s="1042"/>
      <c r="H6" s="1875"/>
      <c r="I6" s="703"/>
      <c r="J6" s="703"/>
      <c r="K6" s="704"/>
      <c r="L6" s="112"/>
    </row>
    <row r="7" spans="2:30" s="233" customFormat="1" ht="15.6">
      <c r="B7" s="1041"/>
      <c r="C7" s="1045"/>
      <c r="D7" s="1046" t="s">
        <v>563</v>
      </c>
      <c r="E7" s="1046"/>
      <c r="F7" s="1046"/>
      <c r="G7" s="1046"/>
      <c r="H7" s="1047"/>
      <c r="I7" s="703"/>
      <c r="J7" s="703"/>
      <c r="K7" s="704"/>
      <c r="L7" s="112"/>
      <c r="X7" s="112"/>
      <c r="Y7" s="112"/>
      <c r="Z7" s="112"/>
    </row>
    <row r="8" spans="2:30" s="233" customFormat="1" ht="18.75" customHeight="1">
      <c r="B8" s="1041"/>
      <c r="C8" s="1045"/>
      <c r="D8" s="524" t="s">
        <v>1913</v>
      </c>
      <c r="E8" s="524"/>
      <c r="F8" s="524"/>
      <c r="G8" s="524"/>
      <c r="H8" s="796"/>
      <c r="I8" s="703"/>
      <c r="J8" s="703"/>
      <c r="K8" s="704"/>
      <c r="L8" s="112"/>
      <c r="M8" s="112"/>
      <c r="N8" s="1048"/>
      <c r="X8" s="112"/>
      <c r="Y8" s="112"/>
      <c r="Z8" s="112"/>
    </row>
    <row r="9" spans="2:30" ht="23.25" customHeight="1">
      <c r="B9" s="701"/>
      <c r="C9" s="702"/>
      <c r="D9" s="1049"/>
      <c r="E9" s="1050"/>
      <c r="F9" s="1050"/>
      <c r="G9" s="1050"/>
      <c r="H9" s="1050"/>
      <c r="I9" s="1051"/>
      <c r="J9" s="1051"/>
      <c r="K9" s="1052"/>
    </row>
    <row r="10" spans="2:30" ht="21.6" customHeight="1">
      <c r="B10" s="701"/>
      <c r="C10" s="702"/>
      <c r="D10" s="1282" t="s">
        <v>4536</v>
      </c>
      <c r="E10" s="1053"/>
      <c r="F10" s="1053"/>
      <c r="G10" s="1053"/>
      <c r="H10" s="796"/>
      <c r="I10" s="1054"/>
      <c r="J10" s="1054"/>
      <c r="K10" s="1052"/>
    </row>
    <row r="11" spans="2:30" ht="21" customHeight="1" thickBot="1">
      <c r="B11" s="701"/>
      <c r="C11" s="702"/>
      <c r="D11" s="1055"/>
      <c r="E11" s="1055"/>
      <c r="F11" s="1055"/>
      <c r="G11" s="1055"/>
      <c r="H11" s="1055"/>
      <c r="I11" s="1054"/>
      <c r="J11" s="1054"/>
      <c r="K11" s="2673" t="s">
        <v>3194</v>
      </c>
      <c r="L11" s="2673"/>
    </row>
    <row r="12" spans="2:30" ht="21" customHeight="1">
      <c r="B12" s="701"/>
      <c r="C12" s="702"/>
      <c r="D12" s="1277" t="s">
        <v>270</v>
      </c>
      <c r="E12" s="2722" t="s">
        <v>1243</v>
      </c>
      <c r="F12" s="2723"/>
      <c r="G12" s="2724"/>
      <c r="H12" s="812"/>
      <c r="I12" s="1054" t="str">
        <f>+E12</f>
        <v>KZN Department of Public Works</v>
      </c>
      <c r="J12" s="1054"/>
      <c r="K12" s="1438" t="s">
        <v>3189</v>
      </c>
      <c r="L12" s="1438">
        <f>+L13-7</f>
        <v>41860</v>
      </c>
    </row>
    <row r="13" spans="2:30" ht="21" customHeight="1">
      <c r="B13" s="701"/>
      <c r="C13" s="702"/>
      <c r="D13" s="1278" t="s">
        <v>4534</v>
      </c>
      <c r="E13" s="2305" t="s">
        <v>4771</v>
      </c>
      <c r="F13" s="1279" t="s">
        <v>4013</v>
      </c>
      <c r="G13" s="2362" t="s">
        <v>4863</v>
      </c>
      <c r="H13" s="1056"/>
      <c r="I13" s="1054"/>
      <c r="J13" s="1054"/>
      <c r="K13" s="1438" t="s">
        <v>3190</v>
      </c>
      <c r="L13" s="1438">
        <f>+L14-14</f>
        <v>41867</v>
      </c>
    </row>
    <row r="14" spans="2:30" ht="21" customHeight="1" thickBot="1">
      <c r="B14" s="701"/>
      <c r="C14" s="702"/>
      <c r="D14" s="1504" t="s">
        <v>1399</v>
      </c>
      <c r="E14" s="1057"/>
      <c r="F14" s="1058"/>
      <c r="G14" s="1059"/>
      <c r="H14" s="1058"/>
      <c r="I14" s="1054"/>
      <c r="J14" s="1054"/>
      <c r="K14" s="1438" t="s">
        <v>3817</v>
      </c>
      <c r="L14" s="1642">
        <v>41881</v>
      </c>
    </row>
    <row r="15" spans="2:30" ht="21" customHeight="1" thickBot="1">
      <c r="B15" s="701"/>
      <c r="C15" s="702"/>
      <c r="D15" s="1505" t="s">
        <v>2523</v>
      </c>
      <c r="E15" s="1060">
        <v>2</v>
      </c>
      <c r="F15" s="1280" t="s">
        <v>2047</v>
      </c>
      <c r="G15" s="1281" t="s">
        <v>549</v>
      </c>
      <c r="H15" s="1058"/>
      <c r="I15" s="1054"/>
      <c r="J15" s="1054"/>
      <c r="K15" s="1438" t="s">
        <v>3191</v>
      </c>
      <c r="L15" s="1438" t="str">
        <f>+Text18</f>
        <v>As per Tender Advertisement</v>
      </c>
    </row>
    <row r="16" spans="2:30" ht="20.25" customHeight="1" thickBot="1">
      <c r="B16" s="701"/>
      <c r="C16" s="702"/>
      <c r="D16" s="1049"/>
      <c r="E16" s="1049"/>
      <c r="F16" s="1061"/>
      <c r="G16" s="1061"/>
      <c r="H16" s="1061"/>
      <c r="I16" s="1051"/>
      <c r="J16" s="1051"/>
      <c r="K16" s="1438" t="s">
        <v>3192</v>
      </c>
      <c r="L16" s="1642">
        <v>41912</v>
      </c>
    </row>
    <row r="17" spans="2:18" s="1643" customFormat="1" ht="20.25" customHeight="1" thickBot="1">
      <c r="B17" s="1782"/>
      <c r="C17" s="1783"/>
      <c r="D17" s="1913" t="s">
        <v>3842</v>
      </c>
      <c r="E17" s="2678" t="s">
        <v>3843</v>
      </c>
      <c r="F17" s="2679"/>
      <c r="G17" s="2680"/>
      <c r="H17" s="1784"/>
      <c r="I17" s="1783"/>
      <c r="J17" s="1783"/>
      <c r="K17" s="1785"/>
      <c r="L17" s="1786"/>
    </row>
    <row r="18" spans="2:18" ht="57.75" customHeight="1">
      <c r="B18" s="701"/>
      <c r="C18" s="702"/>
      <c r="D18" s="1062" t="s">
        <v>753</v>
      </c>
      <c r="E18" s="2715" t="s">
        <v>4770</v>
      </c>
      <c r="F18" s="2716"/>
      <c r="G18" s="2717"/>
      <c r="H18" s="1063"/>
      <c r="I18" s="1054"/>
      <c r="J18" s="1054"/>
      <c r="K18" s="1438" t="s">
        <v>4673</v>
      </c>
      <c r="L18" s="1438">
        <f>+L16</f>
        <v>41912</v>
      </c>
      <c r="M18" s="693"/>
      <c r="N18" s="693"/>
      <c r="O18" s="1438" t="s">
        <v>3193</v>
      </c>
      <c r="P18" s="1438">
        <f>+L18+30</f>
        <v>41942</v>
      </c>
    </row>
    <row r="19" spans="2:18" ht="20.25" customHeight="1" thickBot="1">
      <c r="B19" s="701"/>
      <c r="C19" s="702"/>
      <c r="D19" s="1506" t="s">
        <v>1398</v>
      </c>
      <c r="E19" s="1284">
        <v>1200000</v>
      </c>
      <c r="F19" s="1285" t="s">
        <v>1505</v>
      </c>
      <c r="G19" s="1286" t="str">
        <f ca="1">CONCATENATE('GB Rating'!B24,'GB Rating'!B18)</f>
        <v>3ME</v>
      </c>
      <c r="H19" s="1064"/>
      <c r="I19" s="1054"/>
      <c r="J19" s="1054"/>
      <c r="K19" s="1438" t="s">
        <v>3251</v>
      </c>
      <c r="L19" s="1642">
        <v>41972.5</v>
      </c>
      <c r="N19" s="1451"/>
    </row>
    <row r="20" spans="2:18" ht="44.4" customHeight="1" thickBot="1">
      <c r="B20" s="701"/>
      <c r="C20" s="702"/>
      <c r="D20" s="2682"/>
      <c r="E20" s="2682"/>
      <c r="F20" s="2682"/>
      <c r="G20" s="2682"/>
      <c r="H20" s="1064"/>
      <c r="I20" s="1054"/>
      <c r="J20" s="1054"/>
      <c r="K20" s="1876" t="s">
        <v>3252</v>
      </c>
      <c r="L20" s="1877">
        <f>+L19+(F646*29.5)</f>
        <v>42533</v>
      </c>
      <c r="N20" s="1451"/>
    </row>
    <row r="21" spans="2:18" ht="20.25" customHeight="1">
      <c r="B21" s="701"/>
      <c r="C21" s="702"/>
      <c r="D21" s="2535" t="s">
        <v>2541</v>
      </c>
      <c r="E21" s="2529" t="s">
        <v>2542</v>
      </c>
      <c r="F21" s="2530"/>
      <c r="G21" s="2531"/>
      <c r="H21" s="1064"/>
      <c r="I21" s="1054"/>
      <c r="J21" s="1054"/>
      <c r="K21" s="1876" t="s">
        <v>3964</v>
      </c>
      <c r="L21" s="1879">
        <f>ROUND(R21,0)</f>
        <v>19</v>
      </c>
      <c r="N21" s="1451"/>
      <c r="O21" s="2681" t="s">
        <v>2018</v>
      </c>
      <c r="P21" s="2681"/>
      <c r="R21" s="1878">
        <f>+(L20-L19)/29.5</f>
        <v>19</v>
      </c>
    </row>
    <row r="22" spans="2:18" ht="20.25" customHeight="1" thickBot="1">
      <c r="B22" s="701"/>
      <c r="C22" s="702"/>
      <c r="D22" s="2536"/>
      <c r="E22" s="2532"/>
      <c r="F22" s="2533"/>
      <c r="G22" s="2534"/>
      <c r="H22" s="1064"/>
      <c r="I22" s="1054"/>
      <c r="J22" s="1054"/>
      <c r="K22" s="1052"/>
      <c r="L22" s="693" t="s">
        <v>582</v>
      </c>
      <c r="N22" s="1451"/>
    </row>
    <row r="23" spans="2:18" ht="22.5" customHeight="1" thickBot="1">
      <c r="B23" s="701"/>
      <c r="C23" s="702"/>
      <c r="D23" s="702"/>
      <c r="E23" s="702"/>
      <c r="F23" s="702"/>
      <c r="G23" s="702"/>
      <c r="H23" s="702"/>
      <c r="I23" s="1051"/>
      <c r="J23" s="1051"/>
      <c r="K23" s="1052"/>
      <c r="N23" s="1451"/>
    </row>
    <row r="24" spans="2:18" ht="13.5" customHeight="1" thickBot="1">
      <c r="B24" s="701"/>
      <c r="C24" s="702"/>
      <c r="D24" s="1065" t="s">
        <v>754</v>
      </c>
      <c r="E24" s="1507" t="s">
        <v>4293</v>
      </c>
      <c r="F24" s="1066" t="s">
        <v>755</v>
      </c>
      <c r="G24" s="1067">
        <v>0.45833333333333331</v>
      </c>
      <c r="H24" s="1068"/>
      <c r="I24" s="1054"/>
      <c r="J24" s="1054"/>
      <c r="K24" s="1052"/>
      <c r="N24" s="233"/>
    </row>
    <row r="25" spans="2:18" ht="13.8" thickBot="1">
      <c r="B25" s="701"/>
      <c r="C25" s="702"/>
      <c r="D25" s="1069" t="s">
        <v>757</v>
      </c>
      <c r="E25" s="1507" t="s">
        <v>3250</v>
      </c>
      <c r="F25" s="1070" t="s">
        <v>521</v>
      </c>
      <c r="G25" s="1355">
        <v>84</v>
      </c>
      <c r="H25" s="2563" t="s">
        <v>3177</v>
      </c>
      <c r="I25" s="2564"/>
      <c r="J25" s="2564"/>
      <c r="K25" s="2565"/>
      <c r="N25" s="233"/>
    </row>
    <row r="26" spans="2:18" ht="13.8" thickBot="1">
      <c r="B26" s="701"/>
      <c r="C26" s="702"/>
      <c r="D26" s="1049"/>
      <c r="E26" s="1071"/>
      <c r="F26" s="1071"/>
      <c r="G26" s="1071"/>
      <c r="H26" s="1071"/>
      <c r="I26" s="1051"/>
      <c r="J26" s="1051"/>
      <c r="K26" s="1052"/>
      <c r="N26" s="233"/>
    </row>
    <row r="27" spans="2:18" ht="13.8" thickBot="1">
      <c r="B27" s="701"/>
      <c r="C27" s="702"/>
      <c r="D27" s="1508" t="s">
        <v>1576</v>
      </c>
      <c r="E27" s="1868">
        <f>+'Tender Fee'!B5</f>
        <v>270</v>
      </c>
      <c r="F27" s="1072" t="s">
        <v>806</v>
      </c>
      <c r="G27" s="1073">
        <f>IF(E19&gt;50000000,90,80)</f>
        <v>80</v>
      </c>
      <c r="H27" s="1064"/>
      <c r="I27" s="1054"/>
      <c r="J27" s="1054"/>
      <c r="K27" s="1052"/>
      <c r="N27" s="233"/>
    </row>
    <row r="28" spans="2:18" ht="27" thickBot="1">
      <c r="B28" s="701"/>
      <c r="C28" s="702"/>
      <c r="D28" s="1184" t="s">
        <v>4443</v>
      </c>
      <c r="E28" s="1074">
        <v>50</v>
      </c>
      <c r="F28" s="1071"/>
      <c r="G28" s="1071"/>
      <c r="H28" s="1071"/>
      <c r="I28" s="1054"/>
      <c r="J28" s="1054"/>
      <c r="K28" s="1052"/>
      <c r="N28" s="233"/>
    </row>
    <row r="29" spans="2:18" ht="13.8" thickBot="1">
      <c r="B29" s="701"/>
      <c r="C29" s="702"/>
      <c r="D29" s="1071"/>
      <c r="E29" s="1071"/>
      <c r="F29" s="1071"/>
      <c r="G29" s="1071"/>
      <c r="H29" s="1071"/>
      <c r="I29" s="1054"/>
      <c r="J29" s="1054"/>
      <c r="K29" s="1052"/>
      <c r="N29" s="233"/>
    </row>
    <row r="30" spans="2:18" ht="13.2" customHeight="1" thickBot="1">
      <c r="B30" s="701"/>
      <c r="C30" s="702"/>
      <c r="D30" s="1388" t="s">
        <v>1975</v>
      </c>
      <c r="E30" s="1389" t="s">
        <v>1985</v>
      </c>
      <c r="F30" s="2671" t="s">
        <v>1976</v>
      </c>
      <c r="G30" s="2672"/>
      <c r="H30" s="1075"/>
      <c r="I30" s="1054"/>
      <c r="J30" s="1054"/>
      <c r="K30" s="1052"/>
      <c r="N30" s="233"/>
    </row>
    <row r="31" spans="2:18">
      <c r="B31" s="701"/>
      <c r="C31" s="702"/>
      <c r="D31" s="1049"/>
      <c r="E31" s="1390" t="s">
        <v>3182</v>
      </c>
      <c r="F31" s="2671" t="s">
        <v>4959</v>
      </c>
      <c r="G31" s="2672"/>
      <c r="H31" s="1075"/>
      <c r="I31" s="1054"/>
      <c r="J31" s="1054"/>
      <c r="K31" s="1052"/>
      <c r="N31" s="233"/>
    </row>
    <row r="32" spans="2:18">
      <c r="B32" s="701"/>
      <c r="C32" s="702"/>
      <c r="D32" s="1049"/>
      <c r="E32" s="1390" t="s">
        <v>3183</v>
      </c>
      <c r="F32" s="2674" t="s">
        <v>4960</v>
      </c>
      <c r="G32" s="2675"/>
      <c r="H32" s="1075"/>
      <c r="I32" s="1054"/>
      <c r="J32" s="1054"/>
      <c r="K32" s="1052"/>
      <c r="N32" s="233"/>
    </row>
    <row r="33" spans="2:14">
      <c r="B33" s="701"/>
      <c r="C33" s="702"/>
      <c r="D33" s="1049"/>
      <c r="E33" s="1390" t="s">
        <v>3184</v>
      </c>
      <c r="F33" s="2671" t="s">
        <v>4767</v>
      </c>
      <c r="G33" s="2672"/>
      <c r="H33" s="1075"/>
      <c r="I33" s="1054"/>
      <c r="J33" s="1054"/>
      <c r="K33" s="1052"/>
      <c r="N33" s="233"/>
    </row>
    <row r="34" spans="2:14" ht="13.2" customHeight="1" thickBot="1">
      <c r="B34" s="701"/>
      <c r="C34" s="702"/>
      <c r="D34" s="1049"/>
      <c r="E34" s="1390" t="s">
        <v>3185</v>
      </c>
      <c r="F34" s="2674" t="s">
        <v>4961</v>
      </c>
      <c r="G34" s="2675"/>
      <c r="H34" s="1075"/>
      <c r="I34" s="1051"/>
      <c r="J34" s="1051"/>
      <c r="K34" s="1052"/>
      <c r="N34" s="1048"/>
    </row>
    <row r="35" spans="2:14" ht="13.2" customHeight="1" thickBot="1">
      <c r="B35" s="701"/>
      <c r="C35" s="702"/>
      <c r="D35" s="1388" t="s">
        <v>3186</v>
      </c>
      <c r="E35" s="1391" t="str">
        <f>IF(E54=1,Datafordrops!C91,IF(E54=2,Datafordrops!C92,IF(E54=3,Datafordrops!C93,IF(E54=4,Datafordrops!C94,IF(E54=5,Datafordrops!C95)))))</f>
        <v>Ref No 14019647</v>
      </c>
      <c r="F35" s="1075"/>
      <c r="G35" s="1075"/>
      <c r="H35" s="1075"/>
      <c r="I35" s="1051"/>
      <c r="J35" s="1051"/>
      <c r="K35" s="1052"/>
      <c r="N35" s="1048"/>
    </row>
    <row r="36" spans="2:14" ht="13.2" customHeight="1" thickBot="1">
      <c r="B36" s="701"/>
      <c r="C36" s="702"/>
      <c r="D36" s="1051"/>
      <c r="E36" s="801"/>
      <c r="F36" s="1075"/>
      <c r="G36" s="1075"/>
      <c r="H36" s="1075"/>
      <c r="I36" s="1051"/>
      <c r="J36" s="1051"/>
      <c r="K36" s="1052"/>
      <c r="N36" s="1048"/>
    </row>
    <row r="37" spans="2:14" ht="13.2" customHeight="1">
      <c r="B37" s="701"/>
      <c r="C37" s="702"/>
      <c r="D37" s="2786" t="s">
        <v>2482</v>
      </c>
      <c r="E37" s="2787"/>
      <c r="F37" s="1392">
        <f>100-G27</f>
        <v>20</v>
      </c>
      <c r="G37" s="1076" t="s">
        <v>2483</v>
      </c>
      <c r="H37" s="1075"/>
      <c r="I37" s="1051"/>
      <c r="J37" s="1051"/>
      <c r="K37" s="1052"/>
      <c r="N37" s="1048"/>
    </row>
    <row r="38" spans="2:14" ht="13.2" customHeight="1" thickBot="1">
      <c r="B38" s="701"/>
      <c r="C38" s="702"/>
      <c r="D38" s="2466" t="s">
        <v>2484</v>
      </c>
      <c r="E38" s="2467"/>
      <c r="F38" s="1393">
        <f>+G27</f>
        <v>80</v>
      </c>
      <c r="G38" s="944"/>
      <c r="H38" s="1075"/>
      <c r="I38" s="1051"/>
      <c r="J38" s="1051"/>
      <c r="K38" s="1052"/>
      <c r="N38" s="1048"/>
    </row>
    <row r="39" spans="2:14" ht="13.2" customHeight="1" thickTop="1" thickBot="1">
      <c r="B39" s="701"/>
      <c r="C39" s="702"/>
      <c r="D39" s="2466" t="s">
        <v>4509</v>
      </c>
      <c r="E39" s="2467">
        <f>+E28</f>
        <v>50</v>
      </c>
      <c r="F39" s="2271">
        <f>+E28</f>
        <v>50</v>
      </c>
      <c r="G39" s="944"/>
      <c r="H39" s="1075"/>
      <c r="I39" s="1051"/>
      <c r="J39" s="1051"/>
      <c r="K39" s="1052"/>
      <c r="N39" s="1048"/>
    </row>
    <row r="40" spans="2:14" ht="13.2" customHeight="1" thickTop="1" thickBot="1">
      <c r="B40" s="701"/>
      <c r="C40" s="702"/>
      <c r="D40" s="2788" t="s">
        <v>2485</v>
      </c>
      <c r="E40" s="2789"/>
      <c r="F40" s="1394">
        <f>SUM(F37:F39)</f>
        <v>150</v>
      </c>
      <c r="G40" s="1061"/>
      <c r="H40" s="1075"/>
      <c r="I40" s="1051"/>
      <c r="J40" s="1051"/>
      <c r="K40" s="1052"/>
      <c r="N40" s="1048"/>
    </row>
    <row r="41" spans="2:14" ht="13.2" customHeight="1">
      <c r="B41" s="701"/>
      <c r="C41" s="702"/>
      <c r="D41" s="1051"/>
      <c r="E41" s="801"/>
      <c r="F41" s="1075"/>
      <c r="G41" s="1075"/>
      <c r="H41" s="1075"/>
      <c r="I41" s="1051"/>
      <c r="J41" s="1051"/>
      <c r="K41" s="1052"/>
      <c r="N41" s="1048"/>
    </row>
    <row r="42" spans="2:14" ht="13.2" customHeight="1" thickBot="1">
      <c r="B42" s="701"/>
      <c r="C42" s="702"/>
      <c r="D42" s="1049"/>
      <c r="E42" s="944"/>
      <c r="F42" s="1071"/>
      <c r="G42" s="1071"/>
      <c r="H42" s="1071"/>
      <c r="I42" s="1051"/>
      <c r="J42" s="1051"/>
      <c r="K42" s="1052"/>
      <c r="N42" s="1048"/>
    </row>
    <row r="43" spans="2:14" ht="16.2" customHeight="1">
      <c r="B43" s="701"/>
      <c r="C43" s="702"/>
      <c r="D43" s="2718" t="s">
        <v>1620</v>
      </c>
      <c r="E43" s="2719"/>
      <c r="F43" s="2719"/>
      <c r="G43" s="2720"/>
      <c r="H43" s="1077"/>
      <c r="I43" s="1054"/>
      <c r="J43" s="1054"/>
      <c r="K43" s="1052"/>
      <c r="N43" s="1048"/>
    </row>
    <row r="44" spans="2:14" ht="19.2" customHeight="1">
      <c r="B44" s="701"/>
      <c r="C44" s="702"/>
      <c r="D44" s="1099" t="s">
        <v>4541</v>
      </c>
      <c r="E44" s="1078"/>
      <c r="F44" s="1079">
        <v>1</v>
      </c>
      <c r="G44" s="1395"/>
      <c r="H44" s="1071"/>
      <c r="I44" s="1054"/>
      <c r="J44" s="1054"/>
      <c r="K44" s="1052"/>
      <c r="N44" s="233"/>
    </row>
    <row r="45" spans="2:14" ht="16.2" customHeight="1">
      <c r="B45" s="701"/>
      <c r="C45" s="702"/>
      <c r="D45" s="1099" t="s">
        <v>781</v>
      </c>
      <c r="E45" s="1080"/>
      <c r="F45" s="1081">
        <v>2</v>
      </c>
      <c r="G45" s="1396"/>
      <c r="H45" s="1082"/>
      <c r="I45" s="1054"/>
      <c r="J45" s="1054"/>
      <c r="K45" s="1052"/>
    </row>
    <row r="46" spans="2:14" ht="30" customHeight="1" thickBot="1">
      <c r="B46" s="701"/>
      <c r="C46" s="702"/>
      <c r="D46" s="2788" t="s">
        <v>4527</v>
      </c>
      <c r="E46" s="2946"/>
      <c r="F46" s="1397">
        <v>1</v>
      </c>
      <c r="G46" s="1398"/>
      <c r="H46" s="1082"/>
      <c r="I46" s="1054"/>
      <c r="J46" s="1054"/>
      <c r="K46" s="1052"/>
    </row>
    <row r="47" spans="2:14" ht="16.2" customHeight="1" thickBot="1">
      <c r="B47" s="701"/>
      <c r="C47" s="702"/>
      <c r="D47" s="1049"/>
      <c r="E47" s="1083"/>
      <c r="F47" s="1083"/>
      <c r="G47" s="1083"/>
      <c r="H47" s="1083"/>
      <c r="I47" s="1054"/>
      <c r="J47" s="1054"/>
      <c r="K47" s="1052"/>
    </row>
    <row r="48" spans="2:14" ht="15.75" customHeight="1">
      <c r="B48" s="701"/>
      <c r="C48" s="702"/>
      <c r="D48" s="1509" t="s">
        <v>565</v>
      </c>
      <c r="E48" s="1510">
        <v>1</v>
      </c>
      <c r="F48" s="2737"/>
      <c r="G48" s="2738"/>
      <c r="H48" s="1084"/>
      <c r="I48" s="1054"/>
      <c r="J48" s="1054"/>
      <c r="K48" s="1052"/>
    </row>
    <row r="49" spans="2:14" ht="15.75" customHeight="1" thickBot="1">
      <c r="B49" s="701"/>
      <c r="C49" s="702"/>
      <c r="D49" s="1511" t="s">
        <v>760</v>
      </c>
      <c r="E49" s="2734" t="s">
        <v>3234</v>
      </c>
      <c r="F49" s="2735"/>
      <c r="G49" s="2736"/>
      <c r="H49" s="2676" t="s">
        <v>4672</v>
      </c>
      <c r="I49" s="2676"/>
      <c r="J49" s="2676"/>
      <c r="K49" s="2677"/>
    </row>
    <row r="50" spans="2:14" ht="15.75" customHeight="1" thickBot="1">
      <c r="B50" s="701"/>
      <c r="C50" s="702"/>
      <c r="D50" s="1512" t="s">
        <v>3178</v>
      </c>
      <c r="E50" s="1513">
        <v>0.45833333333333331</v>
      </c>
      <c r="F50" s="1514"/>
      <c r="G50" s="1514"/>
      <c r="H50" s="2676"/>
      <c r="I50" s="2676"/>
      <c r="J50" s="2676"/>
      <c r="K50" s="2677"/>
    </row>
    <row r="51" spans="2:14" ht="15.75" customHeight="1">
      <c r="B51" s="701"/>
      <c r="C51" s="702"/>
      <c r="D51" s="692" t="s">
        <v>476</v>
      </c>
      <c r="E51" s="2683" t="s">
        <v>3234</v>
      </c>
      <c r="F51" s="2684"/>
      <c r="G51" s="2685"/>
      <c r="H51" s="797"/>
      <c r="I51" s="1054"/>
      <c r="J51" s="1054"/>
      <c r="K51" s="1052"/>
    </row>
    <row r="52" spans="2:14" ht="15.75" customHeight="1">
      <c r="B52" s="701"/>
      <c r="C52" s="702"/>
      <c r="D52" s="1515"/>
      <c r="E52" s="2686"/>
      <c r="F52" s="2687"/>
      <c r="G52" s="2688"/>
      <c r="H52" s="797"/>
      <c r="I52" s="1054"/>
      <c r="J52" s="1054"/>
      <c r="K52" s="1052"/>
    </row>
    <row r="53" spans="2:14" ht="21" customHeight="1" thickBot="1">
      <c r="B53" s="701"/>
      <c r="C53" s="702"/>
      <c r="D53" s="1515"/>
      <c r="E53" s="2686"/>
      <c r="F53" s="2687"/>
      <c r="G53" s="2688"/>
      <c r="H53" s="797"/>
      <c r="I53" s="1054"/>
      <c r="J53" s="1054"/>
      <c r="K53" s="1052"/>
    </row>
    <row r="54" spans="2:14" ht="15.6" customHeight="1">
      <c r="B54" s="701"/>
      <c r="C54" s="702"/>
      <c r="D54" s="1866" t="s">
        <v>4528</v>
      </c>
      <c r="E54" s="2725">
        <v>5</v>
      </c>
      <c r="F54" s="2726"/>
      <c r="G54" s="2727"/>
      <c r="H54" s="1058"/>
      <c r="I54" s="1054"/>
      <c r="J54" s="1054"/>
      <c r="K54" s="1052"/>
    </row>
    <row r="55" spans="2:14" ht="15.6" customHeight="1" thickBot="1">
      <c r="B55" s="701"/>
      <c r="C55" s="702"/>
      <c r="D55" s="1399" t="s">
        <v>4529</v>
      </c>
      <c r="E55" s="2760">
        <v>5</v>
      </c>
      <c r="F55" s="2774"/>
      <c r="G55" s="2775"/>
      <c r="H55" s="800"/>
      <c r="I55" s="1054"/>
      <c r="J55" s="1054"/>
      <c r="K55" s="1052"/>
    </row>
    <row r="56" spans="2:14" ht="15.75" customHeight="1" thickBot="1">
      <c r="B56" s="701"/>
      <c r="C56" s="702"/>
      <c r="D56" s="702"/>
      <c r="E56" s="1085"/>
      <c r="F56" s="1085"/>
      <c r="G56" s="1085"/>
      <c r="H56" s="1085"/>
      <c r="I56" s="1054"/>
      <c r="K56" s="1052"/>
    </row>
    <row r="57" spans="2:14" ht="15.75" customHeight="1" thickBot="1">
      <c r="B57" s="701"/>
      <c r="C57" s="702"/>
      <c r="D57" s="2947"/>
      <c r="E57" s="2948"/>
      <c r="F57" s="1400" t="s">
        <v>4530</v>
      </c>
      <c r="G57" s="1401"/>
      <c r="H57" s="702"/>
      <c r="I57" s="1086">
        <v>2</v>
      </c>
      <c r="K57" s="1052"/>
      <c r="L57" s="1087"/>
      <c r="M57" s="1088"/>
      <c r="N57" s="1088"/>
    </row>
    <row r="58" spans="2:14" ht="15.75" customHeight="1">
      <c r="B58" s="701"/>
      <c r="C58" s="702"/>
      <c r="D58" s="702"/>
      <c r="E58" s="702"/>
      <c r="F58" s="702"/>
      <c r="G58" s="702"/>
      <c r="H58" s="702"/>
      <c r="K58" s="1052"/>
      <c r="L58" s="1087"/>
      <c r="M58" s="1088"/>
      <c r="N58" s="1088"/>
    </row>
    <row r="59" spans="2:14" ht="12" customHeight="1" thickBot="1">
      <c r="B59" s="701"/>
      <c r="C59" s="702"/>
      <c r="D59" s="1071"/>
      <c r="E59" s="1071"/>
      <c r="F59" s="1071"/>
      <c r="G59" s="1071"/>
      <c r="H59" s="1071"/>
      <c r="K59" s="1052"/>
      <c r="M59" s="233"/>
      <c r="N59" s="233"/>
    </row>
    <row r="60" spans="2:14" ht="30" customHeight="1">
      <c r="B60" s="701"/>
      <c r="C60" s="702"/>
      <c r="D60" s="2739" t="s">
        <v>759</v>
      </c>
      <c r="E60" s="2776" t="s">
        <v>397</v>
      </c>
      <c r="F60" s="2776"/>
      <c r="G60" s="968">
        <v>0</v>
      </c>
      <c r="H60" s="798"/>
      <c r="K60" s="704"/>
    </row>
    <row r="61" spans="2:14" ht="15" customHeight="1">
      <c r="B61" s="701"/>
      <c r="C61" s="702"/>
      <c r="D61" s="2740"/>
      <c r="E61" s="2603" t="s">
        <v>400</v>
      </c>
      <c r="F61" s="2603"/>
      <c r="G61" s="969">
        <v>0</v>
      </c>
      <c r="H61" s="798"/>
      <c r="K61" s="704"/>
    </row>
    <row r="62" spans="2:14" ht="15" customHeight="1">
      <c r="B62" s="701"/>
      <c r="C62" s="702"/>
      <c r="D62" s="2740"/>
      <c r="E62" s="2603" t="s">
        <v>400</v>
      </c>
      <c r="F62" s="2603"/>
      <c r="G62" s="969">
        <v>0</v>
      </c>
      <c r="H62" s="798"/>
      <c r="K62" s="704"/>
    </row>
    <row r="63" spans="2:14" ht="15" customHeight="1" thickBot="1">
      <c r="B63" s="701"/>
      <c r="C63" s="702"/>
      <c r="D63" s="2741"/>
      <c r="E63" s="2742" t="s">
        <v>400</v>
      </c>
      <c r="F63" s="2742"/>
      <c r="G63" s="970">
        <v>0</v>
      </c>
      <c r="H63" s="798"/>
      <c r="K63" s="704"/>
    </row>
    <row r="64" spans="2:14" ht="15.75" customHeight="1">
      <c r="B64" s="701"/>
      <c r="C64" s="702"/>
      <c r="D64" s="1049"/>
      <c r="E64" s="562"/>
      <c r="F64" s="562"/>
      <c r="G64" s="562"/>
      <c r="H64" s="562"/>
      <c r="I64" s="702"/>
      <c r="J64" s="702"/>
      <c r="K64" s="704"/>
    </row>
    <row r="65" spans="1:19" s="1093" customFormat="1" ht="18.75" customHeight="1" thickBot="1">
      <c r="B65" s="1089"/>
      <c r="C65" s="1090"/>
      <c r="D65" s="1090"/>
      <c r="E65" s="1091"/>
      <c r="F65" s="1091"/>
      <c r="G65" s="1091"/>
      <c r="H65" s="1091"/>
      <c r="I65" s="1090"/>
      <c r="J65" s="1090"/>
      <c r="K65" s="1092"/>
    </row>
    <row r="66" spans="1:19" s="1093" customFormat="1" ht="18.75" customHeight="1">
      <c r="B66" s="1089"/>
      <c r="C66" s="1090"/>
      <c r="D66" s="1094" t="s">
        <v>1629</v>
      </c>
      <c r="E66" s="1095">
        <v>2</v>
      </c>
      <c r="F66" s="1096"/>
      <c r="G66" s="1097"/>
      <c r="H66" s="1091"/>
      <c r="I66" s="1098"/>
      <c r="J66" s="1098"/>
      <c r="K66" s="1092"/>
      <c r="M66" s="561" t="s">
        <v>2070</v>
      </c>
    </row>
    <row r="67" spans="1:19" s="1093" customFormat="1" ht="18.75" customHeight="1">
      <c r="B67" s="1089"/>
      <c r="C67" s="1090"/>
      <c r="D67" s="1099" t="s">
        <v>2069</v>
      </c>
      <c r="E67" s="1093">
        <v>2</v>
      </c>
      <c r="F67" s="1100"/>
      <c r="G67" s="1097"/>
      <c r="H67" s="1097"/>
      <c r="I67" s="1098"/>
      <c r="J67" s="1098"/>
      <c r="K67" s="1092"/>
      <c r="M67" s="1101">
        <v>41974</v>
      </c>
    </row>
    <row r="68" spans="1:19" s="1093" customFormat="1" ht="18.75" customHeight="1" thickBot="1">
      <c r="B68" s="1089"/>
      <c r="C68" s="1090"/>
      <c r="D68" s="1102" t="s">
        <v>4435</v>
      </c>
      <c r="E68" s="1103">
        <v>1</v>
      </c>
      <c r="F68" s="1104"/>
      <c r="G68" s="1091"/>
      <c r="H68" s="1091"/>
      <c r="I68" s="1098"/>
      <c r="J68" s="1098"/>
      <c r="K68" s="1092"/>
    </row>
    <row r="69" spans="1:19" ht="13.8" thickBot="1">
      <c r="B69" s="701"/>
      <c r="C69" s="702"/>
      <c r="D69" s="1071"/>
      <c r="E69" s="1071"/>
      <c r="F69" s="1071"/>
      <c r="G69" s="1071"/>
      <c r="H69" s="1071"/>
      <c r="I69" s="702"/>
      <c r="J69" s="702"/>
      <c r="K69" s="704"/>
    </row>
    <row r="70" spans="1:19" s="71" customFormat="1" ht="13.5" customHeight="1">
      <c r="B70" s="1105"/>
      <c r="C70" s="1106"/>
      <c r="D70" s="2731" t="s">
        <v>550</v>
      </c>
      <c r="E70" s="2732"/>
      <c r="F70" s="2732"/>
      <c r="G70" s="2733"/>
      <c r="H70" s="1107"/>
      <c r="I70" s="1108"/>
      <c r="J70" s="1108"/>
      <c r="K70" s="1109"/>
      <c r="L70" s="102"/>
      <c r="M70" s="102"/>
      <c r="N70" s="102"/>
      <c r="O70" s="102"/>
    </row>
    <row r="71" spans="1:19" s="71" customFormat="1" ht="48" customHeight="1">
      <c r="B71" s="1105"/>
      <c r="C71" s="1106"/>
      <c r="D71" s="2654" t="s">
        <v>4553</v>
      </c>
      <c r="E71" s="2655"/>
      <c r="F71" s="2655"/>
      <c r="G71" s="971"/>
      <c r="H71" s="799"/>
      <c r="I71" s="1110" t="b">
        <v>0</v>
      </c>
      <c r="J71" s="1110"/>
      <c r="K71" s="1111"/>
      <c r="L71" s="67"/>
      <c r="M71" s="67"/>
      <c r="N71" s="67"/>
      <c r="O71" s="67"/>
      <c r="P71" s="67"/>
      <c r="Q71" s="67"/>
      <c r="R71" s="67"/>
      <c r="S71" s="67"/>
    </row>
    <row r="72" spans="1:19" s="71" customFormat="1" ht="18.75" customHeight="1">
      <c r="B72" s="1105"/>
      <c r="C72" s="1106"/>
      <c r="D72" s="2728" t="s">
        <v>4733</v>
      </c>
      <c r="E72" s="2729"/>
      <c r="F72" s="2729"/>
      <c r="G72" s="2730"/>
      <c r="H72" s="1112"/>
      <c r="I72" s="1110"/>
      <c r="J72" s="1110"/>
      <c r="K72" s="1111"/>
      <c r="L72" s="67"/>
      <c r="M72" s="67"/>
      <c r="N72" s="67"/>
      <c r="O72" s="67"/>
      <c r="P72" s="67"/>
      <c r="Q72" s="67"/>
      <c r="R72" s="67"/>
      <c r="S72" s="67"/>
    </row>
    <row r="73" spans="1:19" s="71" customFormat="1" ht="33.6" customHeight="1">
      <c r="A73" s="1113"/>
      <c r="B73" s="1105"/>
      <c r="C73" s="1106"/>
      <c r="D73" s="2743" t="s">
        <v>4554</v>
      </c>
      <c r="E73" s="2744"/>
      <c r="F73" s="2745"/>
      <c r="G73" s="971"/>
      <c r="H73" s="1114" t="s">
        <v>582</v>
      </c>
      <c r="I73" s="1110" t="b">
        <v>1</v>
      </c>
      <c r="K73" s="1111"/>
      <c r="L73" s="97"/>
      <c r="M73" s="97"/>
      <c r="N73" s="97"/>
      <c r="O73" s="97"/>
      <c r="P73" s="97"/>
      <c r="Q73" s="97"/>
      <c r="R73" s="97"/>
      <c r="S73" s="97"/>
    </row>
    <row r="74" spans="1:19" s="71" customFormat="1" ht="44.25" customHeight="1">
      <c r="A74" s="1113"/>
      <c r="B74" s="1105"/>
      <c r="C74" s="1106"/>
      <c r="D74" s="2689" t="s">
        <v>1971</v>
      </c>
      <c r="E74" s="2690"/>
      <c r="F74" s="2690"/>
      <c r="G74" s="971"/>
      <c r="H74" s="1114" t="s">
        <v>582</v>
      </c>
      <c r="I74" s="1110" t="b">
        <v>1</v>
      </c>
      <c r="K74" s="1111"/>
      <c r="L74" s="97"/>
      <c r="M74" s="97"/>
      <c r="N74" s="97"/>
      <c r="O74" s="97"/>
      <c r="P74" s="97"/>
      <c r="Q74" s="97"/>
      <c r="R74" s="97"/>
      <c r="S74" s="97"/>
    </row>
    <row r="75" spans="1:19" s="71" customFormat="1" ht="24.75" customHeight="1">
      <c r="B75" s="1105"/>
      <c r="C75" s="1106"/>
      <c r="D75" s="2689" t="s">
        <v>4897</v>
      </c>
      <c r="E75" s="2690"/>
      <c r="F75" s="2690"/>
      <c r="G75" s="971">
        <v>3</v>
      </c>
      <c r="H75" s="1114" t="str">
        <f t="shared" ref="H75:H90" si="0">IF(G75=1,"Page","Pages")</f>
        <v>Pages</v>
      </c>
      <c r="I75" s="1110" t="b">
        <v>1</v>
      </c>
      <c r="K75" s="1111"/>
      <c r="L75" s="97"/>
      <c r="M75" s="97"/>
      <c r="N75" s="97"/>
      <c r="O75" s="97"/>
      <c r="P75" s="97"/>
      <c r="Q75" s="97"/>
      <c r="R75" s="97"/>
      <c r="S75" s="97"/>
    </row>
    <row r="76" spans="1:19" s="71" customFormat="1" ht="24.75" customHeight="1">
      <c r="B76" s="1105"/>
      <c r="C76" s="1106"/>
      <c r="D76" s="2689" t="s">
        <v>2500</v>
      </c>
      <c r="E76" s="2690"/>
      <c r="F76" s="2690"/>
      <c r="G76" s="971">
        <v>3</v>
      </c>
      <c r="H76" s="1114" t="str">
        <f t="shared" si="0"/>
        <v>Pages</v>
      </c>
      <c r="I76" s="1110" t="b">
        <v>1</v>
      </c>
      <c r="K76" s="1111"/>
      <c r="L76" s="97"/>
      <c r="M76" s="97"/>
      <c r="N76" s="97"/>
      <c r="O76" s="97"/>
      <c r="P76" s="97"/>
      <c r="Q76" s="97"/>
      <c r="R76" s="97"/>
      <c r="S76" s="97"/>
    </row>
    <row r="77" spans="1:19" s="71" customFormat="1" ht="27.75" customHeight="1">
      <c r="B77" s="1105"/>
      <c r="C77" s="1106"/>
      <c r="D77" s="2689" t="s">
        <v>4898</v>
      </c>
      <c r="E77" s="2690"/>
      <c r="F77" s="2690"/>
      <c r="G77" s="971">
        <v>1</v>
      </c>
      <c r="H77" s="1114" t="str">
        <f t="shared" si="0"/>
        <v>Page</v>
      </c>
      <c r="I77" s="1110" t="b">
        <v>1</v>
      </c>
      <c r="K77" s="1111"/>
      <c r="L77" s="97"/>
      <c r="M77" s="97"/>
      <c r="N77" s="97"/>
      <c r="O77" s="97"/>
      <c r="P77" s="97"/>
      <c r="Q77" s="97"/>
      <c r="R77" s="97"/>
      <c r="S77" s="97"/>
    </row>
    <row r="78" spans="1:19" s="71" customFormat="1" ht="24.75" customHeight="1">
      <c r="B78" s="1105"/>
      <c r="C78" s="1106"/>
      <c r="D78" s="2689" t="s">
        <v>4899</v>
      </c>
      <c r="E78" s="2690"/>
      <c r="F78" s="2690"/>
      <c r="G78" s="971">
        <v>1</v>
      </c>
      <c r="H78" s="1114" t="str">
        <f t="shared" si="0"/>
        <v>Page</v>
      </c>
      <c r="I78" s="1110" t="b">
        <v>1</v>
      </c>
      <c r="K78" s="1111"/>
      <c r="L78" s="495"/>
      <c r="M78" s="495"/>
      <c r="N78" s="495"/>
      <c r="O78" s="495"/>
      <c r="P78" s="495"/>
      <c r="Q78" s="495"/>
      <c r="R78" s="495"/>
      <c r="S78" s="495"/>
    </row>
    <row r="79" spans="1:19" s="71" customFormat="1" ht="24" customHeight="1">
      <c r="B79" s="1105"/>
      <c r="C79" s="1106"/>
      <c r="D79" s="2689" t="s">
        <v>4900</v>
      </c>
      <c r="E79" s="2690"/>
      <c r="F79" s="2690"/>
      <c r="G79" s="971">
        <v>1</v>
      </c>
      <c r="H79" s="1114" t="str">
        <f t="shared" si="0"/>
        <v>Page</v>
      </c>
      <c r="I79" s="1110" t="b">
        <v>1</v>
      </c>
      <c r="K79" s="1111"/>
      <c r="L79" s="495"/>
      <c r="M79" s="495"/>
      <c r="N79" s="495"/>
      <c r="O79" s="495"/>
      <c r="P79" s="495"/>
      <c r="Q79" s="495"/>
      <c r="R79" s="495"/>
      <c r="S79" s="495"/>
    </row>
    <row r="80" spans="1:19" s="71" customFormat="1" ht="23.25" customHeight="1">
      <c r="B80" s="1105"/>
      <c r="C80" s="1106"/>
      <c r="D80" s="2743" t="s">
        <v>4901</v>
      </c>
      <c r="E80" s="2744"/>
      <c r="F80" s="2745"/>
      <c r="G80" s="971">
        <v>1</v>
      </c>
      <c r="H80" s="1114" t="str">
        <f t="shared" si="0"/>
        <v>Page</v>
      </c>
      <c r="I80" s="1110" t="b">
        <v>1</v>
      </c>
      <c r="K80" s="1111"/>
      <c r="L80" s="495"/>
      <c r="M80" s="495"/>
      <c r="N80" s="495"/>
      <c r="O80" s="495"/>
      <c r="P80" s="495"/>
      <c r="Q80" s="495"/>
      <c r="R80" s="495"/>
      <c r="S80" s="495"/>
    </row>
    <row r="81" spans="1:19" s="71" customFormat="1" ht="23.25" customHeight="1">
      <c r="B81" s="1105"/>
      <c r="C81" s="1106"/>
      <c r="D81" s="2689" t="s">
        <v>4902</v>
      </c>
      <c r="E81" s="2690"/>
      <c r="F81" s="2690"/>
      <c r="G81" s="971">
        <v>1</v>
      </c>
      <c r="H81" s="1114" t="str">
        <f t="shared" si="0"/>
        <v>Page</v>
      </c>
      <c r="I81" s="1110" t="b">
        <v>1</v>
      </c>
      <c r="K81" s="1111"/>
      <c r="L81" s="495"/>
      <c r="M81" s="495"/>
      <c r="N81" s="495"/>
      <c r="O81" s="495"/>
      <c r="P81" s="495"/>
      <c r="Q81" s="495"/>
      <c r="R81" s="495"/>
      <c r="S81" s="495"/>
    </row>
    <row r="82" spans="1:19" s="71" customFormat="1" ht="23.25" customHeight="1">
      <c r="B82" s="1105"/>
      <c r="C82" s="1106"/>
      <c r="D82" s="2689" t="s">
        <v>4903</v>
      </c>
      <c r="E82" s="2690"/>
      <c r="F82" s="2690"/>
      <c r="G82" s="971">
        <v>1</v>
      </c>
      <c r="H82" s="1114" t="str">
        <f t="shared" si="0"/>
        <v>Page</v>
      </c>
      <c r="I82" s="1110" t="b">
        <v>1</v>
      </c>
      <c r="K82" s="1111"/>
      <c r="L82" s="495"/>
      <c r="M82" s="495"/>
      <c r="N82" s="495"/>
      <c r="O82" s="495"/>
      <c r="P82" s="495"/>
      <c r="Q82" s="495"/>
      <c r="R82" s="495"/>
      <c r="S82" s="495"/>
    </row>
    <row r="83" spans="1:19" s="71" customFormat="1" ht="23.25" customHeight="1">
      <c r="B83" s="1105"/>
      <c r="C83" s="1106"/>
      <c r="D83" s="2743" t="s">
        <v>4904</v>
      </c>
      <c r="E83" s="2744"/>
      <c r="F83" s="2745"/>
      <c r="G83" s="971">
        <v>2</v>
      </c>
      <c r="H83" s="1114" t="str">
        <f t="shared" si="0"/>
        <v>Pages</v>
      </c>
      <c r="I83" s="1110" t="b">
        <v>1</v>
      </c>
      <c r="K83" s="1111"/>
      <c r="L83" s="495"/>
      <c r="M83" s="495"/>
      <c r="N83" s="495"/>
      <c r="O83" s="495"/>
      <c r="P83" s="495"/>
      <c r="Q83" s="495"/>
      <c r="R83" s="495"/>
      <c r="S83" s="495"/>
    </row>
    <row r="84" spans="1:19" s="71" customFormat="1" ht="23.25" customHeight="1">
      <c r="B84" s="1105"/>
      <c r="C84" s="1106"/>
      <c r="D84" s="2689" t="s">
        <v>4905</v>
      </c>
      <c r="E84" s="2690"/>
      <c r="F84" s="2690"/>
      <c r="G84" s="971">
        <v>5</v>
      </c>
      <c r="H84" s="1114" t="str">
        <f t="shared" si="0"/>
        <v>Pages</v>
      </c>
      <c r="I84" s="1110" t="b">
        <v>1</v>
      </c>
      <c r="K84" s="1111"/>
      <c r="L84" s="495"/>
      <c r="M84" s="495"/>
      <c r="N84" s="495"/>
      <c r="O84" s="495"/>
      <c r="P84" s="495"/>
      <c r="Q84" s="495"/>
      <c r="R84" s="495"/>
      <c r="S84" s="495"/>
    </row>
    <row r="85" spans="1:19" s="71" customFormat="1" ht="30" customHeight="1">
      <c r="B85" s="1105"/>
      <c r="C85" s="1106"/>
      <c r="D85" s="2743" t="s">
        <v>4906</v>
      </c>
      <c r="E85" s="2744"/>
      <c r="F85" s="2744"/>
      <c r="G85" s="971">
        <v>1</v>
      </c>
      <c r="H85" s="1114" t="str">
        <f t="shared" si="0"/>
        <v>Page</v>
      </c>
      <c r="I85" s="1110" t="b">
        <v>1</v>
      </c>
      <c r="K85" s="1111"/>
      <c r="L85" s="495"/>
      <c r="M85" s="495"/>
      <c r="N85" s="495"/>
      <c r="O85" s="495"/>
      <c r="P85" s="495"/>
      <c r="Q85" s="495"/>
      <c r="R85" s="495"/>
      <c r="S85" s="495"/>
    </row>
    <row r="86" spans="1:19" s="71" customFormat="1" ht="23.25" customHeight="1">
      <c r="B86" s="1105"/>
      <c r="C86" s="1106"/>
      <c r="D86" s="2689" t="s">
        <v>4907</v>
      </c>
      <c r="E86" s="2690"/>
      <c r="F86" s="2690"/>
      <c r="G86" s="1115">
        <v>1</v>
      </c>
      <c r="H86" s="1114" t="str">
        <f t="shared" si="0"/>
        <v>Page</v>
      </c>
      <c r="I86" s="1110" t="b">
        <v>1</v>
      </c>
      <c r="K86" s="1111"/>
      <c r="L86" s="495"/>
      <c r="M86" s="495"/>
      <c r="N86" s="495"/>
      <c r="O86" s="495"/>
      <c r="P86" s="495"/>
      <c r="Q86" s="495"/>
      <c r="R86" s="495"/>
      <c r="S86" s="495"/>
    </row>
    <row r="87" spans="1:19" s="71" customFormat="1" ht="23.25" customHeight="1">
      <c r="A87" s="1116"/>
      <c r="B87" s="1105"/>
      <c r="C87" s="1106"/>
      <c r="D87" s="2689" t="s">
        <v>4908</v>
      </c>
      <c r="E87" s="2690"/>
      <c r="F87" s="2690"/>
      <c r="G87" s="1115">
        <v>1</v>
      </c>
      <c r="H87" s="1114" t="str">
        <f t="shared" si="0"/>
        <v>Page</v>
      </c>
      <c r="I87" s="1110" t="b">
        <v>1</v>
      </c>
      <c r="K87" s="1111"/>
      <c r="L87" s="495"/>
      <c r="M87" s="495"/>
      <c r="N87" s="495"/>
      <c r="O87" s="495"/>
      <c r="P87" s="495"/>
      <c r="Q87" s="495"/>
      <c r="R87" s="495"/>
      <c r="S87" s="495"/>
    </row>
    <row r="88" spans="1:19" s="71" customFormat="1" ht="23.25" customHeight="1">
      <c r="B88" s="1105"/>
      <c r="C88" s="1106"/>
      <c r="D88" s="2689" t="s">
        <v>4909</v>
      </c>
      <c r="E88" s="2690"/>
      <c r="F88" s="2690"/>
      <c r="G88" s="1115">
        <v>5</v>
      </c>
      <c r="H88" s="1114" t="str">
        <f t="shared" si="0"/>
        <v>Pages</v>
      </c>
      <c r="I88" s="1110" t="b">
        <v>1</v>
      </c>
      <c r="K88" s="1111"/>
      <c r="L88" s="495"/>
      <c r="M88" s="495"/>
      <c r="N88" s="495"/>
      <c r="O88" s="495"/>
      <c r="P88" s="495"/>
      <c r="Q88" s="495"/>
      <c r="R88" s="495"/>
      <c r="S88" s="495"/>
    </row>
    <row r="89" spans="1:19" s="71" customFormat="1" ht="23.25" customHeight="1">
      <c r="B89" s="1105"/>
      <c r="C89" s="1106"/>
      <c r="D89" s="2689" t="s">
        <v>4910</v>
      </c>
      <c r="E89" s="2690"/>
      <c r="F89" s="2690"/>
      <c r="G89" s="1115">
        <v>3</v>
      </c>
      <c r="H89" s="1114" t="str">
        <f t="shared" si="0"/>
        <v>Pages</v>
      </c>
      <c r="I89" s="1110" t="b">
        <v>1</v>
      </c>
      <c r="K89" s="1111"/>
      <c r="L89" s="495"/>
      <c r="M89" s="495"/>
      <c r="N89" s="495"/>
      <c r="O89" s="495"/>
      <c r="P89" s="495"/>
      <c r="Q89" s="495"/>
      <c r="R89" s="495"/>
      <c r="S89" s="495"/>
    </row>
    <row r="90" spans="1:19" s="71" customFormat="1" ht="23.25" customHeight="1" thickBot="1">
      <c r="B90" s="1105"/>
      <c r="C90" s="1106"/>
      <c r="D90" s="2795" t="s">
        <v>4911</v>
      </c>
      <c r="E90" s="2796"/>
      <c r="F90" s="2796"/>
      <c r="G90" s="1117">
        <v>3</v>
      </c>
      <c r="H90" s="1114" t="str">
        <f t="shared" si="0"/>
        <v>Pages</v>
      </c>
      <c r="I90" s="1110" t="b">
        <v>1</v>
      </c>
      <c r="K90" s="1111"/>
      <c r="L90" s="495"/>
      <c r="M90" s="495"/>
      <c r="N90" s="495"/>
      <c r="O90" s="495"/>
      <c r="P90" s="495"/>
      <c r="Q90" s="495"/>
      <c r="R90" s="495"/>
      <c r="S90" s="495"/>
    </row>
    <row r="91" spans="1:19" s="71" customFormat="1" ht="17.25" customHeight="1">
      <c r="B91" s="1105"/>
      <c r="C91" s="1106"/>
      <c r="D91" s="1118"/>
      <c r="E91" s="1118"/>
      <c r="F91" s="1118"/>
      <c r="G91" s="1118"/>
      <c r="H91" s="1118"/>
      <c r="I91" s="1119"/>
      <c r="J91" s="1119"/>
      <c r="K91" s="1120"/>
      <c r="O91" s="495"/>
      <c r="P91" s="495"/>
      <c r="Q91" s="495"/>
      <c r="R91" s="495"/>
      <c r="S91" s="495"/>
    </row>
    <row r="92" spans="1:19" s="71" customFormat="1" ht="16.2" thickBot="1">
      <c r="B92" s="1105"/>
      <c r="C92" s="1106"/>
      <c r="D92" s="1061"/>
      <c r="E92" s="1121"/>
      <c r="F92" s="1061"/>
      <c r="G92" s="1061"/>
      <c r="H92" s="1061"/>
      <c r="I92" s="1122"/>
      <c r="J92" s="1122"/>
      <c r="K92" s="1123"/>
      <c r="M92" s="125"/>
      <c r="N92" s="125"/>
      <c r="O92" s="1124"/>
      <c r="P92" s="1124"/>
      <c r="Q92" s="1124"/>
      <c r="R92" s="1124"/>
      <c r="S92" s="1124"/>
    </row>
    <row r="93" spans="1:19" s="71" customFormat="1" ht="15.6">
      <c r="B93" s="1105"/>
      <c r="C93" s="1106"/>
      <c r="D93" s="1125" t="s">
        <v>4585</v>
      </c>
      <c r="E93" s="1126"/>
      <c r="F93" s="1126"/>
      <c r="G93" s="1127"/>
      <c r="H93" s="1128"/>
      <c r="I93" s="1129"/>
      <c r="J93" s="1129"/>
      <c r="K93" s="1130"/>
      <c r="L93" s="1131"/>
      <c r="M93" s="1131"/>
      <c r="N93" s="1131"/>
      <c r="O93" s="1131"/>
      <c r="P93" s="1131"/>
      <c r="Q93" s="1131"/>
      <c r="R93" s="1131"/>
      <c r="S93" s="1131"/>
    </row>
    <row r="94" spans="1:19" s="95" customFormat="1" ht="21" customHeight="1">
      <c r="B94" s="1132"/>
      <c r="C94" s="1133"/>
      <c r="D94" s="2803" t="str">
        <f>+D88</f>
        <v>Form of Offer and Acceptance (Bound into Section 1 of 2) (T2.21)</v>
      </c>
      <c r="E94" s="2804"/>
      <c r="F94" s="2804"/>
      <c r="G94" s="1448">
        <f>+G88</f>
        <v>5</v>
      </c>
      <c r="H94" s="1114" t="str">
        <f t="shared" ref="H94:H126" si="1">IF(G94=1,"Page","Pages")</f>
        <v>Pages</v>
      </c>
      <c r="I94" s="1134" t="b">
        <v>1</v>
      </c>
      <c r="J94" s="1135" t="str">
        <f t="shared" ref="J94:J107" si="2">IF(G94=1,"Page","Pages")</f>
        <v>Pages</v>
      </c>
      <c r="K94" s="1136"/>
      <c r="M94" s="705"/>
      <c r="N94" s="966"/>
      <c r="O94" s="966"/>
    </row>
    <row r="95" spans="1:19" s="95" customFormat="1" ht="21" customHeight="1">
      <c r="B95" s="1132"/>
      <c r="C95" s="1133"/>
      <c r="D95" s="2799" t="str">
        <f>+D75</f>
        <v>Bidder's Disclosure - SBD 4 (T2.11)</v>
      </c>
      <c r="E95" s="2800"/>
      <c r="F95" s="2800"/>
      <c r="G95" s="1448">
        <f>+G75</f>
        <v>3</v>
      </c>
      <c r="H95" s="1114" t="str">
        <f t="shared" si="1"/>
        <v>Pages</v>
      </c>
      <c r="I95" s="1134" t="b">
        <v>1</v>
      </c>
      <c r="J95" s="1135" t="str">
        <f t="shared" si="2"/>
        <v>Pages</v>
      </c>
      <c r="K95" s="1136"/>
      <c r="M95" s="705"/>
      <c r="N95" s="966"/>
      <c r="O95" s="966"/>
    </row>
    <row r="96" spans="1:19" s="95" customFormat="1" ht="21" customHeight="1">
      <c r="B96" s="1132"/>
      <c r="C96" s="1133"/>
      <c r="D96" s="2790" t="str">
        <f>+D87</f>
        <v>Authority to Sign Tender (T2.2)</v>
      </c>
      <c r="E96" s="2791"/>
      <c r="F96" s="2791"/>
      <c r="G96" s="1448">
        <f>+G87</f>
        <v>1</v>
      </c>
      <c r="H96" s="1114" t="str">
        <f>IF(G96=1,"Page","Pages")</f>
        <v>Page</v>
      </c>
      <c r="I96" s="1134" t="b">
        <v>1</v>
      </c>
      <c r="J96" s="1135" t="str">
        <f t="shared" si="2"/>
        <v>Page</v>
      </c>
      <c r="K96" s="1136"/>
      <c r="M96" s="705"/>
      <c r="N96" s="966"/>
      <c r="O96" s="966"/>
    </row>
    <row r="97" spans="1:19" s="95" customFormat="1" ht="21" customHeight="1">
      <c r="B97" s="1132"/>
      <c r="C97" s="1133"/>
      <c r="D97" s="2654" t="s">
        <v>4912</v>
      </c>
      <c r="E97" s="2655"/>
      <c r="F97" s="2655"/>
      <c r="G97" s="1326">
        <v>2</v>
      </c>
      <c r="H97" s="1114" t="str">
        <f t="shared" si="1"/>
        <v>Pages</v>
      </c>
      <c r="I97" s="1134" t="b">
        <v>1</v>
      </c>
      <c r="J97" s="1135" t="str">
        <f t="shared" si="2"/>
        <v>Pages</v>
      </c>
      <c r="K97" s="1136"/>
      <c r="M97" s="705"/>
      <c r="N97" s="966"/>
      <c r="O97" s="966"/>
    </row>
    <row r="98" spans="1:19" s="95" customFormat="1" ht="21" customHeight="1">
      <c r="B98" s="1132"/>
      <c r="C98" s="1133"/>
      <c r="D98" s="2654" t="s">
        <v>4913</v>
      </c>
      <c r="E98" s="2655"/>
      <c r="F98" s="2655"/>
      <c r="G98" s="1326">
        <v>3</v>
      </c>
      <c r="H98" s="1114" t="str">
        <f t="shared" si="1"/>
        <v>Pages</v>
      </c>
      <c r="I98" s="1134" t="b">
        <v>1</v>
      </c>
      <c r="J98" s="1135" t="str">
        <f t="shared" si="2"/>
        <v>Pages</v>
      </c>
      <c r="K98" s="1136"/>
      <c r="M98" s="705"/>
      <c r="N98" s="966"/>
      <c r="O98" s="966"/>
    </row>
    <row r="99" spans="1:19" s="95" customFormat="1" ht="21" customHeight="1">
      <c r="B99" s="1132"/>
      <c r="C99" s="1133"/>
      <c r="D99" s="2654" t="s">
        <v>4914</v>
      </c>
      <c r="E99" s="2655"/>
      <c r="F99" s="2655"/>
      <c r="G99" s="1326">
        <v>2</v>
      </c>
      <c r="H99" s="1114" t="str">
        <f t="shared" si="1"/>
        <v>Pages</v>
      </c>
      <c r="I99" s="1134" t="b">
        <v>1</v>
      </c>
      <c r="J99" s="1135" t="str">
        <f t="shared" si="2"/>
        <v>Pages</v>
      </c>
      <c r="K99" s="1136"/>
      <c r="M99" s="705"/>
      <c r="N99" s="966"/>
      <c r="O99" s="966"/>
    </row>
    <row r="100" spans="1:19" s="95" customFormat="1" ht="21" customHeight="1">
      <c r="B100" s="1132"/>
      <c r="C100" s="1133"/>
      <c r="D100" s="2654" t="s">
        <v>4915</v>
      </c>
      <c r="E100" s="2655"/>
      <c r="F100" s="2655"/>
      <c r="G100" s="1326">
        <v>1</v>
      </c>
      <c r="H100" s="1114" t="str">
        <f t="shared" si="1"/>
        <v>Page</v>
      </c>
      <c r="I100" s="1134" t="b">
        <v>1</v>
      </c>
      <c r="J100" s="1135" t="str">
        <f t="shared" si="2"/>
        <v>Page</v>
      </c>
      <c r="K100" s="1136"/>
      <c r="M100" s="705"/>
      <c r="N100" s="966"/>
      <c r="O100" s="966"/>
    </row>
    <row r="101" spans="1:19" s="95" customFormat="1" ht="21" customHeight="1">
      <c r="B101" s="1132"/>
      <c r="C101" s="1133"/>
      <c r="D101" s="2654" t="s">
        <v>4916</v>
      </c>
      <c r="E101" s="2655"/>
      <c r="F101" s="2655"/>
      <c r="G101" s="1326">
        <v>6</v>
      </c>
      <c r="H101" s="1114" t="str">
        <f t="shared" si="1"/>
        <v>Pages</v>
      </c>
      <c r="I101" s="1134" t="b">
        <v>1</v>
      </c>
      <c r="J101" s="1135" t="str">
        <f t="shared" si="2"/>
        <v>Pages</v>
      </c>
      <c r="K101" s="1136"/>
      <c r="M101" s="705"/>
      <c r="N101" s="966"/>
      <c r="O101" s="966"/>
    </row>
    <row r="102" spans="1:19" s="95" customFormat="1" ht="21" customHeight="1">
      <c r="A102" s="1113"/>
      <c r="B102" s="1132"/>
      <c r="C102" s="1133"/>
      <c r="D102" s="2801" t="s">
        <v>4917</v>
      </c>
      <c r="E102" s="2802"/>
      <c r="F102" s="2802"/>
      <c r="G102" s="1326">
        <v>1</v>
      </c>
      <c r="H102" s="1114" t="str">
        <f t="shared" si="1"/>
        <v>Page</v>
      </c>
      <c r="I102" s="1134" t="b">
        <v>1</v>
      </c>
      <c r="J102" s="1135" t="str">
        <f t="shared" si="2"/>
        <v>Page</v>
      </c>
      <c r="K102" s="1136"/>
      <c r="M102" s="705"/>
      <c r="N102" s="966"/>
      <c r="O102" s="966"/>
    </row>
    <row r="103" spans="1:19" s="95" customFormat="1" ht="21" customHeight="1">
      <c r="B103" s="1132"/>
      <c r="C103" s="1133"/>
      <c r="D103" s="2649" t="str">
        <f>+D82</f>
        <v>Financial Standing and other resources of Business Declaration (T2.8)</v>
      </c>
      <c r="E103" s="2649"/>
      <c r="F103" s="2649"/>
      <c r="G103" s="1448">
        <f>+G82</f>
        <v>1</v>
      </c>
      <c r="H103" s="1114" t="str">
        <f t="shared" si="1"/>
        <v>Page</v>
      </c>
      <c r="I103" s="1134" t="b">
        <v>1</v>
      </c>
      <c r="J103" s="1135" t="str">
        <f t="shared" si="2"/>
        <v>Page</v>
      </c>
      <c r="K103" s="1136"/>
    </row>
    <row r="104" spans="1:19" s="95" customFormat="1" ht="27" customHeight="1">
      <c r="B104" s="1132"/>
      <c r="C104" s="1133"/>
      <c r="D104" s="2649" t="str">
        <f>+D77</f>
        <v>Site Inspection Certificate as proof for attendance of compulsory  briefing meeting (T2.10)</v>
      </c>
      <c r="E104" s="2649"/>
      <c r="F104" s="2649"/>
      <c r="G104" s="1448">
        <f>+G77</f>
        <v>1</v>
      </c>
      <c r="H104" s="1114" t="str">
        <f t="shared" si="1"/>
        <v>Page</v>
      </c>
      <c r="I104" s="1134" t="b">
        <v>1</v>
      </c>
      <c r="J104" s="1135" t="str">
        <f t="shared" si="2"/>
        <v>Page</v>
      </c>
      <c r="K104" s="1136"/>
      <c r="M104" s="705"/>
      <c r="N104" s="966"/>
      <c r="O104" s="966"/>
    </row>
    <row r="105" spans="1:19" s="95" customFormat="1" ht="21" customHeight="1">
      <c r="B105" s="1132"/>
      <c r="C105" s="1133"/>
      <c r="D105" s="2649" t="str">
        <f>+D83</f>
        <v>Compulsory Enterprise Questionnaire (T2.18)</v>
      </c>
      <c r="E105" s="2649"/>
      <c r="F105" s="2649"/>
      <c r="G105" s="1448">
        <f>+G83</f>
        <v>2</v>
      </c>
      <c r="H105" s="1114" t="str">
        <f t="shared" si="1"/>
        <v>Pages</v>
      </c>
      <c r="I105" s="1134" t="b">
        <v>1</v>
      </c>
      <c r="J105" s="1135" t="str">
        <f t="shared" si="2"/>
        <v>Pages</v>
      </c>
      <c r="K105" s="1136"/>
      <c r="M105" s="705"/>
      <c r="N105" s="966"/>
      <c r="O105" s="966"/>
    </row>
    <row r="106" spans="1:19" s="95" customFormat="1" ht="21" customHeight="1">
      <c r="B106" s="1132"/>
      <c r="C106" s="1133"/>
      <c r="D106" s="2649" t="str">
        <f>+D84</f>
        <v>Preference Points Claim Form (T2.9)</v>
      </c>
      <c r="E106" s="2649"/>
      <c r="F106" s="2649"/>
      <c r="G106" s="1448">
        <f>+G84</f>
        <v>5</v>
      </c>
      <c r="H106" s="1114" t="str">
        <f t="shared" si="1"/>
        <v>Pages</v>
      </c>
      <c r="I106" s="1134" t="b">
        <v>1</v>
      </c>
      <c r="J106" s="1135" t="str">
        <f t="shared" si="2"/>
        <v>Pages</v>
      </c>
      <c r="K106" s="1136"/>
      <c r="M106" s="705"/>
      <c r="N106" s="966"/>
      <c r="O106" s="966"/>
    </row>
    <row r="107" spans="1:19" s="95" customFormat="1" ht="36.6" customHeight="1">
      <c r="B107" s="1132"/>
      <c r="C107" s="1133"/>
      <c r="D107" s="2658" t="str">
        <f>IF(F46=2,"Final Summary of Bill of Quantities","Complete Priced Bill of Quantities")</f>
        <v>Complete Priced Bill of Quantities</v>
      </c>
      <c r="E107" s="2659"/>
      <c r="F107" s="1437" t="s">
        <v>4943</v>
      </c>
      <c r="G107" s="1326">
        <v>1</v>
      </c>
      <c r="H107" s="1114" t="str">
        <f t="shared" si="1"/>
        <v>Page</v>
      </c>
      <c r="I107" s="1134" t="b">
        <v>1</v>
      </c>
      <c r="J107" s="1135" t="str">
        <f t="shared" si="2"/>
        <v>Page</v>
      </c>
      <c r="K107" s="1136"/>
      <c r="M107" s="705"/>
      <c r="N107" s="966"/>
      <c r="O107" s="966"/>
    </row>
    <row r="108" spans="1:19" s="95" customFormat="1" ht="21.75" customHeight="1">
      <c r="A108" s="1138" t="s">
        <v>582</v>
      </c>
      <c r="B108" s="1132"/>
      <c r="C108" s="1133"/>
      <c r="D108" s="2650" t="str">
        <f>+D86</f>
        <v>Certified Proof of CIDB Registration Number (T2.27)</v>
      </c>
      <c r="E108" s="2651"/>
      <c r="F108" s="2651"/>
      <c r="G108" s="1448">
        <f>+G86</f>
        <v>1</v>
      </c>
      <c r="H108" s="1114" t="str">
        <f t="shared" si="1"/>
        <v>Page</v>
      </c>
      <c r="I108" s="1135" t="b">
        <v>1</v>
      </c>
      <c r="J108" s="1135" t="str">
        <f t="shared" ref="J108:J126" si="3">IF(G108=1,"Page","Pages")</f>
        <v>Page</v>
      </c>
      <c r="K108" s="1137"/>
      <c r="M108" s="210"/>
      <c r="O108" s="966"/>
      <c r="P108" s="1124"/>
      <c r="Q108" s="1124"/>
      <c r="R108" s="1124"/>
      <c r="S108" s="1124"/>
    </row>
    <row r="109" spans="1:19" s="95" customFormat="1" ht="18.75" customHeight="1">
      <c r="B109" s="1132"/>
      <c r="C109" s="1133"/>
      <c r="D109" s="2652" t="s">
        <v>4918</v>
      </c>
      <c r="E109" s="2653"/>
      <c r="F109" s="2653"/>
      <c r="G109" s="1326">
        <v>1</v>
      </c>
      <c r="H109" s="1114" t="str">
        <f t="shared" si="1"/>
        <v>Page</v>
      </c>
      <c r="I109" s="1135" t="b">
        <v>1</v>
      </c>
      <c r="J109" s="1135" t="str">
        <f>IF(G119=1,"Page","Pages")</f>
        <v>Page</v>
      </c>
      <c r="K109" s="1137"/>
      <c r="M109" s="210"/>
      <c r="O109" s="966"/>
      <c r="P109" s="1124"/>
      <c r="Q109" s="1124"/>
      <c r="R109" s="1124"/>
      <c r="S109" s="1124"/>
    </row>
    <row r="110" spans="1:19" s="95" customFormat="1" ht="18.75" customHeight="1">
      <c r="B110" s="1132"/>
      <c r="C110" s="1133"/>
      <c r="D110" s="2652" t="s">
        <v>4919</v>
      </c>
      <c r="E110" s="2653"/>
      <c r="F110" s="2653"/>
      <c r="G110" s="1326">
        <v>1</v>
      </c>
      <c r="H110" s="1114" t="str">
        <f t="shared" si="1"/>
        <v>Page</v>
      </c>
      <c r="I110" s="1135" t="b">
        <v>1</v>
      </c>
      <c r="J110" s="1135" t="str">
        <f t="shared" si="3"/>
        <v>Page</v>
      </c>
      <c r="K110" s="1137"/>
      <c r="M110" s="210"/>
      <c r="O110" s="1031"/>
      <c r="P110" s="1124"/>
      <c r="Q110" s="1124"/>
      <c r="R110" s="1124"/>
      <c r="S110" s="1124"/>
    </row>
    <row r="111" spans="1:19" s="95" customFormat="1" ht="18.75" customHeight="1">
      <c r="B111" s="1132"/>
      <c r="C111" s="1133"/>
      <c r="D111" s="2654" t="s">
        <v>4920</v>
      </c>
      <c r="E111" s="2655"/>
      <c r="F111" s="2655"/>
      <c r="G111" s="1326">
        <v>2</v>
      </c>
      <c r="H111" s="1114" t="str">
        <f t="shared" si="1"/>
        <v>Pages</v>
      </c>
      <c r="I111" s="1135" t="b">
        <v>1</v>
      </c>
      <c r="J111" s="1135" t="str">
        <f t="shared" si="3"/>
        <v>Pages</v>
      </c>
      <c r="K111" s="1137"/>
      <c r="M111" s="210"/>
      <c r="O111" s="1031"/>
      <c r="P111" s="1124"/>
      <c r="Q111" s="1124"/>
      <c r="R111" s="1124"/>
      <c r="S111" s="1124"/>
    </row>
    <row r="112" spans="1:19" s="95" customFormat="1" ht="18.75" customHeight="1">
      <c r="B112" s="1132"/>
      <c r="C112" s="1133"/>
      <c r="D112" s="2654" t="s">
        <v>4921</v>
      </c>
      <c r="E112" s="2655"/>
      <c r="F112" s="2655"/>
      <c r="G112" s="1326">
        <v>2</v>
      </c>
      <c r="H112" s="1114" t="str">
        <f t="shared" si="1"/>
        <v>Pages</v>
      </c>
      <c r="I112" s="1135" t="b">
        <v>1</v>
      </c>
      <c r="J112" s="1135" t="str">
        <f t="shared" si="3"/>
        <v>Pages</v>
      </c>
      <c r="K112" s="1137"/>
      <c r="M112" s="210"/>
      <c r="O112" s="1031"/>
      <c r="P112" s="1124"/>
      <c r="Q112" s="1124"/>
      <c r="R112" s="1124"/>
      <c r="S112" s="1124"/>
    </row>
    <row r="113" spans="1:19" s="95" customFormat="1" ht="36" customHeight="1">
      <c r="B113" s="1132"/>
      <c r="C113" s="1133"/>
      <c r="D113" s="2792" t="s">
        <v>4627</v>
      </c>
      <c r="E113" s="2793"/>
      <c r="F113" s="2793"/>
      <c r="G113" s="2794"/>
      <c r="H113" s="1139"/>
      <c r="I113" s="1140"/>
      <c r="J113" s="1140"/>
      <c r="K113" s="1141"/>
      <c r="L113" s="1142"/>
      <c r="M113" s="1031"/>
      <c r="N113" s="1031"/>
      <c r="O113" s="1031"/>
      <c r="P113" s="1124"/>
      <c r="Q113" s="1124"/>
      <c r="R113" s="1124"/>
      <c r="S113" s="1124"/>
    </row>
    <row r="114" spans="1:19" s="95" customFormat="1" ht="28.95" customHeight="1">
      <c r="A114" s="1030" t="s">
        <v>582</v>
      </c>
      <c r="B114" s="1132"/>
      <c r="C114" s="1133"/>
      <c r="D114" s="2649" t="str">
        <f>+D85</f>
        <v>Tax Compliance Status (TCS) PIN to verify on line Compliance Supplier Status via e-Filing (T2.19)</v>
      </c>
      <c r="E114" s="2649"/>
      <c r="F114" s="2649"/>
      <c r="G114" s="1448">
        <f>+G85</f>
        <v>1</v>
      </c>
      <c r="H114" s="1114" t="str">
        <f t="shared" si="1"/>
        <v>Page</v>
      </c>
      <c r="I114" s="1134" t="b">
        <v>1</v>
      </c>
      <c r="J114" s="1135" t="str">
        <f t="shared" si="3"/>
        <v>Page</v>
      </c>
      <c r="K114" s="1136"/>
      <c r="L114" s="1143"/>
      <c r="M114" s="1031"/>
      <c r="N114" s="1031"/>
      <c r="O114" s="1031"/>
      <c r="P114" s="1124"/>
      <c r="Q114" s="1124"/>
      <c r="R114" s="1124"/>
      <c r="S114" s="1124"/>
    </row>
    <row r="115" spans="1:19" s="95" customFormat="1" ht="18.75" customHeight="1">
      <c r="B115" s="1132"/>
      <c r="C115" s="1133"/>
      <c r="D115" s="2649" t="str">
        <f>+D79</f>
        <v>Certified Proof of Good Standing with the Compensation Commissioner (Attach) (T2.20)</v>
      </c>
      <c r="E115" s="2649"/>
      <c r="F115" s="2649"/>
      <c r="G115" s="1448">
        <v>1</v>
      </c>
      <c r="H115" s="1114" t="str">
        <f t="shared" si="1"/>
        <v>Page</v>
      </c>
      <c r="I115" s="1134" t="b">
        <v>1</v>
      </c>
      <c r="J115" s="1135" t="str">
        <f t="shared" si="3"/>
        <v>Page</v>
      </c>
      <c r="K115" s="1136"/>
      <c r="L115" s="1143"/>
      <c r="M115" s="1031"/>
      <c r="N115" s="1031"/>
      <c r="O115" s="1031"/>
      <c r="P115" s="1124"/>
      <c r="Q115" s="1124"/>
      <c r="R115" s="1124"/>
      <c r="S115" s="1124"/>
    </row>
    <row r="116" spans="1:19" s="95" customFormat="1" ht="18.75" customHeight="1">
      <c r="A116" s="1138"/>
      <c r="B116" s="1132"/>
      <c r="C116" s="1133"/>
      <c r="D116" s="2696" t="s">
        <v>4922</v>
      </c>
      <c r="E116" s="2697"/>
      <c r="F116" s="2697"/>
      <c r="G116" s="1326">
        <v>1</v>
      </c>
      <c r="H116" s="1114" t="str">
        <f t="shared" si="1"/>
        <v>Page</v>
      </c>
      <c r="I116" s="1134" t="b">
        <v>1</v>
      </c>
      <c r="J116" s="1135" t="str">
        <f t="shared" si="3"/>
        <v>Page</v>
      </c>
      <c r="K116" s="1136"/>
      <c r="M116" s="2656" t="s">
        <v>1244</v>
      </c>
      <c r="N116" s="2657"/>
      <c r="O116" s="1031"/>
      <c r="P116" s="1124"/>
      <c r="Q116" s="1124"/>
      <c r="R116" s="1124"/>
      <c r="S116" s="1124"/>
    </row>
    <row r="117" spans="1:19" s="95" customFormat="1" ht="18.600000000000001" customHeight="1">
      <c r="B117" s="1132"/>
      <c r="C117" s="1133"/>
      <c r="D117" s="2649" t="str">
        <f>+D80</f>
        <v>Certified Proof of Paid Municipal Rates and Taxes  (Attach) (T2.23)</v>
      </c>
      <c r="E117" s="2649"/>
      <c r="F117" s="2649"/>
      <c r="G117" s="1448">
        <f>+G80</f>
        <v>1</v>
      </c>
      <c r="H117" s="1114" t="str">
        <f t="shared" si="1"/>
        <v>Page</v>
      </c>
      <c r="I117" s="1134" t="b">
        <v>1</v>
      </c>
      <c r="J117" s="1135" t="str">
        <f t="shared" si="3"/>
        <v>Page</v>
      </c>
      <c r="K117" s="1136"/>
      <c r="L117" s="1144"/>
      <c r="M117" s="1145"/>
      <c r="N117" s="1145"/>
      <c r="O117" s="1145"/>
      <c r="P117" s="1145"/>
      <c r="Q117" s="1145"/>
      <c r="R117" s="1145"/>
      <c r="S117" s="1145"/>
    </row>
    <row r="118" spans="1:19" s="95" customFormat="1" ht="19.5" customHeight="1">
      <c r="B118" s="1132"/>
      <c r="C118" s="1133"/>
      <c r="D118" s="2649" t="str">
        <f>+D81</f>
        <v>Certified Proof of UIF Registration  (Attach) (T2.24)</v>
      </c>
      <c r="E118" s="2649"/>
      <c r="F118" s="2649"/>
      <c r="G118" s="1448">
        <f>+G81</f>
        <v>1</v>
      </c>
      <c r="H118" s="1114" t="str">
        <f t="shared" si="1"/>
        <v>Page</v>
      </c>
      <c r="I118" s="1134" t="b">
        <v>1</v>
      </c>
      <c r="J118" s="1135" t="str">
        <f t="shared" si="3"/>
        <v>Page</v>
      </c>
      <c r="K118" s="1136"/>
      <c r="L118" s="1144"/>
      <c r="M118" s="966"/>
      <c r="N118" s="966"/>
      <c r="O118" s="966"/>
      <c r="P118" s="1145"/>
      <c r="Q118" s="1145"/>
      <c r="R118" s="1145"/>
      <c r="S118" s="1145"/>
    </row>
    <row r="119" spans="1:19" s="95" customFormat="1" ht="19.5" customHeight="1">
      <c r="A119" s="1138"/>
      <c r="B119" s="1132"/>
      <c r="C119" s="1133"/>
      <c r="D119" s="2649" t="str">
        <f>+D102</f>
        <v>Annual Financial Statement for past financial year (2.15)</v>
      </c>
      <c r="E119" s="2649"/>
      <c r="F119" s="2649"/>
      <c r="G119" s="1448">
        <f>+G102</f>
        <v>1</v>
      </c>
      <c r="H119" s="1114" t="str">
        <f t="shared" si="1"/>
        <v>Page</v>
      </c>
      <c r="I119" s="1134" t="b">
        <v>1</v>
      </c>
      <c r="J119" s="1135" t="str">
        <f t="shared" si="3"/>
        <v>Page</v>
      </c>
      <c r="K119" s="1136"/>
      <c r="L119" s="1144"/>
      <c r="M119" s="2648"/>
      <c r="N119" s="2648"/>
      <c r="O119" s="966"/>
      <c r="P119" s="1145"/>
      <c r="Q119" s="1145"/>
      <c r="R119" s="1145"/>
      <c r="S119" s="1145"/>
    </row>
    <row r="120" spans="1:19" s="95" customFormat="1" ht="28.95" customHeight="1">
      <c r="A120" s="1146"/>
      <c r="B120" s="1132"/>
      <c r="C120" s="1133"/>
      <c r="D120" s="2797" t="s">
        <v>4662</v>
      </c>
      <c r="E120" s="2798"/>
      <c r="F120" s="2798"/>
      <c r="G120" s="1327"/>
      <c r="H120" s="1114" t="str">
        <f t="shared" si="1"/>
        <v>Pages</v>
      </c>
      <c r="I120" s="1134" t="b">
        <v>1</v>
      </c>
      <c r="J120" s="1135" t="str">
        <f t="shared" si="3"/>
        <v>Pages</v>
      </c>
      <c r="K120" s="1136"/>
      <c r="M120" s="2667" t="s">
        <v>2049</v>
      </c>
      <c r="N120" s="2668"/>
      <c r="O120" s="966"/>
      <c r="P120" s="1145"/>
      <c r="Q120" s="1145"/>
      <c r="R120" s="1145"/>
      <c r="S120" s="1145"/>
    </row>
    <row r="121" spans="1:19" s="95" customFormat="1" ht="19.5" customHeight="1">
      <c r="B121" s="1132"/>
      <c r="C121" s="1133"/>
      <c r="D121" s="1147" t="s">
        <v>1628</v>
      </c>
      <c r="E121" s="1148"/>
      <c r="F121" s="1148"/>
      <c r="G121" s="1149"/>
      <c r="H121" s="1150"/>
      <c r="I121" s="1151"/>
      <c r="J121" s="1151"/>
      <c r="K121" s="1152"/>
      <c r="L121" s="1153"/>
      <c r="M121" s="2648"/>
      <c r="N121" s="2648"/>
      <c r="P121" s="1145"/>
      <c r="Q121" s="1145"/>
      <c r="R121" s="1145"/>
      <c r="S121" s="1145"/>
    </row>
    <row r="122" spans="1:19" s="95" customFormat="1" ht="19.2" customHeight="1">
      <c r="B122" s="1132"/>
      <c r="C122" s="1133"/>
      <c r="D122" s="2654" t="s">
        <v>4923</v>
      </c>
      <c r="E122" s="2655"/>
      <c r="F122" s="2655"/>
      <c r="G122" s="1326">
        <v>1</v>
      </c>
      <c r="H122" s="1114" t="str">
        <f t="shared" si="1"/>
        <v>Page</v>
      </c>
      <c r="I122" s="1134" t="b">
        <v>1</v>
      </c>
      <c r="J122" s="1135" t="str">
        <f t="shared" si="3"/>
        <v>Page</v>
      </c>
      <c r="K122" s="1136"/>
      <c r="L122" s="1143"/>
      <c r="M122" s="966"/>
      <c r="N122" s="966"/>
      <c r="P122" s="1145"/>
      <c r="Q122" s="1145"/>
      <c r="R122" s="1145"/>
      <c r="S122" s="1145"/>
    </row>
    <row r="123" spans="1:19" s="95" customFormat="1" ht="19.2" customHeight="1">
      <c r="B123" s="1132"/>
      <c r="C123" s="1133"/>
      <c r="D123" s="2654" t="s">
        <v>4924</v>
      </c>
      <c r="E123" s="2655"/>
      <c r="F123" s="2655"/>
      <c r="G123" s="1326">
        <v>1</v>
      </c>
      <c r="H123" s="1114" t="str">
        <f t="shared" si="1"/>
        <v>Page</v>
      </c>
      <c r="I123" s="1134" t="b">
        <v>1</v>
      </c>
      <c r="J123" s="1135" t="str">
        <f t="shared" si="3"/>
        <v>Page</v>
      </c>
      <c r="K123" s="1136"/>
      <c r="L123" s="1143"/>
      <c r="M123" s="1153"/>
      <c r="N123" s="1145"/>
      <c r="P123" s="1145"/>
      <c r="Q123" s="1145"/>
      <c r="R123" s="1145"/>
      <c r="S123" s="1145"/>
    </row>
    <row r="124" spans="1:19" s="95" customFormat="1" ht="19.5" customHeight="1">
      <c r="B124" s="1132"/>
      <c r="C124" s="1133"/>
      <c r="D124" s="2654" t="s">
        <v>4925</v>
      </c>
      <c r="E124" s="2655"/>
      <c r="F124" s="2655"/>
      <c r="G124" s="1326">
        <v>1</v>
      </c>
      <c r="H124" s="1114" t="str">
        <f t="shared" si="1"/>
        <v>Page</v>
      </c>
      <c r="I124" s="1134" t="b">
        <v>1</v>
      </c>
      <c r="J124" s="1135" t="str">
        <f t="shared" si="3"/>
        <v>Page</v>
      </c>
      <c r="K124" s="1136"/>
      <c r="L124" s="1143"/>
      <c r="M124" s="1143"/>
      <c r="P124" s="1145"/>
      <c r="Q124" s="1145"/>
      <c r="R124" s="1145"/>
      <c r="S124" s="1145"/>
    </row>
    <row r="125" spans="1:19" s="95" customFormat="1" ht="19.2" customHeight="1">
      <c r="B125" s="1132"/>
      <c r="C125" s="1133"/>
      <c r="D125" s="2654" t="s">
        <v>4926</v>
      </c>
      <c r="E125" s="2655"/>
      <c r="F125" s="2655"/>
      <c r="G125" s="1326">
        <v>5</v>
      </c>
      <c r="H125" s="1114" t="str">
        <f t="shared" si="1"/>
        <v>Pages</v>
      </c>
      <c r="I125" s="1154" t="b">
        <v>1</v>
      </c>
      <c r="J125" s="1135" t="str">
        <f t="shared" si="3"/>
        <v>Pages</v>
      </c>
      <c r="K125" s="1155"/>
      <c r="L125" s="1143"/>
      <c r="M125" s="1143"/>
      <c r="P125" s="1145"/>
      <c r="Q125" s="1145"/>
      <c r="R125" s="1145"/>
      <c r="S125" s="1145"/>
    </row>
    <row r="126" spans="1:19" s="95" customFormat="1" ht="19.2" customHeight="1">
      <c r="B126" s="1132"/>
      <c r="C126" s="1133"/>
      <c r="D126" s="2650" t="str">
        <f>+D78</f>
        <v>Contractor's Safety, Health and Environmental Declaration (T2.17)</v>
      </c>
      <c r="E126" s="2651"/>
      <c r="F126" s="2651"/>
      <c r="G126" s="1448">
        <f>+G78</f>
        <v>1</v>
      </c>
      <c r="H126" s="1114" t="str">
        <f t="shared" si="1"/>
        <v>Page</v>
      </c>
      <c r="I126" s="1154" t="b">
        <v>1</v>
      </c>
      <c r="J126" s="1135" t="str">
        <f t="shared" si="3"/>
        <v>Page</v>
      </c>
      <c r="K126" s="1155"/>
      <c r="L126" s="1143"/>
      <c r="M126" s="1143"/>
      <c r="P126" s="1124"/>
      <c r="Q126" s="1124"/>
      <c r="R126" s="1124"/>
      <c r="S126" s="1124"/>
    </row>
    <row r="127" spans="1:19" s="95" customFormat="1" ht="19.5" customHeight="1">
      <c r="B127" s="1132"/>
      <c r="C127" s="1133"/>
      <c r="D127" s="1147" t="s">
        <v>1627</v>
      </c>
      <c r="E127" s="1148"/>
      <c r="F127" s="1148"/>
      <c r="G127" s="1333"/>
      <c r="H127" s="1150"/>
      <c r="I127" s="1156"/>
      <c r="J127" s="1156"/>
      <c r="K127" s="1157"/>
      <c r="L127" s="1153"/>
      <c r="M127" s="1143"/>
      <c r="P127" s="1124"/>
      <c r="Q127" s="1124"/>
      <c r="R127" s="1124"/>
      <c r="S127" s="1124"/>
    </row>
    <row r="128" spans="1:19" s="95" customFormat="1" ht="21" customHeight="1">
      <c r="B128" s="1132"/>
      <c r="C128" s="1133"/>
      <c r="D128" s="2669" t="s">
        <v>4927</v>
      </c>
      <c r="E128" s="2670"/>
      <c r="F128" s="1332">
        <v>70</v>
      </c>
      <c r="G128" s="1334" t="str">
        <f>+J128</f>
        <v>Pages</v>
      </c>
      <c r="H128" s="563"/>
      <c r="I128" s="1134" t="b">
        <v>1</v>
      </c>
      <c r="J128" s="1135" t="str">
        <f>IF(F128=1,"Page","Pages")</f>
        <v>Pages</v>
      </c>
      <c r="K128" s="1136"/>
      <c r="P128" s="1124"/>
      <c r="Q128" s="1124"/>
      <c r="R128" s="1124"/>
      <c r="S128" s="1124"/>
    </row>
    <row r="129" spans="1:11" s="210" customFormat="1" ht="20.25" customHeight="1">
      <c r="B129" s="1158"/>
      <c r="C129" s="1133"/>
      <c r="D129" s="2669" t="s">
        <v>4928</v>
      </c>
      <c r="E129" s="2670"/>
      <c r="F129" s="1332">
        <v>2</v>
      </c>
      <c r="G129" s="1334" t="str">
        <f t="shared" ref="G129:G133" si="4">+J129</f>
        <v>Pages</v>
      </c>
      <c r="H129" s="563"/>
      <c r="I129" s="1134" t="b">
        <v>1</v>
      </c>
      <c r="J129" s="1135" t="str">
        <f t="shared" ref="J129:J135" si="5">IF(F129=1,"Page","Pages")</f>
        <v>Pages</v>
      </c>
      <c r="K129" s="1136"/>
    </row>
    <row r="130" spans="1:11" s="210" customFormat="1" ht="20.25" customHeight="1">
      <c r="B130" s="1158"/>
      <c r="C130" s="1133"/>
      <c r="D130" s="2669" t="s">
        <v>4929</v>
      </c>
      <c r="E130" s="2670"/>
      <c r="F130" s="1332">
        <v>2</v>
      </c>
      <c r="G130" s="1334" t="str">
        <f t="shared" si="4"/>
        <v>Pages</v>
      </c>
      <c r="H130" s="563"/>
      <c r="I130" s="1134" t="b">
        <v>1</v>
      </c>
      <c r="J130" s="1135" t="str">
        <f t="shared" si="5"/>
        <v>Pages</v>
      </c>
      <c r="K130" s="1136"/>
    </row>
    <row r="131" spans="1:11" s="210" customFormat="1" ht="21" customHeight="1">
      <c r="B131" s="1158"/>
      <c r="C131" s="1133"/>
      <c r="D131" s="2669" t="s">
        <v>4930</v>
      </c>
      <c r="E131" s="2670"/>
      <c r="F131" s="1332">
        <v>1</v>
      </c>
      <c r="G131" s="1334" t="str">
        <f t="shared" si="4"/>
        <v>Page</v>
      </c>
      <c r="H131" s="563"/>
      <c r="I131" s="1134" t="b">
        <v>1</v>
      </c>
      <c r="J131" s="1135" t="str">
        <f t="shared" si="5"/>
        <v>Page</v>
      </c>
      <c r="K131" s="1136"/>
    </row>
    <row r="132" spans="1:11" s="210" customFormat="1" ht="20.25" customHeight="1">
      <c r="B132" s="1158"/>
      <c r="C132" s="1133"/>
      <c r="D132" s="2704" t="str">
        <f>+D111</f>
        <v>The National Industrial Participation Programme (T2.25)</v>
      </c>
      <c r="E132" s="2705"/>
      <c r="F132" s="1448">
        <f>+G111</f>
        <v>2</v>
      </c>
      <c r="G132" s="1334" t="str">
        <f t="shared" si="4"/>
        <v>Pages</v>
      </c>
      <c r="H132" s="563"/>
      <c r="I132" s="1134" t="b">
        <v>1</v>
      </c>
      <c r="J132" s="1135" t="str">
        <f t="shared" si="5"/>
        <v>Pages</v>
      </c>
      <c r="K132" s="1136"/>
    </row>
    <row r="133" spans="1:11" s="210" customFormat="1" ht="21" customHeight="1">
      <c r="A133" s="949"/>
      <c r="B133" s="1158"/>
      <c r="C133" s="1159"/>
      <c r="D133" s="2537" t="s">
        <v>4931</v>
      </c>
      <c r="E133" s="2538"/>
      <c r="F133" s="1332">
        <v>2</v>
      </c>
      <c r="G133" s="1334" t="str">
        <f t="shared" si="4"/>
        <v>Pages</v>
      </c>
      <c r="H133" s="563"/>
      <c r="I133" s="1134" t="b">
        <v>1</v>
      </c>
      <c r="J133" s="1135" t="str">
        <f t="shared" si="5"/>
        <v>Pages</v>
      </c>
      <c r="K133" s="1136"/>
    </row>
    <row r="134" spans="1:11" s="210" customFormat="1" ht="27.75" customHeight="1">
      <c r="A134" s="949"/>
      <c r="B134" s="1158"/>
      <c r="C134" s="1159"/>
      <c r="D134" s="2537" t="s">
        <v>4932</v>
      </c>
      <c r="E134" s="2538"/>
      <c r="F134" s="1332">
        <v>8</v>
      </c>
      <c r="G134" s="1334" t="str">
        <f>+J134</f>
        <v>Pages</v>
      </c>
      <c r="H134" s="563"/>
      <c r="I134" s="1134" t="b">
        <v>1</v>
      </c>
      <c r="J134" s="1135" t="str">
        <f t="shared" si="5"/>
        <v>Pages</v>
      </c>
      <c r="K134" s="1136"/>
    </row>
    <row r="135" spans="1:11" s="210" customFormat="1" ht="21" customHeight="1">
      <c r="A135" s="949"/>
      <c r="B135" s="1158"/>
      <c r="C135" s="1159"/>
      <c r="D135" s="2537" t="s">
        <v>4933</v>
      </c>
      <c r="E135" s="2538"/>
      <c r="F135" s="1332">
        <v>1</v>
      </c>
      <c r="G135" s="1334" t="str">
        <f>+J135</f>
        <v>Page</v>
      </c>
      <c r="H135" s="563"/>
      <c r="I135" s="1134" t="b">
        <v>1</v>
      </c>
      <c r="J135" s="1135" t="str">
        <f t="shared" si="5"/>
        <v>Page</v>
      </c>
      <c r="K135" s="1136"/>
    </row>
    <row r="136" spans="1:11" s="210" customFormat="1" ht="21" customHeight="1">
      <c r="B136" s="1158"/>
      <c r="C136" s="1159"/>
      <c r="D136" s="1336"/>
      <c r="E136" s="1336"/>
      <c r="F136" s="563"/>
      <c r="G136" s="563"/>
      <c r="H136" s="563"/>
      <c r="I136" s="1134"/>
      <c r="J136" s="1135"/>
      <c r="K136" s="1136"/>
    </row>
    <row r="137" spans="1:11" ht="21" customHeight="1" thickBot="1">
      <c r="B137" s="701"/>
      <c r="C137" s="702"/>
      <c r="D137" s="563"/>
      <c r="E137" s="563"/>
      <c r="F137" s="1160"/>
      <c r="G137" s="799"/>
      <c r="H137" s="799"/>
      <c r="I137" s="1110"/>
      <c r="J137" s="1110"/>
      <c r="K137" s="1111"/>
    </row>
    <row r="138" spans="1:11" ht="21" customHeight="1" thickBot="1">
      <c r="B138" s="701"/>
      <c r="C138" s="702"/>
      <c r="D138" s="2662" t="s">
        <v>4441</v>
      </c>
      <c r="E138" s="2663"/>
      <c r="F138" s="2663"/>
      <c r="G138" s="2664"/>
      <c r="H138" s="1881" t="s">
        <v>1877</v>
      </c>
      <c r="I138" s="1110"/>
      <c r="J138" s="1110"/>
      <c r="K138" s="1111"/>
    </row>
    <row r="139" spans="1:11" s="85" customFormat="1" ht="21" customHeight="1">
      <c r="B139" s="1328"/>
      <c r="C139" s="1313">
        <v>1</v>
      </c>
      <c r="D139" s="2665" t="s">
        <v>1841</v>
      </c>
      <c r="E139" s="2666"/>
      <c r="F139" s="1520">
        <f>SUM(G140:G145)</f>
        <v>30</v>
      </c>
      <c r="G139" s="1335" t="s">
        <v>371</v>
      </c>
      <c r="H139" s="2889" t="s">
        <v>1881</v>
      </c>
      <c r="I139" s="1329"/>
      <c r="J139" s="1329"/>
      <c r="K139" s="1330"/>
    </row>
    <row r="140" spans="1:11" ht="21" customHeight="1">
      <c r="B140" s="701"/>
      <c r="C140" s="702"/>
      <c r="D140" s="2660" t="s">
        <v>1842</v>
      </c>
      <c r="E140" s="2661"/>
      <c r="F140" s="2661"/>
      <c r="G140" s="1516">
        <v>10</v>
      </c>
      <c r="H140" s="2890"/>
      <c r="I140" s="1110"/>
      <c r="J140" s="1110"/>
      <c r="K140" s="1111"/>
    </row>
    <row r="141" spans="1:11" ht="27" customHeight="1">
      <c r="B141" s="701"/>
      <c r="C141" s="702"/>
      <c r="D141" s="2660" t="s">
        <v>1843</v>
      </c>
      <c r="E141" s="2661"/>
      <c r="F141" s="2661"/>
      <c r="G141" s="1516">
        <v>10</v>
      </c>
      <c r="H141" s="2890"/>
      <c r="I141" s="1110"/>
      <c r="J141" s="1110"/>
      <c r="K141" s="1111"/>
    </row>
    <row r="142" spans="1:11" ht="21" customHeight="1">
      <c r="B142" s="701"/>
      <c r="C142" s="702"/>
      <c r="D142" s="2660" t="s">
        <v>1844</v>
      </c>
      <c r="E142" s="2661"/>
      <c r="F142" s="2661"/>
      <c r="G142" s="1516">
        <v>10</v>
      </c>
      <c r="H142" s="2890"/>
      <c r="I142" s="1110"/>
      <c r="J142" s="1110"/>
      <c r="K142" s="1111"/>
    </row>
    <row r="143" spans="1:11" ht="21" customHeight="1">
      <c r="B143" s="701"/>
      <c r="C143" s="702"/>
      <c r="D143" s="2660" t="s">
        <v>582</v>
      </c>
      <c r="E143" s="2661"/>
      <c r="F143" s="2661"/>
      <c r="G143" s="1516" t="s">
        <v>582</v>
      </c>
      <c r="H143" s="2890"/>
      <c r="I143" s="1110"/>
      <c r="J143" s="1110"/>
      <c r="K143" s="1111"/>
    </row>
    <row r="144" spans="1:11" ht="21" customHeight="1">
      <c r="B144" s="701"/>
      <c r="C144" s="702"/>
      <c r="D144" s="2660" t="s">
        <v>582</v>
      </c>
      <c r="E144" s="2661"/>
      <c r="F144" s="2661"/>
      <c r="G144" s="1516" t="s">
        <v>582</v>
      </c>
      <c r="H144" s="2890"/>
      <c r="I144" s="1110"/>
      <c r="J144" s="1110"/>
      <c r="K144" s="1111"/>
    </row>
    <row r="145" spans="2:11" ht="21" customHeight="1" thickBot="1">
      <c r="B145" s="701"/>
      <c r="C145" s="702"/>
      <c r="D145" s="2660" t="s">
        <v>582</v>
      </c>
      <c r="E145" s="2661"/>
      <c r="F145" s="2661"/>
      <c r="G145" s="1516" t="s">
        <v>582</v>
      </c>
      <c r="H145" s="2891"/>
      <c r="I145" s="1110"/>
      <c r="J145" s="1110"/>
      <c r="K145" s="1111"/>
    </row>
    <row r="146" spans="2:11" s="85" customFormat="1" ht="21" customHeight="1">
      <c r="B146" s="1328"/>
      <c r="C146" s="1313">
        <v>2</v>
      </c>
      <c r="D146" s="2665" t="s">
        <v>1845</v>
      </c>
      <c r="E146" s="2666"/>
      <c r="F146" s="1520">
        <f>SUM(G147:G154)</f>
        <v>25</v>
      </c>
      <c r="G146" s="1335" t="s">
        <v>371</v>
      </c>
      <c r="H146" s="2889" t="s">
        <v>1884</v>
      </c>
      <c r="I146" s="1329"/>
      <c r="J146" s="1329"/>
      <c r="K146" s="1330"/>
    </row>
    <row r="147" spans="2:11" ht="21" customHeight="1">
      <c r="B147" s="701"/>
      <c r="C147" s="702"/>
      <c r="D147" s="2660" t="s">
        <v>1846</v>
      </c>
      <c r="E147" s="2661"/>
      <c r="F147" s="2661"/>
      <c r="G147" s="1517">
        <v>5</v>
      </c>
      <c r="H147" s="2890"/>
      <c r="I147" s="1110"/>
      <c r="J147" s="1110"/>
      <c r="K147" s="1111"/>
    </row>
    <row r="148" spans="2:11" ht="21" customHeight="1">
      <c r="B148" s="701"/>
      <c r="C148" s="702"/>
      <c r="D148" s="2660" t="s">
        <v>1847</v>
      </c>
      <c r="E148" s="2661"/>
      <c r="F148" s="2661"/>
      <c r="G148" s="1517">
        <v>5</v>
      </c>
      <c r="H148" s="2890"/>
      <c r="I148" s="1110"/>
      <c r="J148" s="1110"/>
      <c r="K148" s="1111"/>
    </row>
    <row r="149" spans="2:11" ht="26.4" customHeight="1">
      <c r="B149" s="701"/>
      <c r="C149" s="702"/>
      <c r="D149" s="2660" t="s">
        <v>1848</v>
      </c>
      <c r="E149" s="2661"/>
      <c r="F149" s="2661"/>
      <c r="G149" s="1517">
        <v>5</v>
      </c>
      <c r="H149" s="2890"/>
      <c r="I149" s="1110"/>
      <c r="J149" s="1110"/>
      <c r="K149" s="1111"/>
    </row>
    <row r="150" spans="2:11" ht="21" customHeight="1">
      <c r="B150" s="701"/>
      <c r="C150" s="702"/>
      <c r="D150" s="2660" t="s">
        <v>1849</v>
      </c>
      <c r="E150" s="2661"/>
      <c r="F150" s="2661"/>
      <c r="G150" s="1517">
        <v>5</v>
      </c>
      <c r="H150" s="2890"/>
      <c r="I150" s="1110"/>
      <c r="J150" s="1110"/>
      <c r="K150" s="1111"/>
    </row>
    <row r="151" spans="2:11" ht="21" customHeight="1">
      <c r="B151" s="701"/>
      <c r="C151" s="702"/>
      <c r="D151" s="2660" t="s">
        <v>1850</v>
      </c>
      <c r="E151" s="2661"/>
      <c r="F151" s="2661"/>
      <c r="G151" s="1517">
        <v>5</v>
      </c>
      <c r="H151" s="2890"/>
      <c r="I151" s="1110"/>
      <c r="J151" s="1110"/>
      <c r="K151" s="1111"/>
    </row>
    <row r="152" spans="2:11" ht="21" customHeight="1">
      <c r="B152" s="701"/>
      <c r="C152" s="702"/>
      <c r="D152" s="2660" t="s">
        <v>582</v>
      </c>
      <c r="E152" s="2661"/>
      <c r="F152" s="2661"/>
      <c r="G152" s="1517" t="s">
        <v>582</v>
      </c>
      <c r="H152" s="2890"/>
      <c r="I152" s="1110"/>
      <c r="J152" s="1110"/>
      <c r="K152" s="1111"/>
    </row>
    <row r="153" spans="2:11" ht="21" customHeight="1">
      <c r="B153" s="701"/>
      <c r="C153" s="702"/>
      <c r="D153" s="2660" t="s">
        <v>582</v>
      </c>
      <c r="E153" s="2661"/>
      <c r="F153" s="2661"/>
      <c r="G153" s="1517" t="s">
        <v>582</v>
      </c>
      <c r="H153" s="2890"/>
      <c r="I153" s="1110"/>
      <c r="J153" s="1110"/>
      <c r="K153" s="1111"/>
    </row>
    <row r="154" spans="2:11" ht="21" customHeight="1" thickBot="1">
      <c r="B154" s="701"/>
      <c r="C154" s="702"/>
      <c r="D154" s="2660" t="s">
        <v>582</v>
      </c>
      <c r="E154" s="2661"/>
      <c r="F154" s="2661"/>
      <c r="G154" s="1517" t="s">
        <v>582</v>
      </c>
      <c r="H154" s="2891"/>
      <c r="I154" s="1110"/>
      <c r="J154" s="1110"/>
      <c r="K154" s="1111"/>
    </row>
    <row r="155" spans="2:11" s="85" customFormat="1" ht="30.6" customHeight="1">
      <c r="B155" s="1328"/>
      <c r="C155" s="1313">
        <v>3</v>
      </c>
      <c r="D155" s="2665" t="s">
        <v>1851</v>
      </c>
      <c r="E155" s="2666"/>
      <c r="F155" s="1520">
        <f>SUM(G156:G163)</f>
        <v>10</v>
      </c>
      <c r="G155" s="1335" t="s">
        <v>371</v>
      </c>
      <c r="H155" s="2889" t="s">
        <v>1886</v>
      </c>
      <c r="I155" s="1329"/>
      <c r="J155" s="1329"/>
      <c r="K155" s="1330"/>
    </row>
    <row r="156" spans="2:11" ht="21" customHeight="1">
      <c r="B156" s="701"/>
      <c r="C156" s="702"/>
      <c r="D156" s="2660" t="s">
        <v>1852</v>
      </c>
      <c r="E156" s="2661"/>
      <c r="F156" s="2661"/>
      <c r="G156" s="1517">
        <v>2</v>
      </c>
      <c r="H156" s="2890"/>
      <c r="I156" s="1110"/>
      <c r="J156" s="1110"/>
      <c r="K156" s="1111"/>
    </row>
    <row r="157" spans="2:11" ht="27" customHeight="1">
      <c r="B157" s="701"/>
      <c r="C157" s="702"/>
      <c r="D157" s="2660" t="s">
        <v>1853</v>
      </c>
      <c r="E157" s="2661"/>
      <c r="F157" s="2661"/>
      <c r="G157" s="1517">
        <v>1</v>
      </c>
      <c r="H157" s="2890"/>
      <c r="I157" s="1110"/>
      <c r="J157" s="1110"/>
      <c r="K157" s="1111"/>
    </row>
    <row r="158" spans="2:11" ht="27" customHeight="1">
      <c r="B158" s="701"/>
      <c r="C158" s="702"/>
      <c r="D158" s="2660" t="s">
        <v>1854</v>
      </c>
      <c r="E158" s="2661"/>
      <c r="F158" s="2661"/>
      <c r="G158" s="1517">
        <v>1</v>
      </c>
      <c r="H158" s="2890"/>
      <c r="I158" s="1110"/>
      <c r="J158" s="1110"/>
      <c r="K158" s="1111"/>
    </row>
    <row r="159" spans="2:11" ht="21" customHeight="1">
      <c r="B159" s="701"/>
      <c r="C159" s="702"/>
      <c r="D159" s="2660" t="s">
        <v>1855</v>
      </c>
      <c r="E159" s="2661"/>
      <c r="F159" s="2661"/>
      <c r="G159" s="1517">
        <v>2</v>
      </c>
      <c r="H159" s="2890"/>
      <c r="I159" s="1110"/>
      <c r="J159" s="1110"/>
      <c r="K159" s="1111"/>
    </row>
    <row r="160" spans="2:11" ht="29.4" customHeight="1">
      <c r="B160" s="701"/>
      <c r="C160" s="702"/>
      <c r="D160" s="2660" t="s">
        <v>1856</v>
      </c>
      <c r="E160" s="2661"/>
      <c r="F160" s="2661"/>
      <c r="G160" s="1517">
        <v>2</v>
      </c>
      <c r="H160" s="2890"/>
      <c r="I160" s="1110"/>
      <c r="J160" s="1110"/>
      <c r="K160" s="1111"/>
    </row>
    <row r="161" spans="2:11" ht="21" customHeight="1">
      <c r="B161" s="701"/>
      <c r="C161" s="702"/>
      <c r="D161" s="2660" t="s">
        <v>1857</v>
      </c>
      <c r="E161" s="2661"/>
      <c r="F161" s="2661"/>
      <c r="G161" s="1517">
        <v>2</v>
      </c>
      <c r="H161" s="2890"/>
      <c r="I161" s="1110"/>
      <c r="J161" s="1110"/>
      <c r="K161" s="1111"/>
    </row>
    <row r="162" spans="2:11" ht="21" customHeight="1">
      <c r="B162" s="701"/>
      <c r="C162" s="702"/>
      <c r="D162" s="2660" t="s">
        <v>582</v>
      </c>
      <c r="E162" s="2661"/>
      <c r="F162" s="2661"/>
      <c r="G162" s="1517" t="s">
        <v>582</v>
      </c>
      <c r="H162" s="2890"/>
      <c r="I162" s="1110"/>
      <c r="J162" s="1110"/>
      <c r="K162" s="1111"/>
    </row>
    <row r="163" spans="2:11" ht="21" customHeight="1" thickBot="1">
      <c r="B163" s="701"/>
      <c r="C163" s="702"/>
      <c r="D163" s="2660" t="s">
        <v>582</v>
      </c>
      <c r="E163" s="2661"/>
      <c r="F163" s="2661"/>
      <c r="G163" s="1517" t="s">
        <v>582</v>
      </c>
      <c r="H163" s="2891"/>
      <c r="I163" s="1110"/>
      <c r="J163" s="1110"/>
      <c r="K163" s="1111"/>
    </row>
    <row r="164" spans="2:11" s="85" customFormat="1" ht="29.25" customHeight="1">
      <c r="B164" s="1328"/>
      <c r="C164" s="1313">
        <v>4</v>
      </c>
      <c r="D164" s="2665" t="s">
        <v>1858</v>
      </c>
      <c r="E164" s="2666"/>
      <c r="F164" s="1520">
        <f>SUM(G165:G167)</f>
        <v>5</v>
      </c>
      <c r="G164" s="1335" t="s">
        <v>371</v>
      </c>
      <c r="H164" s="2889" t="s">
        <v>1888</v>
      </c>
      <c r="I164" s="1329"/>
      <c r="J164" s="1329"/>
      <c r="K164" s="1330"/>
    </row>
    <row r="165" spans="2:11" ht="21" customHeight="1">
      <c r="B165" s="701"/>
      <c r="C165" s="702"/>
      <c r="D165" s="2660" t="s">
        <v>1859</v>
      </c>
      <c r="E165" s="2661"/>
      <c r="F165" s="2661"/>
      <c r="G165" s="1516">
        <v>5</v>
      </c>
      <c r="H165" s="2890"/>
      <c r="I165" s="1110"/>
      <c r="J165" s="1110"/>
      <c r="K165" s="1111"/>
    </row>
    <row r="166" spans="2:11" ht="21" customHeight="1">
      <c r="B166" s="701"/>
      <c r="C166" s="702"/>
      <c r="D166" s="2660" t="s">
        <v>582</v>
      </c>
      <c r="E166" s="2661"/>
      <c r="F166" s="2661"/>
      <c r="G166" s="1516" t="s">
        <v>582</v>
      </c>
      <c r="H166" s="2890"/>
      <c r="I166" s="1110"/>
      <c r="J166" s="1110"/>
      <c r="K166" s="1111"/>
    </row>
    <row r="167" spans="2:11" ht="21" customHeight="1" thickBot="1">
      <c r="B167" s="701"/>
      <c r="C167" s="702"/>
      <c r="D167" s="2660" t="s">
        <v>582</v>
      </c>
      <c r="E167" s="2661"/>
      <c r="F167" s="2661"/>
      <c r="G167" s="1516" t="s">
        <v>582</v>
      </c>
      <c r="H167" s="2891"/>
      <c r="I167" s="1110"/>
      <c r="J167" s="1110"/>
      <c r="K167" s="1111"/>
    </row>
    <row r="168" spans="2:11" s="85" customFormat="1" ht="21" customHeight="1">
      <c r="B168" s="1328"/>
      <c r="C168" s="1313">
        <v>5</v>
      </c>
      <c r="D168" s="2665" t="s">
        <v>1860</v>
      </c>
      <c r="E168" s="2666">
        <f>SUM(G169:G177)</f>
        <v>20</v>
      </c>
      <c r="F168" s="1520">
        <f>SUM(G169:G179)</f>
        <v>20</v>
      </c>
      <c r="G168" s="1335" t="s">
        <v>371</v>
      </c>
      <c r="H168" s="2889" t="s">
        <v>1890</v>
      </c>
      <c r="I168" s="1329"/>
      <c r="J168" s="1329"/>
      <c r="K168" s="1330"/>
    </row>
    <row r="169" spans="2:11" ht="21" customHeight="1">
      <c r="B169" s="701"/>
      <c r="C169" s="702"/>
      <c r="D169" s="2660" t="s">
        <v>1861</v>
      </c>
      <c r="E169" s="2661"/>
      <c r="F169" s="2661"/>
      <c r="G169" s="1516">
        <v>3</v>
      </c>
      <c r="H169" s="2890"/>
      <c r="I169" s="1110"/>
      <c r="J169" s="1110"/>
      <c r="K169" s="1111"/>
    </row>
    <row r="170" spans="2:11" ht="28.5" customHeight="1">
      <c r="B170" s="701"/>
      <c r="C170" s="702"/>
      <c r="D170" s="2660" t="s">
        <v>1862</v>
      </c>
      <c r="E170" s="2661"/>
      <c r="F170" s="2661"/>
      <c r="G170" s="1516">
        <v>5</v>
      </c>
      <c r="H170" s="2890"/>
      <c r="I170" s="1110"/>
      <c r="J170" s="1110"/>
      <c r="K170" s="1111"/>
    </row>
    <row r="171" spans="2:11" ht="21" customHeight="1">
      <c r="B171" s="701"/>
      <c r="C171" s="702"/>
      <c r="D171" s="2660" t="s">
        <v>1863</v>
      </c>
      <c r="E171" s="2661"/>
      <c r="F171" s="2661"/>
      <c r="G171" s="1516">
        <v>1</v>
      </c>
      <c r="H171" s="2890"/>
      <c r="I171" s="1110"/>
      <c r="J171" s="1110"/>
      <c r="K171" s="1111"/>
    </row>
    <row r="172" spans="2:11" ht="21" customHeight="1">
      <c r="B172" s="701"/>
      <c r="C172" s="702"/>
      <c r="D172" s="2660" t="s">
        <v>1864</v>
      </c>
      <c r="E172" s="2661"/>
      <c r="F172" s="2661"/>
      <c r="G172" s="1516">
        <v>3</v>
      </c>
      <c r="H172" s="2890"/>
      <c r="I172" s="1110"/>
      <c r="J172" s="1110"/>
      <c r="K172" s="1111"/>
    </row>
    <row r="173" spans="2:11" ht="21" customHeight="1">
      <c r="B173" s="701"/>
      <c r="C173" s="702"/>
      <c r="D173" s="2660" t="s">
        <v>1865</v>
      </c>
      <c r="E173" s="2661"/>
      <c r="F173" s="2661"/>
      <c r="G173" s="1516">
        <v>3</v>
      </c>
      <c r="H173" s="2890"/>
      <c r="I173" s="1110"/>
      <c r="J173" s="1110"/>
      <c r="K173" s="1111"/>
    </row>
    <row r="174" spans="2:11" ht="21" customHeight="1">
      <c r="B174" s="701"/>
      <c r="C174" s="702"/>
      <c r="D174" s="2660" t="s">
        <v>1866</v>
      </c>
      <c r="E174" s="2661"/>
      <c r="F174" s="2661"/>
      <c r="G174" s="1516">
        <v>1</v>
      </c>
      <c r="H174" s="2890"/>
      <c r="I174" s="1110"/>
      <c r="J174" s="1110"/>
      <c r="K174" s="1111"/>
    </row>
    <row r="175" spans="2:11" ht="21" customHeight="1">
      <c r="B175" s="701"/>
      <c r="C175" s="702"/>
      <c r="D175" s="2660" t="s">
        <v>1867</v>
      </c>
      <c r="E175" s="2661"/>
      <c r="F175" s="2661"/>
      <c r="G175" s="1516">
        <v>1</v>
      </c>
      <c r="H175" s="2890"/>
      <c r="I175" s="1110"/>
      <c r="J175" s="1110"/>
      <c r="K175" s="1111"/>
    </row>
    <row r="176" spans="2:11" ht="21" customHeight="1">
      <c r="B176" s="701"/>
      <c r="C176" s="702"/>
      <c r="D176" s="2660" t="s">
        <v>1868</v>
      </c>
      <c r="E176" s="2661"/>
      <c r="F176" s="2661"/>
      <c r="G176" s="1516">
        <v>1</v>
      </c>
      <c r="H176" s="2890"/>
      <c r="I176" s="1110"/>
      <c r="J176" s="1110"/>
      <c r="K176" s="1111"/>
    </row>
    <row r="177" spans="2:11" ht="21" customHeight="1">
      <c r="B177" s="701"/>
      <c r="C177" s="702"/>
      <c r="D177" s="2660" t="s">
        <v>1869</v>
      </c>
      <c r="E177" s="2661"/>
      <c r="F177" s="2661"/>
      <c r="G177" s="1516">
        <v>2</v>
      </c>
      <c r="H177" s="2890"/>
      <c r="I177" s="1110"/>
      <c r="J177" s="1110"/>
      <c r="K177" s="1111"/>
    </row>
    <row r="178" spans="2:11" ht="21" customHeight="1">
      <c r="B178" s="701"/>
      <c r="C178" s="702"/>
      <c r="D178" s="2660" t="s">
        <v>582</v>
      </c>
      <c r="E178" s="2661"/>
      <c r="F178" s="2661"/>
      <c r="G178" s="1516" t="s">
        <v>582</v>
      </c>
      <c r="H178" s="2890"/>
      <c r="I178" s="1110"/>
      <c r="J178" s="1110"/>
      <c r="K178" s="1111"/>
    </row>
    <row r="179" spans="2:11" ht="21" customHeight="1">
      <c r="B179" s="701"/>
      <c r="C179" s="702"/>
      <c r="D179" s="2660" t="s">
        <v>582</v>
      </c>
      <c r="E179" s="2661"/>
      <c r="F179" s="2661"/>
      <c r="G179" s="1516" t="s">
        <v>582</v>
      </c>
      <c r="H179" s="2890"/>
      <c r="I179" s="1110"/>
      <c r="J179" s="1110"/>
      <c r="K179" s="1111"/>
    </row>
    <row r="180" spans="2:11" ht="21" customHeight="1" thickBot="1">
      <c r="B180" s="701"/>
      <c r="C180" s="702"/>
      <c r="D180" s="2660" t="s">
        <v>582</v>
      </c>
      <c r="E180" s="2661"/>
      <c r="F180" s="2661"/>
      <c r="G180" s="1516" t="s">
        <v>582</v>
      </c>
      <c r="H180" s="2891"/>
      <c r="I180" s="1110"/>
      <c r="J180" s="1110"/>
      <c r="K180" s="1111"/>
    </row>
    <row r="181" spans="2:11" s="85" customFormat="1" ht="21" customHeight="1">
      <c r="B181" s="1328"/>
      <c r="C181" s="1313">
        <v>6</v>
      </c>
      <c r="D181" s="2665" t="s">
        <v>1870</v>
      </c>
      <c r="E181" s="2666"/>
      <c r="F181" s="1520">
        <v>10</v>
      </c>
      <c r="G181" s="1335" t="s">
        <v>371</v>
      </c>
      <c r="H181" s="2889" t="s">
        <v>1892</v>
      </c>
      <c r="I181" s="1329"/>
      <c r="J181" s="1329"/>
      <c r="K181" s="1330"/>
    </row>
    <row r="182" spans="2:11" ht="21" customHeight="1">
      <c r="B182" s="701"/>
      <c r="C182" s="702"/>
      <c r="D182" s="2660" t="s">
        <v>1871</v>
      </c>
      <c r="E182" s="2661"/>
      <c r="F182" s="2661"/>
      <c r="G182" s="1518" t="s">
        <v>3206</v>
      </c>
      <c r="H182" s="2890"/>
      <c r="I182" s="1110"/>
      <c r="J182" s="1110"/>
      <c r="K182" s="1111"/>
    </row>
    <row r="183" spans="2:11" ht="21" customHeight="1">
      <c r="B183" s="701"/>
      <c r="C183" s="702"/>
      <c r="D183" s="2660" t="s">
        <v>1872</v>
      </c>
      <c r="E183" s="2661"/>
      <c r="F183" s="2661"/>
      <c r="G183" s="1516">
        <v>5</v>
      </c>
      <c r="H183" s="2890"/>
      <c r="I183" s="1110"/>
      <c r="J183" s="1110"/>
      <c r="K183" s="1111"/>
    </row>
    <row r="184" spans="2:11" ht="21" customHeight="1" thickBot="1">
      <c r="B184" s="701"/>
      <c r="C184" s="702"/>
      <c r="D184" s="2851" t="s">
        <v>1873</v>
      </c>
      <c r="E184" s="2852"/>
      <c r="F184" s="2852"/>
      <c r="G184" s="1519" t="s">
        <v>3207</v>
      </c>
      <c r="H184" s="2891"/>
      <c r="I184" s="1110"/>
      <c r="J184" s="1110"/>
      <c r="K184" s="1111"/>
    </row>
    <row r="185" spans="2:11" ht="21" customHeight="1" thickBot="1">
      <c r="B185" s="701"/>
      <c r="C185" s="702"/>
      <c r="D185" s="563"/>
      <c r="E185" s="563"/>
      <c r="F185" s="1160"/>
      <c r="G185" s="799"/>
      <c r="H185" s="799"/>
      <c r="I185" s="1110"/>
      <c r="J185" s="1110"/>
      <c r="K185" s="1111"/>
    </row>
    <row r="186" spans="2:11" s="85" customFormat="1" ht="21" customHeight="1">
      <c r="B186" s="1328"/>
      <c r="C186" s="1313"/>
      <c r="D186" s="2845" t="s">
        <v>4162</v>
      </c>
      <c r="E186" s="2846"/>
      <c r="F186" s="2846"/>
      <c r="G186" s="2847"/>
      <c r="H186" s="1331"/>
      <c r="I186" s="1329"/>
      <c r="J186" s="1329"/>
      <c r="K186" s="1330"/>
    </row>
    <row r="187" spans="2:11" ht="21" customHeight="1" thickBot="1">
      <c r="B187" s="701"/>
      <c r="C187" s="702"/>
      <c r="D187" s="2848"/>
      <c r="E187" s="2849"/>
      <c r="F187" s="2849"/>
      <c r="G187" s="2850"/>
      <c r="H187" s="1161"/>
      <c r="I187" s="1110"/>
      <c r="J187" s="1110"/>
      <c r="K187" s="1111"/>
    </row>
    <row r="188" spans="2:11" ht="21" customHeight="1" thickBot="1">
      <c r="B188" s="701"/>
      <c r="C188" s="702"/>
      <c r="D188" s="563"/>
      <c r="E188" s="563"/>
      <c r="F188" s="1160"/>
      <c r="G188" s="799"/>
      <c r="H188" s="799"/>
      <c r="I188" s="1110"/>
      <c r="J188" s="1110"/>
      <c r="K188" s="1111"/>
    </row>
    <row r="189" spans="2:11" ht="14.4" thickBot="1">
      <c r="B189" s="701"/>
      <c r="C189" s="702"/>
      <c r="D189" s="2693" t="s">
        <v>4442</v>
      </c>
      <c r="E189" s="2694"/>
      <c r="F189" s="2694"/>
      <c r="G189" s="2695"/>
      <c r="H189" s="1055"/>
      <c r="I189" s="702"/>
      <c r="J189" s="702"/>
      <c r="K189" s="704"/>
    </row>
    <row r="190" spans="2:11" ht="30" customHeight="1">
      <c r="B190" s="701"/>
      <c r="C190" s="702"/>
      <c r="D190" s="2831" t="str">
        <f>+D140</f>
        <v>Proof of working capital of at least 25% of project value</v>
      </c>
      <c r="E190" s="2832"/>
      <c r="F190" s="2832"/>
      <c r="G190" s="2833"/>
      <c r="H190" s="1402"/>
      <c r="I190" s="1134" t="b">
        <v>1</v>
      </c>
      <c r="J190" s="1135" t="str">
        <f t="shared" ref="J190:J197" si="6">IF(F190=1,"Page","Pages")</f>
        <v>Pages</v>
      </c>
      <c r="K190" s="704"/>
    </row>
    <row r="191" spans="2:11" ht="30" customHeight="1">
      <c r="B191" s="701"/>
      <c r="C191" s="702"/>
      <c r="D191" s="2551" t="str">
        <f>+D141</f>
        <v>Letters of credit reference from suppliers and credit limits to be stipulated with supporting documents</v>
      </c>
      <c r="E191" s="2552"/>
      <c r="F191" s="2552"/>
      <c r="G191" s="2553"/>
      <c r="H191" s="1403"/>
      <c r="I191" s="1134" t="b">
        <v>1</v>
      </c>
      <c r="J191" s="1135" t="str">
        <f t="shared" si="6"/>
        <v>Pages</v>
      </c>
      <c r="K191" s="704"/>
    </row>
    <row r="192" spans="2:11" ht="30" customHeight="1">
      <c r="B192" s="701"/>
      <c r="C192" s="702"/>
      <c r="D192" s="2551" t="str">
        <f>+D142</f>
        <v>Annual/Audited Financial Statement/Management Account/income and Expenditure Statements</v>
      </c>
      <c r="E192" s="2552"/>
      <c r="F192" s="2552"/>
      <c r="G192" s="2553"/>
      <c r="H192" s="1403"/>
      <c r="I192" s="1134" t="b">
        <v>1</v>
      </c>
      <c r="J192" s="1135" t="str">
        <f t="shared" si="6"/>
        <v>Pages</v>
      </c>
      <c r="K192" s="704"/>
    </row>
    <row r="193" spans="2:11" ht="30" customHeight="1">
      <c r="B193" s="701"/>
      <c r="C193" s="702"/>
      <c r="D193" s="2551" t="str">
        <f>+D147</f>
        <v>Detailed schedule of resources at all levels</v>
      </c>
      <c r="E193" s="2552"/>
      <c r="F193" s="2552"/>
      <c r="G193" s="2553"/>
      <c r="H193" s="1403"/>
      <c r="I193" s="1134" t="b">
        <v>1</v>
      </c>
      <c r="J193" s="1135" t="str">
        <f t="shared" si="6"/>
        <v>Pages</v>
      </c>
      <c r="K193" s="704"/>
    </row>
    <row r="194" spans="2:11" ht="30" customHeight="1">
      <c r="B194" s="701"/>
      <c r="C194" s="702"/>
      <c r="D194" s="2551" t="str">
        <f>+D148</f>
        <v>Schedule of years of experience on similar projects</v>
      </c>
      <c r="E194" s="2552"/>
      <c r="F194" s="2552"/>
      <c r="G194" s="2553"/>
      <c r="H194" s="1403"/>
      <c r="I194" s="1134" t="b">
        <v>1</v>
      </c>
      <c r="J194" s="1135" t="str">
        <f t="shared" si="6"/>
        <v>Pages</v>
      </c>
      <c r="K194" s="704"/>
    </row>
    <row r="195" spans="2:11" ht="30" customHeight="1">
      <c r="B195" s="701"/>
      <c r="C195" s="702"/>
      <c r="D195" s="2551" t="str">
        <f>+D149</f>
        <v>Schedule of experience on projects of similar value and duration (Past 3 years) – letters of award to be attached and practical completion certificate for all work completed in the preceding 3 years</v>
      </c>
      <c r="E195" s="2552"/>
      <c r="F195" s="2552"/>
      <c r="G195" s="2553"/>
      <c r="H195" s="1403"/>
      <c r="I195" s="1134" t="b">
        <v>1</v>
      </c>
      <c r="J195" s="1135" t="str">
        <f t="shared" si="6"/>
        <v>Pages</v>
      </c>
      <c r="K195" s="704"/>
    </row>
    <row r="196" spans="2:11" ht="30" customHeight="1">
      <c r="B196" s="701"/>
      <c r="C196" s="702"/>
      <c r="D196" s="2551" t="str">
        <f>+D150</f>
        <v>Demonstrated ability to work on an accelerated programme</v>
      </c>
      <c r="E196" s="2552"/>
      <c r="F196" s="2552"/>
      <c r="G196" s="2553"/>
      <c r="H196" s="1403"/>
      <c r="I196" s="1134" t="b">
        <v>1</v>
      </c>
      <c r="J196" s="1135" t="str">
        <f t="shared" si="6"/>
        <v>Pages</v>
      </c>
      <c r="K196" s="704"/>
    </row>
    <row r="197" spans="2:11" ht="30" customHeight="1">
      <c r="B197" s="701"/>
      <c r="C197" s="702"/>
      <c r="D197" s="2551" t="str">
        <f>+D151</f>
        <v>Experience in projects that have operational challenges i.e. public interface</v>
      </c>
      <c r="E197" s="2552"/>
      <c r="F197" s="2552"/>
      <c r="G197" s="2553"/>
      <c r="H197" s="1403"/>
      <c r="I197" s="1134" t="b">
        <v>1</v>
      </c>
      <c r="J197" s="1135" t="str">
        <f t="shared" si="6"/>
        <v>Pages</v>
      </c>
      <c r="K197" s="704"/>
    </row>
    <row r="198" spans="2:11" ht="30" customHeight="1">
      <c r="B198" s="701"/>
      <c r="C198" s="702"/>
      <c r="D198" s="2551" t="str">
        <f t="shared" ref="D198:D203" si="7">+D156</f>
        <v>Submission of a detailed organogram</v>
      </c>
      <c r="E198" s="2552"/>
      <c r="F198" s="2552"/>
      <c r="G198" s="2553"/>
      <c r="H198" s="1403"/>
      <c r="I198" s="1134" t="b">
        <v>1</v>
      </c>
      <c r="J198" s="1135" t="str">
        <f t="shared" ref="J198:J208" si="8">IF(F198=1,"Page","Pages")</f>
        <v>Pages</v>
      </c>
      <c r="K198" s="704"/>
    </row>
    <row r="199" spans="2:11" ht="30" customHeight="1">
      <c r="B199" s="701"/>
      <c r="C199" s="702"/>
      <c r="D199" s="2551" t="str">
        <f t="shared" si="7"/>
        <v>All key project resources have more than (5) years’ experience in the construction industry.
All key project resources have experience in projects of a similar value and nature</v>
      </c>
      <c r="E199" s="2552"/>
      <c r="F199" s="2552"/>
      <c r="G199" s="2553"/>
      <c r="H199" s="1403"/>
      <c r="I199" s="1134" t="b">
        <v>1</v>
      </c>
      <c r="J199" s="1135" t="str">
        <f t="shared" si="8"/>
        <v>Pages</v>
      </c>
      <c r="K199" s="704"/>
    </row>
    <row r="200" spans="2:11" ht="30" customHeight="1">
      <c r="B200" s="701"/>
      <c r="C200" s="702"/>
      <c r="D200" s="2551" t="str">
        <f t="shared" si="7"/>
        <v>Detailed CV.  Traceable reference.  Certificates of qualified professionals in their full employment to be attached.</v>
      </c>
      <c r="E200" s="2552"/>
      <c r="F200" s="2552"/>
      <c r="G200" s="2553"/>
      <c r="H200" s="1403"/>
      <c r="I200" s="1134" t="b">
        <v>1</v>
      </c>
      <c r="J200" s="1135" t="str">
        <f t="shared" si="8"/>
        <v>Pages</v>
      </c>
      <c r="K200" s="704"/>
    </row>
    <row r="201" spans="2:11" ht="30" customHeight="1">
      <c r="B201" s="701"/>
      <c r="C201" s="702"/>
      <c r="D201" s="2551" t="str">
        <f t="shared" si="7"/>
        <v>Detailed CV of each team member (Category) and Traceable references to be detailed</v>
      </c>
      <c r="E201" s="2552"/>
      <c r="F201" s="2552"/>
      <c r="G201" s="2553"/>
      <c r="H201" s="1403"/>
      <c r="I201" s="1134" t="b">
        <v>1</v>
      </c>
      <c r="J201" s="1135" t="str">
        <f t="shared" si="8"/>
        <v>Pages</v>
      </c>
      <c r="K201" s="704"/>
    </row>
    <row r="202" spans="2:11" ht="30" customHeight="1">
      <c r="B202" s="701"/>
      <c r="C202" s="702"/>
      <c r="D202" s="2551" t="str">
        <f t="shared" si="7"/>
        <v>All key project resources are dedicated full time for the duration of the project including proof of UIF contributions</v>
      </c>
      <c r="E202" s="2552"/>
      <c r="F202" s="2552"/>
      <c r="G202" s="2553"/>
      <c r="H202" s="1403"/>
      <c r="I202" s="1134" t="b">
        <v>1</v>
      </c>
      <c r="J202" s="1135" t="str">
        <f t="shared" si="8"/>
        <v>Pages</v>
      </c>
      <c r="K202" s="704"/>
    </row>
    <row r="203" spans="2:11" ht="30" customHeight="1">
      <c r="B203" s="701"/>
      <c r="C203" s="702"/>
      <c r="D203" s="2551" t="str">
        <f t="shared" si="7"/>
        <v>Tenderer to demonstrate key/resource deployment over the various work package</v>
      </c>
      <c r="E203" s="2552"/>
      <c r="F203" s="2552"/>
      <c r="G203" s="2553"/>
      <c r="H203" s="1403"/>
      <c r="I203" s="1134" t="b">
        <v>1</v>
      </c>
      <c r="J203" s="1135" t="str">
        <f t="shared" si="8"/>
        <v>Pages</v>
      </c>
      <c r="K203" s="704"/>
    </row>
    <row r="204" spans="2:11" ht="30" customHeight="1">
      <c r="B204" s="701"/>
      <c r="C204" s="702"/>
      <c r="D204" s="2551" t="str">
        <f>+D165</f>
        <v>Letter from a registered financial institution confirming intention to issue a provision of a guarantee</v>
      </c>
      <c r="E204" s="2552"/>
      <c r="F204" s="2552"/>
      <c r="G204" s="2553"/>
      <c r="H204" s="1403"/>
      <c r="I204" s="1134" t="b">
        <v>1</v>
      </c>
      <c r="J204" s="1135" t="str">
        <f t="shared" si="8"/>
        <v>Pages</v>
      </c>
      <c r="K204" s="704"/>
    </row>
    <row r="205" spans="2:11" ht="30" customHeight="1">
      <c r="B205" s="701"/>
      <c r="C205" s="702"/>
      <c r="D205" s="2551" t="str">
        <f t="shared" ref="D205:D213" si="9">+D169</f>
        <v>Site establishment indicating proposed layout for all prescribed facilities, hoarding, etc.</v>
      </c>
      <c r="E205" s="2552"/>
      <c r="F205" s="2552"/>
      <c r="G205" s="2553"/>
      <c r="H205" s="1403"/>
      <c r="I205" s="1134" t="b">
        <v>1</v>
      </c>
      <c r="J205" s="1135" t="str">
        <f t="shared" si="8"/>
        <v>Pages</v>
      </c>
      <c r="K205" s="704"/>
    </row>
    <row r="206" spans="2:11" ht="30" customHeight="1">
      <c r="B206" s="701"/>
      <c r="C206" s="702"/>
      <c r="D206" s="2551" t="str">
        <f t="shared" si="9"/>
        <v>Resourcing strategy for the various work breakdown structures including resource deployment plan (PS)</v>
      </c>
      <c r="E206" s="2552"/>
      <c r="F206" s="2552"/>
      <c r="G206" s="2553"/>
      <c r="H206" s="1403"/>
      <c r="I206" s="1134" t="b">
        <v>1</v>
      </c>
      <c r="J206" s="1135" t="str">
        <f t="shared" si="8"/>
        <v>Pages</v>
      </c>
      <c r="K206" s="704"/>
    </row>
    <row r="207" spans="2:11" ht="30" customHeight="1">
      <c r="B207" s="701"/>
      <c r="C207" s="702"/>
      <c r="D207" s="2551" t="str">
        <f t="shared" si="9"/>
        <v>Material storage, handling and distribution</v>
      </c>
      <c r="E207" s="2552"/>
      <c r="F207" s="2552"/>
      <c r="G207" s="2553"/>
      <c r="H207" s="1403"/>
      <c r="I207" s="1134" t="b">
        <v>1</v>
      </c>
      <c r="J207" s="1135" t="str">
        <f t="shared" si="8"/>
        <v>Pages</v>
      </c>
      <c r="K207" s="704"/>
    </row>
    <row r="208" spans="2:11" ht="30" customHeight="1">
      <c r="B208" s="701"/>
      <c r="C208" s="702"/>
      <c r="D208" s="2551" t="str">
        <f t="shared" si="9"/>
        <v>Productivity, programming, resource investment, progress tracking, corrective action plans, etc.</v>
      </c>
      <c r="E208" s="2552"/>
      <c r="F208" s="2552"/>
      <c r="G208" s="2553"/>
      <c r="H208" s="1403"/>
      <c r="I208" s="1134" t="b">
        <v>1</v>
      </c>
      <c r="J208" s="1135" t="str">
        <f t="shared" si="8"/>
        <v>Pages</v>
      </c>
      <c r="K208" s="704"/>
    </row>
    <row r="209" spans="2:11" ht="30" customHeight="1">
      <c r="B209" s="701"/>
      <c r="C209" s="702"/>
      <c r="D209" s="2551" t="str">
        <f t="shared" si="9"/>
        <v>Programme and progress reporting, including tracking of long lead procurement items</v>
      </c>
      <c r="E209" s="2552"/>
      <c r="F209" s="2552"/>
      <c r="G209" s="2553"/>
      <c r="H209" s="1403"/>
      <c r="I209" s="1134" t="b">
        <v>1</v>
      </c>
      <c r="J209" s="1135" t="str">
        <f t="shared" ref="J209:J214" si="10">IF(F209=1,"Page","Pages")</f>
        <v>Pages</v>
      </c>
      <c r="K209" s="704"/>
    </row>
    <row r="210" spans="2:11" ht="30" customHeight="1">
      <c r="B210" s="701"/>
      <c r="C210" s="702"/>
      <c r="D210" s="2551" t="str">
        <f t="shared" si="9"/>
        <v>OHS Management, compliance and reporting</v>
      </c>
      <c r="E210" s="2552"/>
      <c r="F210" s="2552"/>
      <c r="G210" s="2553"/>
      <c r="H210" s="1403"/>
      <c r="I210" s="1134" t="b">
        <v>1</v>
      </c>
      <c r="J210" s="1135" t="str">
        <f t="shared" si="10"/>
        <v>Pages</v>
      </c>
      <c r="K210" s="704"/>
    </row>
    <row r="211" spans="2:11" ht="30" customHeight="1">
      <c r="B211" s="701"/>
      <c r="C211" s="702"/>
      <c r="D211" s="2551" t="str">
        <f t="shared" si="9"/>
        <v>Site documentation control, filing and archiving</v>
      </c>
      <c r="E211" s="2552"/>
      <c r="F211" s="2552"/>
      <c r="G211" s="2553"/>
      <c r="H211" s="1403"/>
      <c r="I211" s="1134" t="b">
        <v>1</v>
      </c>
      <c r="J211" s="1135" t="str">
        <f t="shared" si="10"/>
        <v>Pages</v>
      </c>
      <c r="K211" s="704"/>
    </row>
    <row r="212" spans="2:11" ht="30" customHeight="1">
      <c r="B212" s="701"/>
      <c r="C212" s="702"/>
      <c r="D212" s="2551" t="str">
        <f t="shared" si="9"/>
        <v>Queries and information required approach</v>
      </c>
      <c r="E212" s="2552"/>
      <c r="F212" s="2552"/>
      <c r="G212" s="2553"/>
      <c r="H212" s="1403"/>
      <c r="I212" s="1134" t="b">
        <v>1</v>
      </c>
      <c r="J212" s="1135" t="str">
        <f t="shared" si="10"/>
        <v>Pages</v>
      </c>
      <c r="K212" s="704"/>
    </row>
    <row r="213" spans="2:11" ht="30" customHeight="1">
      <c r="B213" s="701"/>
      <c r="C213" s="702"/>
      <c r="D213" s="2551" t="str">
        <f t="shared" si="9"/>
        <v>Procurement of outsourced resources e.g. sub-contractors</v>
      </c>
      <c r="E213" s="2552"/>
      <c r="F213" s="2552"/>
      <c r="G213" s="2553"/>
      <c r="H213" s="1403"/>
      <c r="I213" s="1134" t="b">
        <v>1</v>
      </c>
      <c r="J213" s="1135" t="str">
        <f t="shared" si="10"/>
        <v>Pages</v>
      </c>
      <c r="K213" s="704"/>
    </row>
    <row r="214" spans="2:11" ht="30" customHeight="1">
      <c r="B214" s="701"/>
      <c r="C214" s="702"/>
      <c r="D214" s="2837" t="s">
        <v>582</v>
      </c>
      <c r="E214" s="2838"/>
      <c r="F214" s="2838"/>
      <c r="G214" s="2838"/>
      <c r="H214" s="1403"/>
      <c r="I214" s="1134" t="b">
        <v>0</v>
      </c>
      <c r="J214" s="1135" t="str">
        <f t="shared" si="10"/>
        <v>Pages</v>
      </c>
      <c r="K214" s="704"/>
    </row>
    <row r="215" spans="2:11" ht="30" customHeight="1">
      <c r="B215" s="701"/>
      <c r="C215" s="702"/>
      <c r="D215" s="2547" t="s">
        <v>582</v>
      </c>
      <c r="E215" s="2548"/>
      <c r="F215" s="2548"/>
      <c r="G215" s="2548"/>
      <c r="H215" s="1403"/>
      <c r="I215" s="1134" t="b">
        <v>0</v>
      </c>
      <c r="J215" s="1135" t="str">
        <f>IF(F215=1,"Page","Pages")</f>
        <v>Pages</v>
      </c>
      <c r="K215" s="704"/>
    </row>
    <row r="216" spans="2:11" ht="30" customHeight="1">
      <c r="B216" s="701"/>
      <c r="C216" s="702"/>
      <c r="D216" s="2547" t="s">
        <v>582</v>
      </c>
      <c r="E216" s="2548"/>
      <c r="F216" s="2548"/>
      <c r="G216" s="2548"/>
      <c r="H216" s="1403"/>
      <c r="I216" s="1134" t="b">
        <v>0</v>
      </c>
      <c r="J216" s="1135" t="str">
        <f>IF(F216=1,"Page","Pages")</f>
        <v>Pages</v>
      </c>
      <c r="K216" s="704"/>
    </row>
    <row r="217" spans="2:11" ht="30" customHeight="1">
      <c r="B217" s="701"/>
      <c r="C217" s="702"/>
      <c r="D217" s="2547" t="s">
        <v>582</v>
      </c>
      <c r="E217" s="2548"/>
      <c r="F217" s="2548"/>
      <c r="G217" s="2548"/>
      <c r="H217" s="1403"/>
      <c r="I217" s="1134" t="b">
        <v>0</v>
      </c>
      <c r="J217" s="1135" t="str">
        <f>IF(F217=1,"Page","Pages")</f>
        <v>Pages</v>
      </c>
      <c r="K217" s="704"/>
    </row>
    <row r="218" spans="2:11" ht="30" customHeight="1">
      <c r="B218" s="701"/>
      <c r="C218" s="702"/>
      <c r="D218" s="2547" t="s">
        <v>582</v>
      </c>
      <c r="E218" s="2548"/>
      <c r="F218" s="2548"/>
      <c r="G218" s="2548"/>
      <c r="H218" s="1403"/>
      <c r="I218" s="1134" t="b">
        <v>0</v>
      </c>
      <c r="J218" s="1135" t="str">
        <f>IF(F218=1,"Page","Pages")</f>
        <v>Pages</v>
      </c>
      <c r="K218" s="704"/>
    </row>
    <row r="219" spans="2:11" ht="30" customHeight="1" thickBot="1">
      <c r="B219" s="701"/>
      <c r="C219" s="702"/>
      <c r="D219" s="2549" t="s">
        <v>582</v>
      </c>
      <c r="E219" s="2550"/>
      <c r="F219" s="2550"/>
      <c r="G219" s="2550"/>
      <c r="H219" s="1404"/>
      <c r="I219" s="1134" t="b">
        <v>0</v>
      </c>
      <c r="J219" s="1135" t="str">
        <f>IF(F219=1,"Page","Pages")</f>
        <v>Pages</v>
      </c>
      <c r="K219" s="704"/>
    </row>
    <row r="220" spans="2:11" ht="13.8" thickBot="1">
      <c r="B220" s="701"/>
      <c r="C220" s="702"/>
      <c r="D220" s="1055"/>
      <c r="E220" s="1055"/>
      <c r="F220" s="1055"/>
      <c r="G220" s="1055"/>
      <c r="H220" s="1055"/>
      <c r="I220" s="702"/>
      <c r="J220" s="702"/>
      <c r="K220" s="704"/>
    </row>
    <row r="221" spans="2:11" ht="16.2" thickBot="1">
      <c r="B221" s="701"/>
      <c r="C221" s="702"/>
      <c r="D221" s="1162" t="s">
        <v>813</v>
      </c>
      <c r="E221" s="1163"/>
      <c r="F221" s="1163"/>
      <c r="G221" s="1164"/>
      <c r="H221" s="1050"/>
      <c r="K221" s="704"/>
    </row>
    <row r="222" spans="2:11" ht="13.8" thickBot="1">
      <c r="B222" s="701"/>
      <c r="C222" s="702"/>
      <c r="D222" s="1055"/>
      <c r="E222" s="1055"/>
      <c r="F222" s="1055"/>
      <c r="G222" s="1055"/>
      <c r="H222" s="1055"/>
      <c r="I222" s="702"/>
      <c r="J222" s="702"/>
      <c r="K222" s="704"/>
    </row>
    <row r="223" spans="2:11" ht="30.6" customHeight="1">
      <c r="B223" s="701"/>
      <c r="C223" s="702"/>
      <c r="D223" s="1065" t="s">
        <v>761</v>
      </c>
      <c r="E223" s="2628" t="str">
        <f>+"Head: Public Works ("&amp;E12&amp;": Province of KwaZulu-Natal)"</f>
        <v>Head: Public Works (KZN Department of Public Works: Province of KwaZulu-Natal)</v>
      </c>
      <c r="F223" s="2628"/>
      <c r="G223" s="2629"/>
      <c r="H223" s="800"/>
      <c r="K223" s="704"/>
    </row>
    <row r="224" spans="2:11">
      <c r="B224" s="701"/>
      <c r="C224" s="702"/>
      <c r="D224" s="1165" t="s">
        <v>676</v>
      </c>
      <c r="E224" s="2698" t="s">
        <v>433</v>
      </c>
      <c r="F224" s="2698"/>
      <c r="G224" s="2699"/>
      <c r="H224" s="800"/>
      <c r="K224" s="704"/>
    </row>
    <row r="225" spans="2:11">
      <c r="B225" s="701"/>
      <c r="C225" s="702"/>
      <c r="D225" s="1166" t="s">
        <v>677</v>
      </c>
      <c r="E225" s="2698" t="s">
        <v>3830</v>
      </c>
      <c r="F225" s="2698"/>
      <c r="G225" s="2699"/>
      <c r="H225" s="800"/>
      <c r="K225" s="704"/>
    </row>
    <row r="226" spans="2:11" ht="12.75" customHeight="1">
      <c r="B226" s="701"/>
      <c r="C226" s="702"/>
      <c r="D226" s="1166" t="s">
        <v>678</v>
      </c>
      <c r="E226" s="2698">
        <v>3200</v>
      </c>
      <c r="F226" s="2698"/>
      <c r="G226" s="2699"/>
      <c r="H226" s="800"/>
      <c r="K226" s="704"/>
    </row>
    <row r="227" spans="2:11" ht="12.75" customHeight="1">
      <c r="B227" s="701"/>
      <c r="C227" s="702"/>
      <c r="D227" s="1166" t="s">
        <v>679</v>
      </c>
      <c r="E227" s="2698" t="s">
        <v>1310</v>
      </c>
      <c r="F227" s="2698"/>
      <c r="G227" s="2699"/>
      <c r="H227" s="800"/>
      <c r="K227" s="704"/>
    </row>
    <row r="228" spans="2:11">
      <c r="B228" s="701"/>
      <c r="C228" s="702"/>
      <c r="D228" s="1166" t="s">
        <v>677</v>
      </c>
      <c r="E228" s="2698" t="s">
        <v>3830</v>
      </c>
      <c r="F228" s="2698"/>
      <c r="G228" s="2699"/>
      <c r="H228" s="800"/>
      <c r="K228" s="704"/>
    </row>
    <row r="229" spans="2:11">
      <c r="B229" s="701"/>
      <c r="C229" s="702"/>
      <c r="D229" s="1166" t="s">
        <v>678</v>
      </c>
      <c r="E229" s="2698">
        <v>3200</v>
      </c>
      <c r="F229" s="2698"/>
      <c r="G229" s="2699"/>
      <c r="H229" s="800"/>
      <c r="K229" s="704"/>
    </row>
    <row r="230" spans="2:11" ht="14.25" customHeight="1">
      <c r="B230" s="701"/>
      <c r="C230" s="702"/>
      <c r="D230" s="1166" t="s">
        <v>499</v>
      </c>
      <c r="E230" s="2698" t="s">
        <v>1264</v>
      </c>
      <c r="F230" s="2698"/>
      <c r="G230" s="2699"/>
      <c r="H230" s="800"/>
      <c r="K230" s="704"/>
    </row>
    <row r="231" spans="2:11">
      <c r="B231" s="701"/>
      <c r="C231" s="702"/>
      <c r="D231" s="1776" t="s">
        <v>500</v>
      </c>
      <c r="E231" s="2777" t="s">
        <v>1265</v>
      </c>
      <c r="F231" s="2777"/>
      <c r="G231" s="2778"/>
      <c r="H231" s="800"/>
      <c r="K231" s="704"/>
    </row>
    <row r="232" spans="2:11" ht="13.8" thickBot="1">
      <c r="B232" s="701"/>
      <c r="C232" s="702"/>
      <c r="D232" s="1049"/>
      <c r="E232" s="1049"/>
      <c r="F232" s="1049"/>
      <c r="G232" s="1049"/>
      <c r="H232" s="1055"/>
      <c r="K232" s="704"/>
    </row>
    <row r="233" spans="2:11">
      <c r="B233" s="701"/>
      <c r="C233" s="702"/>
      <c r="D233" s="1779" t="s">
        <v>3833</v>
      </c>
      <c r="E233" s="2772" t="s">
        <v>3834</v>
      </c>
      <c r="F233" s="2772"/>
      <c r="G233" s="2773"/>
      <c r="H233" s="1055"/>
      <c r="K233" s="704"/>
    </row>
    <row r="234" spans="2:11">
      <c r="B234" s="701"/>
      <c r="C234" s="702"/>
      <c r="D234" s="1775" t="s">
        <v>143</v>
      </c>
      <c r="E234" s="2843" t="s">
        <v>2040</v>
      </c>
      <c r="F234" s="2843"/>
      <c r="G234" s="2844"/>
      <c r="H234" s="800"/>
      <c r="K234" s="704"/>
    </row>
    <row r="235" spans="2:11" ht="15.75" customHeight="1">
      <c r="B235" s="701"/>
      <c r="C235" s="702"/>
      <c r="D235" s="1759" t="s">
        <v>515</v>
      </c>
      <c r="E235" s="2698">
        <v>1</v>
      </c>
      <c r="F235" s="2698"/>
      <c r="G235" s="2699"/>
      <c r="H235" s="800"/>
      <c r="K235" s="704"/>
    </row>
    <row r="236" spans="2:11">
      <c r="B236" s="701"/>
      <c r="C236" s="702"/>
      <c r="D236" s="1166" t="s">
        <v>679</v>
      </c>
      <c r="E236" s="2698" t="s">
        <v>3818</v>
      </c>
      <c r="F236" s="2698"/>
      <c r="G236" s="2699"/>
      <c r="H236" s="800"/>
      <c r="K236" s="704"/>
    </row>
    <row r="237" spans="2:11">
      <c r="B237" s="701"/>
      <c r="C237" s="702"/>
      <c r="D237" s="1166" t="s">
        <v>677</v>
      </c>
      <c r="E237" s="2698" t="s">
        <v>807</v>
      </c>
      <c r="F237" s="2698"/>
      <c r="G237" s="2699"/>
      <c r="H237" s="800"/>
      <c r="K237" s="704"/>
    </row>
    <row r="238" spans="2:11">
      <c r="B238" s="701"/>
      <c r="C238" s="702"/>
      <c r="D238" s="1166" t="s">
        <v>1317</v>
      </c>
      <c r="E238" s="2698" t="s">
        <v>1332</v>
      </c>
      <c r="F238" s="2698"/>
      <c r="G238" s="2699"/>
      <c r="H238" s="800"/>
      <c r="K238" s="704"/>
    </row>
    <row r="239" spans="2:11">
      <c r="B239" s="701"/>
      <c r="C239" s="702"/>
      <c r="D239" s="1166" t="s">
        <v>1099</v>
      </c>
      <c r="E239" s="2698" t="s">
        <v>808</v>
      </c>
      <c r="F239" s="2698"/>
      <c r="G239" s="2699"/>
      <c r="H239" s="800"/>
      <c r="K239" s="704"/>
    </row>
    <row r="240" spans="2:11">
      <c r="B240" s="701"/>
      <c r="C240" s="702"/>
      <c r="D240" s="1166" t="s">
        <v>676</v>
      </c>
      <c r="E240" s="2698" t="s">
        <v>1337</v>
      </c>
      <c r="F240" s="2698"/>
      <c r="G240" s="2699"/>
      <c r="H240" s="800"/>
      <c r="K240" s="704"/>
    </row>
    <row r="241" spans="2:12">
      <c r="B241" s="701"/>
      <c r="C241" s="702"/>
      <c r="D241" s="1166" t="s">
        <v>677</v>
      </c>
      <c r="E241" s="2698" t="s">
        <v>807</v>
      </c>
      <c r="F241" s="2698"/>
      <c r="G241" s="2699"/>
      <c r="H241" s="800"/>
      <c r="K241" s="704"/>
    </row>
    <row r="242" spans="2:12">
      <c r="B242" s="701"/>
      <c r="C242" s="702"/>
      <c r="D242" s="1166" t="s">
        <v>678</v>
      </c>
      <c r="E242" s="2698" t="s">
        <v>808</v>
      </c>
      <c r="F242" s="2698"/>
      <c r="G242" s="2699"/>
      <c r="H242" s="800"/>
      <c r="K242" s="704"/>
    </row>
    <row r="243" spans="2:12">
      <c r="B243" s="701"/>
      <c r="C243" s="702"/>
      <c r="D243" s="1166" t="s">
        <v>1100</v>
      </c>
      <c r="E243" s="2698" t="s">
        <v>811</v>
      </c>
      <c r="F243" s="2698"/>
      <c r="G243" s="2699"/>
      <c r="H243" s="800"/>
      <c r="K243" s="704"/>
    </row>
    <row r="244" spans="2:12" ht="12.75" customHeight="1">
      <c r="B244" s="701"/>
      <c r="C244" s="702"/>
      <c r="D244" s="1166" t="s">
        <v>166</v>
      </c>
      <c r="E244" s="2698" t="s">
        <v>549</v>
      </c>
      <c r="F244" s="2698"/>
      <c r="G244" s="2699"/>
      <c r="H244" s="800"/>
      <c r="K244" s="704"/>
    </row>
    <row r="245" spans="2:12" ht="12.75" customHeight="1">
      <c r="B245" s="701"/>
      <c r="C245" s="702"/>
      <c r="D245" s="1166" t="s">
        <v>1101</v>
      </c>
      <c r="E245" s="2698" t="s">
        <v>812</v>
      </c>
      <c r="F245" s="2698"/>
      <c r="G245" s="2699"/>
      <c r="H245" s="800"/>
      <c r="K245" s="704"/>
    </row>
    <row r="246" spans="2:12" ht="13.8" thickBot="1">
      <c r="B246" s="701"/>
      <c r="C246" s="702"/>
      <c r="D246" s="1069" t="s">
        <v>593</v>
      </c>
      <c r="E246" s="2700" t="s">
        <v>594</v>
      </c>
      <c r="F246" s="2700"/>
      <c r="G246" s="2701"/>
      <c r="H246" s="800"/>
      <c r="K246" s="704"/>
    </row>
    <row r="247" spans="2:12" ht="13.8" thickBot="1">
      <c r="B247" s="701"/>
      <c r="C247" s="702"/>
      <c r="D247" s="1055"/>
      <c r="E247" s="1167"/>
      <c r="F247" s="1055"/>
      <c r="G247" s="1055"/>
      <c r="H247" s="1055"/>
      <c r="K247" s="704"/>
    </row>
    <row r="248" spans="2:12">
      <c r="B248" s="701"/>
      <c r="C248" s="702"/>
      <c r="D248" s="1168" t="s">
        <v>270</v>
      </c>
      <c r="E248" s="2702" t="str">
        <f>+E12</f>
        <v>KZN Department of Public Works</v>
      </c>
      <c r="F248" s="2702"/>
      <c r="G248" s="2703"/>
      <c r="H248" s="801"/>
      <c r="K248" s="704"/>
    </row>
    <row r="249" spans="2:12" ht="13.95" customHeight="1">
      <c r="B249" s="701"/>
      <c r="C249" s="702"/>
      <c r="D249" s="1169" t="s">
        <v>477</v>
      </c>
      <c r="E249" s="2691" t="str">
        <f>IF(+'Master Data'!$E$54=1,"Head Public Works: Operations","Regional Manager")</f>
        <v>Regional Manager</v>
      </c>
      <c r="F249" s="2691"/>
      <c r="G249" s="2692"/>
      <c r="H249" s="801"/>
      <c r="K249" s="704"/>
    </row>
    <row r="250" spans="2:12">
      <c r="B250" s="701"/>
      <c r="C250" s="702"/>
      <c r="D250" s="1169" t="s">
        <v>1102</v>
      </c>
      <c r="E250" s="2691" t="str">
        <f>IF(+'Master Data'!$E$54=1,"X9041",IF('Master Data'!$E$54=2,"X54336",IF('Master Data'!$E$54=3,"X9963",IF('Master Data'!$E$54=4,"Private Bag X 42",IF('Master Data'!$E$54=5,"X9041","")))))</f>
        <v>X9041</v>
      </c>
      <c r="F250" s="2691"/>
      <c r="G250" s="2692"/>
      <c r="H250" s="801"/>
      <c r="K250" s="704"/>
    </row>
    <row r="251" spans="2:12">
      <c r="B251" s="701"/>
      <c r="C251" s="702"/>
      <c r="D251" s="1169" t="s">
        <v>677</v>
      </c>
      <c r="E251" s="2691" t="str">
        <f>IF(+'Master Data'!$E$54=1,"Pietermaritzburg",IF('Master Data'!$E$54=2,"Mayville",IF('Master Data'!$E$54=3,"Ladysmith",IF('Master Data'!$E$54=4,"Ulundi",IF('Master Data'!$E$54=5,"Pietermarizburg","")))))</f>
        <v>Pietermarizburg</v>
      </c>
      <c r="F251" s="2691"/>
      <c r="G251" s="2692"/>
      <c r="H251" s="801"/>
      <c r="K251" s="704"/>
    </row>
    <row r="252" spans="2:12">
      <c r="B252" s="701"/>
      <c r="C252" s="702"/>
      <c r="D252" s="1169" t="s">
        <v>1099</v>
      </c>
      <c r="E252" s="2691" t="str">
        <f>IF(+'Master Data'!$E$54=1,"3200",IF('Master Data'!$E$54=2,"4091",IF('Master Data'!$E$54=3,"3370",IF('Master Data'!$E$54=4,"3838",IF('Master Data'!$E$54=5,"3200","")))))</f>
        <v>3200</v>
      </c>
      <c r="F252" s="2691"/>
      <c r="G252" s="2692"/>
      <c r="H252" s="801"/>
      <c r="K252" s="704"/>
    </row>
    <row r="253" spans="2:12">
      <c r="B253" s="701"/>
      <c r="C253" s="702"/>
      <c r="D253" s="1169" t="s">
        <v>1100</v>
      </c>
      <c r="E253" s="2691" t="str">
        <f>IF(+'Master Data'!$E$54=1,E230,IF('Master Data'!$E$54=2,"031-203 2210",IF('Master Data'!$E$54=3,"036-638 8071",IF('Master Data'!$E$54=4,"035-874 3349",IF('Master Data'!$E$54=5,"033-897 1421/1422","")))))</f>
        <v>033-897 1421/1422</v>
      </c>
      <c r="F253" s="2691"/>
      <c r="G253" s="2692"/>
      <c r="H253" s="801"/>
      <c r="K253" s="704"/>
    </row>
    <row r="254" spans="2:12">
      <c r="B254" s="701"/>
      <c r="C254" s="702"/>
      <c r="D254" s="1169" t="s">
        <v>1101</v>
      </c>
      <c r="E254" s="2691" t="str">
        <f>IF(+'Master Data'!$E$54=1,E231,IF('Master Data'!$E$54=2,"031-261 5044",IF('Master Data'!$E$54=3,"036-638 8050",IF('Master Data'!$E$54=4,"035-874 2519",IF('Master Data'!$E$54=5,"033-897 1399","")))))</f>
        <v>033-897 1399</v>
      </c>
      <c r="F254" s="2691"/>
      <c r="G254" s="2692"/>
      <c r="H254" s="801"/>
      <c r="K254" s="704"/>
    </row>
    <row r="255" spans="2:12" ht="13.2" customHeight="1">
      <c r="B255" s="701"/>
      <c r="C255" s="702"/>
      <c r="D255" s="1169" t="s">
        <v>676</v>
      </c>
      <c r="E255" s="2834" t="str">
        <f>IF(+'Master Data'!$E$54=1,"191 Prince Alfred Street",IF('Master Data'!$E$54=2,"(ground floor), 455A, Jan Smuts Highway, Mayville",IF('Master Data'!$E$54=3,"40 Shepstone Road, Ladysmith",IF('Master Data'!$E$54=4,"1st Floor, Northern Region Office, Legislative Assembly &amp; Administration Building",IF('Master Data'!$E$54=5,"10 Prince Alfred Street, Pietermaritzburg,","")))))</f>
        <v>10 Prince Alfred Street, Pietermaritzburg,</v>
      </c>
      <c r="F255" s="2835"/>
      <c r="G255" s="2836"/>
      <c r="H255" s="702"/>
      <c r="I255" s="704"/>
      <c r="J255" s="704"/>
      <c r="K255" s="704"/>
      <c r="L255" s="233" t="s">
        <v>582</v>
      </c>
    </row>
    <row r="256" spans="2:12">
      <c r="B256" s="701"/>
      <c r="C256" s="702"/>
      <c r="D256" s="1169" t="s">
        <v>156</v>
      </c>
      <c r="E256" s="2691" t="str">
        <f>IF(+'Master Data'!$E$54=1,"191 Prince Alfred Street",IF('Master Data'!$E$54=2,"Jan Smuts Highway",IF('Master Data'!$E$54=3,"40 Shepstone Road",IF('Master Data'!$E$54=4,"King Dinuzulu highway",IF('Master Data'!$E$54=5,"10 Prince Alfred Street","")))))</f>
        <v>10 Prince Alfred Street</v>
      </c>
      <c r="F256" s="2691"/>
      <c r="G256" s="2692"/>
      <c r="H256" s="801"/>
      <c r="K256" s="704"/>
    </row>
    <row r="257" spans="2:11">
      <c r="B257" s="701"/>
      <c r="C257" s="702"/>
      <c r="D257" s="1169" t="s">
        <v>677</v>
      </c>
      <c r="E257" s="2691" t="str">
        <f>IF(+'Master Data'!$E$54=1,"Pietermaritzburg",IF('Master Data'!$E$54=2,"Mayville",IF('Master Data'!$E$54=3,"Ladysmith",IF('Master Data'!$E$54=4,"Ulundi",IF('Master Data'!$E$54=5,"Pietermarizburg","")))))</f>
        <v>Pietermarizburg</v>
      </c>
      <c r="F257" s="2691"/>
      <c r="G257" s="2692"/>
      <c r="H257" s="801"/>
      <c r="K257" s="704"/>
    </row>
    <row r="258" spans="2:11">
      <c r="B258" s="701"/>
      <c r="C258" s="702"/>
      <c r="D258" s="1777" t="s">
        <v>678</v>
      </c>
      <c r="E258" s="2839" t="str">
        <f>IF(+'Master Data'!$E$54=1,"3200",IF('Master Data'!$E$54=2,"4091",IF('Master Data'!$E$54=3,"3370",IF('Master Data'!$E$54=4,"3838",IF('Master Data'!$E$54=5,"3200","")))))</f>
        <v>3200</v>
      </c>
      <c r="F258" s="2839"/>
      <c r="G258" s="2840"/>
      <c r="H258" s="801"/>
      <c r="K258" s="704"/>
    </row>
    <row r="259" spans="2:11">
      <c r="B259" s="701"/>
      <c r="C259" s="702"/>
      <c r="D259" s="1165" t="s">
        <v>3835</v>
      </c>
      <c r="E259" s="2818" t="s">
        <v>3232</v>
      </c>
      <c r="F259" s="2819"/>
      <c r="G259" s="2820"/>
      <c r="H259" s="1055"/>
      <c r="K259" s="704"/>
    </row>
    <row r="260" spans="2:11">
      <c r="B260" s="701"/>
      <c r="C260" s="702"/>
      <c r="D260" s="1778" t="s">
        <v>3836</v>
      </c>
      <c r="E260" s="2779" t="s">
        <v>3837</v>
      </c>
      <c r="F260" s="2780"/>
      <c r="G260" s="2781"/>
      <c r="H260" s="1055"/>
      <c r="K260" s="704"/>
    </row>
    <row r="261" spans="2:11" ht="13.8" thickBot="1">
      <c r="B261" s="701"/>
      <c r="C261" s="702"/>
      <c r="D261" s="1184" t="s">
        <v>3838</v>
      </c>
      <c r="E261" s="2782" t="s">
        <v>3839</v>
      </c>
      <c r="F261" s="2783"/>
      <c r="G261" s="2784"/>
      <c r="H261" s="1055"/>
      <c r="K261" s="704"/>
    </row>
    <row r="262" spans="2:11" ht="13.8" thickBot="1">
      <c r="B262" s="701"/>
      <c r="C262" s="702"/>
      <c r="D262" s="1055"/>
      <c r="E262" s="795"/>
      <c r="F262" s="1055"/>
      <c r="G262" s="1055"/>
      <c r="H262" s="1055"/>
      <c r="K262" s="704"/>
    </row>
    <row r="263" spans="2:11" ht="13.8" thickBot="1">
      <c r="B263" s="701"/>
      <c r="C263" s="702"/>
      <c r="D263" s="1170" t="s">
        <v>144</v>
      </c>
      <c r="E263" s="1171"/>
      <c r="F263" s="1172"/>
      <c r="G263" s="1172"/>
      <c r="H263" s="1172"/>
      <c r="K263" s="704"/>
    </row>
    <row r="264" spans="2:11">
      <c r="B264" s="701"/>
      <c r="C264" s="702"/>
      <c r="D264" s="1065" t="s">
        <v>1103</v>
      </c>
      <c r="E264" s="2628" t="s">
        <v>809</v>
      </c>
      <c r="F264" s="2628"/>
      <c r="G264" s="2629"/>
      <c r="H264" s="800"/>
      <c r="K264" s="1052" t="s">
        <v>3767</v>
      </c>
    </row>
    <row r="265" spans="2:11">
      <c r="B265" s="701"/>
      <c r="C265" s="702"/>
      <c r="D265" s="1166" t="s">
        <v>1083</v>
      </c>
      <c r="E265" s="2698" t="s">
        <v>1084</v>
      </c>
      <c r="F265" s="2698"/>
      <c r="G265" s="2699"/>
      <c r="H265" s="800"/>
      <c r="K265" s="704"/>
    </row>
    <row r="266" spans="2:11">
      <c r="B266" s="701"/>
      <c r="C266" s="702"/>
      <c r="D266" s="1166" t="s">
        <v>1102</v>
      </c>
      <c r="E266" s="2698" t="s">
        <v>3818</v>
      </c>
      <c r="F266" s="2698"/>
      <c r="G266" s="2699"/>
      <c r="H266" s="800"/>
      <c r="K266" s="704"/>
    </row>
    <row r="267" spans="2:11">
      <c r="B267" s="701"/>
      <c r="C267" s="702"/>
      <c r="D267" s="1166" t="s">
        <v>677</v>
      </c>
      <c r="E267" s="2698" t="s">
        <v>807</v>
      </c>
      <c r="F267" s="2698"/>
      <c r="G267" s="2699"/>
      <c r="H267" s="800"/>
      <c r="K267" s="704"/>
    </row>
    <row r="268" spans="2:11">
      <c r="B268" s="701"/>
      <c r="C268" s="702"/>
      <c r="D268" s="1166" t="s">
        <v>1099</v>
      </c>
      <c r="E268" s="2698" t="s">
        <v>808</v>
      </c>
      <c r="F268" s="2698"/>
      <c r="G268" s="2699"/>
      <c r="H268" s="800"/>
      <c r="K268" s="704"/>
    </row>
    <row r="269" spans="2:11" ht="13.95" customHeight="1">
      <c r="B269" s="701"/>
      <c r="C269" s="702"/>
      <c r="D269" s="1166" t="s">
        <v>1100</v>
      </c>
      <c r="E269" s="2603" t="s">
        <v>1961</v>
      </c>
      <c r="F269" s="2698"/>
      <c r="G269" s="2699"/>
      <c r="H269" s="800"/>
      <c r="K269" s="704"/>
    </row>
    <row r="270" spans="2:11">
      <c r="B270" s="701"/>
      <c r="C270" s="702"/>
      <c r="D270" s="1166" t="s">
        <v>1101</v>
      </c>
      <c r="E270" s="2698" t="s">
        <v>812</v>
      </c>
      <c r="F270" s="2698"/>
      <c r="G270" s="2699"/>
      <c r="H270" s="800"/>
      <c r="K270" s="704"/>
    </row>
    <row r="271" spans="2:11" ht="13.8" thickBot="1">
      <c r="B271" s="701"/>
      <c r="C271" s="702"/>
      <c r="D271" s="1069" t="s">
        <v>593</v>
      </c>
      <c r="E271" s="2700" t="s">
        <v>594</v>
      </c>
      <c r="F271" s="2700"/>
      <c r="G271" s="2701"/>
      <c r="H271" s="800"/>
      <c r="K271" s="704"/>
    </row>
    <row r="272" spans="2:11" ht="13.8" thickBot="1">
      <c r="B272" s="701"/>
      <c r="C272" s="702"/>
      <c r="D272" s="1055"/>
      <c r="E272" s="795"/>
      <c r="F272" s="1055"/>
      <c r="G272" s="1055"/>
      <c r="H272" s="1055"/>
      <c r="K272" s="704"/>
    </row>
    <row r="273" spans="2:11" ht="13.8" thickBot="1">
      <c r="B273" s="701"/>
      <c r="C273" s="702"/>
      <c r="D273" s="1170" t="s">
        <v>145</v>
      </c>
      <c r="E273" s="1172"/>
      <c r="F273" s="1172"/>
      <c r="G273" s="1172"/>
      <c r="H273" s="1172"/>
      <c r="K273" s="704"/>
    </row>
    <row r="274" spans="2:11">
      <c r="B274" s="701"/>
      <c r="C274" s="702"/>
      <c r="D274" s="1065" t="s">
        <v>1103</v>
      </c>
      <c r="E274" s="2628" t="s">
        <v>809</v>
      </c>
      <c r="F274" s="2628"/>
      <c r="G274" s="2629"/>
      <c r="H274" s="800"/>
      <c r="K274" s="1052" t="s">
        <v>3768</v>
      </c>
    </row>
    <row r="275" spans="2:11">
      <c r="B275" s="701"/>
      <c r="C275" s="702"/>
      <c r="D275" s="1166" t="s">
        <v>1083</v>
      </c>
      <c r="E275" s="2698" t="s">
        <v>1084</v>
      </c>
      <c r="F275" s="2698"/>
      <c r="G275" s="2699"/>
      <c r="H275" s="800"/>
      <c r="K275" s="704"/>
    </row>
    <row r="276" spans="2:11">
      <c r="B276" s="701"/>
      <c r="C276" s="702"/>
      <c r="D276" s="1166" t="s">
        <v>1102</v>
      </c>
      <c r="E276" s="2698" t="s">
        <v>3818</v>
      </c>
      <c r="F276" s="2698"/>
      <c r="G276" s="2699"/>
      <c r="H276" s="800"/>
      <c r="K276" s="704"/>
    </row>
    <row r="277" spans="2:11">
      <c r="B277" s="701"/>
      <c r="C277" s="702"/>
      <c r="D277" s="1166" t="s">
        <v>677</v>
      </c>
      <c r="E277" s="2698" t="s">
        <v>807</v>
      </c>
      <c r="F277" s="2698"/>
      <c r="G277" s="2699"/>
      <c r="H277" s="800"/>
      <c r="K277" s="704"/>
    </row>
    <row r="278" spans="2:11">
      <c r="B278" s="701"/>
      <c r="C278" s="702"/>
      <c r="D278" s="1166" t="s">
        <v>1099</v>
      </c>
      <c r="E278" s="2698" t="s">
        <v>808</v>
      </c>
      <c r="F278" s="2698"/>
      <c r="G278" s="2699"/>
      <c r="H278" s="800"/>
      <c r="K278" s="704"/>
    </row>
    <row r="279" spans="2:11" ht="13.95" customHeight="1">
      <c r="B279" s="701"/>
      <c r="C279" s="702"/>
      <c r="D279" s="1166" t="s">
        <v>1100</v>
      </c>
      <c r="E279" s="2603" t="s">
        <v>1961</v>
      </c>
      <c r="F279" s="2698"/>
      <c r="G279" s="2699"/>
      <c r="H279" s="800"/>
      <c r="K279" s="704"/>
    </row>
    <row r="280" spans="2:11">
      <c r="B280" s="701"/>
      <c r="C280" s="702"/>
      <c r="D280" s="1166" t="s">
        <v>1101</v>
      </c>
      <c r="E280" s="2698" t="s">
        <v>812</v>
      </c>
      <c r="F280" s="2698"/>
      <c r="G280" s="2699"/>
      <c r="H280" s="800"/>
      <c r="K280" s="704"/>
    </row>
    <row r="281" spans="2:11" ht="13.8" thickBot="1">
      <c r="B281" s="701"/>
      <c r="C281" s="702"/>
      <c r="D281" s="1069" t="s">
        <v>593</v>
      </c>
      <c r="E281" s="2700" t="s">
        <v>594</v>
      </c>
      <c r="F281" s="2700"/>
      <c r="G281" s="2701"/>
      <c r="H281" s="800"/>
      <c r="K281" s="704"/>
    </row>
    <row r="282" spans="2:11" ht="13.8" thickBot="1">
      <c r="B282" s="701"/>
      <c r="C282" s="702"/>
      <c r="D282" s="1055"/>
      <c r="E282" s="795"/>
      <c r="F282" s="1055"/>
      <c r="G282" s="1055"/>
      <c r="H282" s="1055"/>
      <c r="K282" s="704"/>
    </row>
    <row r="283" spans="2:11" ht="13.8" thickBot="1">
      <c r="B283" s="701"/>
      <c r="C283" s="702"/>
      <c r="D283" s="1170" t="s">
        <v>146</v>
      </c>
      <c r="E283" s="1172"/>
      <c r="F283" s="1172"/>
      <c r="G283" s="1172"/>
      <c r="H283" s="1172"/>
      <c r="K283" s="704"/>
    </row>
    <row r="284" spans="2:11">
      <c r="B284" s="701"/>
      <c r="C284" s="702"/>
      <c r="D284" s="1065" t="s">
        <v>1103</v>
      </c>
      <c r="E284" s="2628" t="s">
        <v>809</v>
      </c>
      <c r="F284" s="2628"/>
      <c r="G284" s="2629"/>
      <c r="H284" s="800"/>
      <c r="K284" s="1052" t="s">
        <v>3769</v>
      </c>
    </row>
    <row r="285" spans="2:11">
      <c r="B285" s="701"/>
      <c r="C285" s="702"/>
      <c r="D285" s="1166" t="s">
        <v>1083</v>
      </c>
      <c r="E285" s="2698" t="s">
        <v>1084</v>
      </c>
      <c r="F285" s="2698"/>
      <c r="G285" s="2699"/>
      <c r="H285" s="800"/>
      <c r="K285" s="704"/>
    </row>
    <row r="286" spans="2:11">
      <c r="B286" s="701"/>
      <c r="C286" s="702"/>
      <c r="D286" s="1166" t="s">
        <v>1102</v>
      </c>
      <c r="E286" s="2698" t="s">
        <v>3818</v>
      </c>
      <c r="F286" s="2698"/>
      <c r="G286" s="2699"/>
      <c r="H286" s="800"/>
      <c r="K286" s="704"/>
    </row>
    <row r="287" spans="2:11">
      <c r="B287" s="701"/>
      <c r="C287" s="702"/>
      <c r="D287" s="1166" t="s">
        <v>677</v>
      </c>
      <c r="E287" s="2698" t="s">
        <v>807</v>
      </c>
      <c r="F287" s="2698"/>
      <c r="G287" s="2699"/>
      <c r="H287" s="800"/>
      <c r="K287" s="704"/>
    </row>
    <row r="288" spans="2:11">
      <c r="B288" s="701"/>
      <c r="C288" s="702"/>
      <c r="D288" s="1166" t="s">
        <v>1099</v>
      </c>
      <c r="E288" s="2698" t="s">
        <v>808</v>
      </c>
      <c r="F288" s="2698"/>
      <c r="G288" s="2699"/>
      <c r="H288" s="800"/>
      <c r="K288" s="704"/>
    </row>
    <row r="289" spans="2:11" ht="13.95" customHeight="1">
      <c r="B289" s="701"/>
      <c r="C289" s="702"/>
      <c r="D289" s="1166" t="s">
        <v>1100</v>
      </c>
      <c r="E289" s="2603" t="s">
        <v>1961</v>
      </c>
      <c r="F289" s="2698"/>
      <c r="G289" s="2699"/>
      <c r="H289" s="800"/>
      <c r="K289" s="704"/>
    </row>
    <row r="290" spans="2:11">
      <c r="B290" s="701"/>
      <c r="C290" s="702"/>
      <c r="D290" s="1166" t="s">
        <v>1101</v>
      </c>
      <c r="E290" s="2698" t="s">
        <v>812</v>
      </c>
      <c r="F290" s="2698"/>
      <c r="G290" s="2699"/>
      <c r="H290" s="800"/>
      <c r="K290" s="704"/>
    </row>
    <row r="291" spans="2:11" ht="13.8" thickBot="1">
      <c r="B291" s="701"/>
      <c r="C291" s="702"/>
      <c r="D291" s="1069" t="s">
        <v>593</v>
      </c>
      <c r="E291" s="2700" t="s">
        <v>594</v>
      </c>
      <c r="F291" s="2700"/>
      <c r="G291" s="2701"/>
      <c r="H291" s="800"/>
      <c r="K291" s="704"/>
    </row>
    <row r="292" spans="2:11" ht="13.8" thickBot="1">
      <c r="B292" s="701"/>
      <c r="C292" s="702"/>
      <c r="D292" s="1055"/>
      <c r="E292" s="795"/>
      <c r="F292" s="1055"/>
      <c r="G292" s="1055"/>
      <c r="H292" s="1055"/>
      <c r="K292" s="704"/>
    </row>
    <row r="293" spans="2:11" ht="13.8" thickBot="1">
      <c r="B293" s="701"/>
      <c r="C293" s="702"/>
      <c r="D293" s="1170" t="s">
        <v>147</v>
      </c>
      <c r="E293" s="1171"/>
      <c r="F293" s="1172"/>
      <c r="G293" s="1172"/>
      <c r="H293" s="1172"/>
      <c r="K293" s="704"/>
    </row>
    <row r="294" spans="2:11">
      <c r="B294" s="701"/>
      <c r="C294" s="702"/>
      <c r="D294" s="1065" t="s">
        <v>1103</v>
      </c>
      <c r="E294" s="2628" t="s">
        <v>809</v>
      </c>
      <c r="F294" s="2628"/>
      <c r="G294" s="2629"/>
      <c r="H294" s="800"/>
      <c r="K294" s="1052" t="s">
        <v>3769</v>
      </c>
    </row>
    <row r="295" spans="2:11">
      <c r="B295" s="701"/>
      <c r="C295" s="702"/>
      <c r="D295" s="1166" t="s">
        <v>1083</v>
      </c>
      <c r="E295" s="2698" t="s">
        <v>1084</v>
      </c>
      <c r="F295" s="2698"/>
      <c r="G295" s="2699"/>
      <c r="H295" s="800"/>
      <c r="K295" s="704"/>
    </row>
    <row r="296" spans="2:11">
      <c r="B296" s="701"/>
      <c r="C296" s="702"/>
      <c r="D296" s="1166" t="s">
        <v>1102</v>
      </c>
      <c r="E296" s="2698" t="s">
        <v>3818</v>
      </c>
      <c r="F296" s="2698"/>
      <c r="G296" s="2699"/>
      <c r="H296" s="800"/>
      <c r="K296" s="704"/>
    </row>
    <row r="297" spans="2:11">
      <c r="B297" s="701"/>
      <c r="C297" s="702"/>
      <c r="D297" s="1166" t="s">
        <v>677</v>
      </c>
      <c r="E297" s="2698" t="s">
        <v>807</v>
      </c>
      <c r="F297" s="2698"/>
      <c r="G297" s="2699"/>
      <c r="H297" s="800"/>
      <c r="K297" s="704"/>
    </row>
    <row r="298" spans="2:11">
      <c r="B298" s="701"/>
      <c r="C298" s="702"/>
      <c r="D298" s="1166" t="s">
        <v>1099</v>
      </c>
      <c r="E298" s="2698" t="s">
        <v>808</v>
      </c>
      <c r="F298" s="2698"/>
      <c r="G298" s="2699"/>
      <c r="H298" s="800"/>
      <c r="K298" s="704"/>
    </row>
    <row r="299" spans="2:11" ht="13.95" customHeight="1">
      <c r="B299" s="701"/>
      <c r="C299" s="702"/>
      <c r="D299" s="1166" t="s">
        <v>1100</v>
      </c>
      <c r="E299" s="2603" t="s">
        <v>1961</v>
      </c>
      <c r="F299" s="2698"/>
      <c r="G299" s="2699"/>
      <c r="H299" s="800"/>
      <c r="K299" s="704"/>
    </row>
    <row r="300" spans="2:11">
      <c r="B300" s="701"/>
      <c r="C300" s="702"/>
      <c r="D300" s="1166" t="s">
        <v>1101</v>
      </c>
      <c r="E300" s="2698" t="s">
        <v>812</v>
      </c>
      <c r="F300" s="2698"/>
      <c r="G300" s="2699"/>
      <c r="H300" s="800"/>
      <c r="K300" s="704"/>
    </row>
    <row r="301" spans="2:11" ht="13.8" thickBot="1">
      <c r="B301" s="701"/>
      <c r="C301" s="702"/>
      <c r="D301" s="1069" t="s">
        <v>593</v>
      </c>
      <c r="E301" s="2700" t="s">
        <v>594</v>
      </c>
      <c r="F301" s="2700"/>
      <c r="G301" s="2701"/>
      <c r="H301" s="800"/>
      <c r="K301" s="704"/>
    </row>
    <row r="302" spans="2:11" ht="13.8" thickBot="1">
      <c r="B302" s="701"/>
      <c r="C302" s="702"/>
      <c r="D302" s="1055"/>
      <c r="E302" s="1173"/>
      <c r="F302" s="1055"/>
      <c r="G302" s="1055"/>
      <c r="H302" s="1055"/>
      <c r="K302" s="704"/>
    </row>
    <row r="303" spans="2:11" ht="13.8" thickBot="1">
      <c r="B303" s="701"/>
      <c r="C303" s="702"/>
      <c r="D303" s="1170" t="s">
        <v>148</v>
      </c>
      <c r="E303" s="1171"/>
      <c r="F303" s="1172"/>
      <c r="G303" s="1172"/>
      <c r="H303" s="1172"/>
      <c r="K303" s="704"/>
    </row>
    <row r="304" spans="2:11">
      <c r="B304" s="701"/>
      <c r="C304" s="702"/>
      <c r="D304" s="1065" t="s">
        <v>1103</v>
      </c>
      <c r="E304" s="2628" t="s">
        <v>809</v>
      </c>
      <c r="F304" s="2628"/>
      <c r="G304" s="2629"/>
      <c r="H304" s="800"/>
      <c r="K304" s="1052" t="s">
        <v>3769</v>
      </c>
    </row>
    <row r="305" spans="2:11">
      <c r="B305" s="701"/>
      <c r="C305" s="702"/>
      <c r="D305" s="1166" t="s">
        <v>1083</v>
      </c>
      <c r="E305" s="2698" t="s">
        <v>1084</v>
      </c>
      <c r="F305" s="2698"/>
      <c r="G305" s="2699"/>
      <c r="H305" s="800"/>
      <c r="K305" s="704"/>
    </row>
    <row r="306" spans="2:11">
      <c r="B306" s="701"/>
      <c r="C306" s="702"/>
      <c r="D306" s="1166" t="s">
        <v>1102</v>
      </c>
      <c r="E306" s="2698" t="s">
        <v>3818</v>
      </c>
      <c r="F306" s="2698"/>
      <c r="G306" s="2699"/>
      <c r="H306" s="800"/>
      <c r="K306" s="704"/>
    </row>
    <row r="307" spans="2:11">
      <c r="B307" s="701"/>
      <c r="C307" s="702"/>
      <c r="D307" s="1166" t="s">
        <v>677</v>
      </c>
      <c r="E307" s="2698" t="s">
        <v>807</v>
      </c>
      <c r="F307" s="2698"/>
      <c r="G307" s="2699"/>
      <c r="H307" s="800"/>
      <c r="K307" s="704"/>
    </row>
    <row r="308" spans="2:11">
      <c r="B308" s="701"/>
      <c r="C308" s="702"/>
      <c r="D308" s="1166" t="s">
        <v>1099</v>
      </c>
      <c r="E308" s="2698" t="s">
        <v>808</v>
      </c>
      <c r="F308" s="2698"/>
      <c r="G308" s="2699"/>
      <c r="H308" s="800"/>
      <c r="K308" s="704"/>
    </row>
    <row r="309" spans="2:11">
      <c r="B309" s="701"/>
      <c r="C309" s="702"/>
      <c r="D309" s="1166" t="s">
        <v>1100</v>
      </c>
      <c r="E309" s="2603" t="s">
        <v>1961</v>
      </c>
      <c r="F309" s="2698"/>
      <c r="G309" s="2699"/>
      <c r="H309" s="800"/>
      <c r="K309" s="704"/>
    </row>
    <row r="310" spans="2:11">
      <c r="B310" s="701"/>
      <c r="C310" s="702"/>
      <c r="D310" s="1166" t="s">
        <v>1101</v>
      </c>
      <c r="E310" s="2698" t="s">
        <v>812</v>
      </c>
      <c r="F310" s="2698"/>
      <c r="G310" s="2699"/>
      <c r="H310" s="800"/>
      <c r="K310" s="704"/>
    </row>
    <row r="311" spans="2:11" ht="13.8" thickBot="1">
      <c r="B311" s="701"/>
      <c r="C311" s="702"/>
      <c r="D311" s="1069" t="s">
        <v>593</v>
      </c>
      <c r="E311" s="2700" t="s">
        <v>594</v>
      </c>
      <c r="F311" s="2700"/>
      <c r="G311" s="2701"/>
      <c r="H311" s="800"/>
      <c r="K311" s="704"/>
    </row>
    <row r="312" spans="2:11" ht="13.8" thickBot="1">
      <c r="B312" s="701"/>
      <c r="C312" s="702"/>
      <c r="D312" s="1055"/>
      <c r="E312" s="1055"/>
      <c r="F312" s="1055"/>
      <c r="G312" s="1055"/>
      <c r="H312" s="1055"/>
      <c r="K312" s="704"/>
    </row>
    <row r="313" spans="2:11" ht="13.8" thickBot="1">
      <c r="B313" s="701"/>
      <c r="C313" s="702"/>
      <c r="D313" s="1882" t="s">
        <v>3966</v>
      </c>
      <c r="E313" s="1883"/>
      <c r="F313" s="1884"/>
      <c r="G313" s="1884"/>
      <c r="H313" s="1055"/>
      <c r="K313" s="704"/>
    </row>
    <row r="314" spans="2:11">
      <c r="B314" s="701"/>
      <c r="C314" s="702"/>
      <c r="D314" s="1779" t="s">
        <v>1103</v>
      </c>
      <c r="E314" s="2772" t="s">
        <v>809</v>
      </c>
      <c r="F314" s="2772"/>
      <c r="G314" s="2773"/>
      <c r="H314" s="1055"/>
      <c r="K314" s="704"/>
    </row>
    <row r="315" spans="2:11">
      <c r="B315" s="701"/>
      <c r="C315" s="702"/>
      <c r="D315" s="1757" t="s">
        <v>1083</v>
      </c>
      <c r="E315" s="2749" t="s">
        <v>1084</v>
      </c>
      <c r="F315" s="2749"/>
      <c r="G315" s="2750"/>
      <c r="H315" s="1055"/>
      <c r="K315" s="704"/>
    </row>
    <row r="316" spans="2:11">
      <c r="B316" s="701"/>
      <c r="C316" s="702"/>
      <c r="D316" s="1757" t="s">
        <v>1102</v>
      </c>
      <c r="E316" s="2749" t="s">
        <v>3818</v>
      </c>
      <c r="F316" s="2749"/>
      <c r="G316" s="2750"/>
      <c r="H316" s="1055"/>
      <c r="K316" s="704"/>
    </row>
    <row r="317" spans="2:11">
      <c r="B317" s="701"/>
      <c r="C317" s="702"/>
      <c r="D317" s="1757" t="s">
        <v>677</v>
      </c>
      <c r="E317" s="2749" t="s">
        <v>807</v>
      </c>
      <c r="F317" s="2749"/>
      <c r="G317" s="2750"/>
      <c r="H317" s="1055"/>
      <c r="K317" s="704"/>
    </row>
    <row r="318" spans="2:11">
      <c r="B318" s="701"/>
      <c r="C318" s="702"/>
      <c r="D318" s="1757" t="s">
        <v>1099</v>
      </c>
      <c r="E318" s="2749" t="s">
        <v>808</v>
      </c>
      <c r="F318" s="2749"/>
      <c r="G318" s="2750"/>
      <c r="H318" s="1055"/>
      <c r="K318" s="704"/>
    </row>
    <row r="319" spans="2:11">
      <c r="B319" s="701"/>
      <c r="C319" s="702"/>
      <c r="D319" s="1757" t="s">
        <v>1100</v>
      </c>
      <c r="E319" s="2749" t="s">
        <v>1961</v>
      </c>
      <c r="F319" s="2749"/>
      <c r="G319" s="2750"/>
      <c r="H319" s="1055"/>
      <c r="K319" s="704"/>
    </row>
    <row r="320" spans="2:11">
      <c r="B320" s="701"/>
      <c r="C320" s="702"/>
      <c r="D320" s="1757" t="s">
        <v>1101</v>
      </c>
      <c r="E320" s="2749" t="s">
        <v>812</v>
      </c>
      <c r="F320" s="2749"/>
      <c r="G320" s="2750"/>
      <c r="H320" s="1055"/>
      <c r="K320" s="704"/>
    </row>
    <row r="321" spans="2:11" ht="13.8" thickBot="1">
      <c r="B321" s="701"/>
      <c r="C321" s="702"/>
      <c r="D321" s="1885" t="s">
        <v>593</v>
      </c>
      <c r="E321" s="2751" t="s">
        <v>594</v>
      </c>
      <c r="F321" s="2751"/>
      <c r="G321" s="2752"/>
      <c r="H321" s="1055"/>
      <c r="K321" s="704"/>
    </row>
    <row r="322" spans="2:11" ht="13.8" thickBot="1">
      <c r="B322" s="701"/>
      <c r="C322" s="702"/>
      <c r="D322" s="1175"/>
      <c r="E322" s="1175"/>
      <c r="F322" s="1175"/>
      <c r="G322" s="1175"/>
      <c r="H322" s="1055"/>
      <c r="K322" s="704"/>
    </row>
    <row r="323" spans="2:11" ht="13.8" thickBot="1">
      <c r="B323" s="701"/>
      <c r="C323" s="702"/>
      <c r="D323" s="1882" t="s">
        <v>3967</v>
      </c>
      <c r="E323" s="1883"/>
      <c r="F323" s="1884"/>
      <c r="G323" s="1884"/>
      <c r="H323" s="1055"/>
      <c r="K323" s="704"/>
    </row>
    <row r="324" spans="2:11">
      <c r="B324" s="701"/>
      <c r="C324" s="702"/>
      <c r="D324" s="1779" t="s">
        <v>1103</v>
      </c>
      <c r="E324" s="2772" t="s">
        <v>809</v>
      </c>
      <c r="F324" s="2772"/>
      <c r="G324" s="2773"/>
      <c r="H324" s="1055"/>
      <c r="K324" s="704"/>
    </row>
    <row r="325" spans="2:11">
      <c r="B325" s="701"/>
      <c r="C325" s="702"/>
      <c r="D325" s="1757" t="s">
        <v>1083</v>
      </c>
      <c r="E325" s="2749" t="s">
        <v>1084</v>
      </c>
      <c r="F325" s="2749"/>
      <c r="G325" s="2750"/>
      <c r="H325" s="1055"/>
      <c r="K325" s="704"/>
    </row>
    <row r="326" spans="2:11">
      <c r="B326" s="701"/>
      <c r="C326" s="702"/>
      <c r="D326" s="1757" t="s">
        <v>1102</v>
      </c>
      <c r="E326" s="2749" t="s">
        <v>3818</v>
      </c>
      <c r="F326" s="2749"/>
      <c r="G326" s="2750"/>
      <c r="H326" s="1055"/>
      <c r="K326" s="704"/>
    </row>
    <row r="327" spans="2:11">
      <c r="B327" s="701"/>
      <c r="C327" s="702"/>
      <c r="D327" s="1757" t="s">
        <v>677</v>
      </c>
      <c r="E327" s="2749" t="s">
        <v>807</v>
      </c>
      <c r="F327" s="2749"/>
      <c r="G327" s="2750"/>
      <c r="H327" s="1055"/>
      <c r="K327" s="704"/>
    </row>
    <row r="328" spans="2:11">
      <c r="B328" s="701"/>
      <c r="C328" s="702"/>
      <c r="D328" s="1757" t="s">
        <v>1099</v>
      </c>
      <c r="E328" s="2749" t="s">
        <v>808</v>
      </c>
      <c r="F328" s="2749"/>
      <c r="G328" s="2750"/>
      <c r="H328" s="1055"/>
      <c r="K328" s="704"/>
    </row>
    <row r="329" spans="2:11">
      <c r="B329" s="701"/>
      <c r="C329" s="702"/>
      <c r="D329" s="1757" t="s">
        <v>1100</v>
      </c>
      <c r="E329" s="2749" t="s">
        <v>1961</v>
      </c>
      <c r="F329" s="2749"/>
      <c r="G329" s="2750"/>
      <c r="H329" s="1055"/>
      <c r="K329" s="704"/>
    </row>
    <row r="330" spans="2:11">
      <c r="B330" s="701"/>
      <c r="C330" s="702"/>
      <c r="D330" s="1757" t="s">
        <v>1101</v>
      </c>
      <c r="E330" s="2749" t="s">
        <v>812</v>
      </c>
      <c r="F330" s="2749"/>
      <c r="G330" s="2750"/>
      <c r="H330" s="1055"/>
      <c r="K330" s="704"/>
    </row>
    <row r="331" spans="2:11" ht="13.8" thickBot="1">
      <c r="B331" s="701"/>
      <c r="C331" s="702"/>
      <c r="D331" s="1885" t="s">
        <v>593</v>
      </c>
      <c r="E331" s="2751" t="s">
        <v>594</v>
      </c>
      <c r="F331" s="2751"/>
      <c r="G331" s="2752"/>
      <c r="H331" s="1055"/>
      <c r="K331" s="704"/>
    </row>
    <row r="332" spans="2:11" ht="13.8" thickBot="1">
      <c r="B332" s="701"/>
      <c r="C332" s="702"/>
      <c r="D332" s="1175"/>
      <c r="E332" s="1175"/>
      <c r="F332" s="1175"/>
      <c r="G332" s="1175"/>
      <c r="H332" s="1055"/>
      <c r="K332" s="704"/>
    </row>
    <row r="333" spans="2:11" ht="13.8" thickBot="1">
      <c r="B333" s="701"/>
      <c r="C333" s="702"/>
      <c r="D333" s="1882" t="s">
        <v>3968</v>
      </c>
      <c r="E333" s="1883"/>
      <c r="F333" s="1884"/>
      <c r="G333" s="1884"/>
      <c r="H333" s="1055"/>
      <c r="K333" s="704"/>
    </row>
    <row r="334" spans="2:11">
      <c r="B334" s="701"/>
      <c r="C334" s="702"/>
      <c r="D334" s="1779" t="s">
        <v>1103</v>
      </c>
      <c r="E334" s="2772" t="s">
        <v>809</v>
      </c>
      <c r="F334" s="2772"/>
      <c r="G334" s="2773"/>
      <c r="H334" s="1055"/>
      <c r="K334" s="704"/>
    </row>
    <row r="335" spans="2:11">
      <c r="B335" s="701"/>
      <c r="C335" s="702"/>
      <c r="D335" s="1757" t="s">
        <v>1083</v>
      </c>
      <c r="E335" s="2749" t="s">
        <v>1084</v>
      </c>
      <c r="F335" s="2749"/>
      <c r="G335" s="2750"/>
      <c r="H335" s="1055"/>
      <c r="K335" s="704"/>
    </row>
    <row r="336" spans="2:11">
      <c r="B336" s="701"/>
      <c r="C336" s="702"/>
      <c r="D336" s="1757" t="s">
        <v>1102</v>
      </c>
      <c r="E336" s="2749" t="s">
        <v>3818</v>
      </c>
      <c r="F336" s="2749"/>
      <c r="G336" s="2750"/>
      <c r="H336" s="1055"/>
      <c r="K336" s="704"/>
    </row>
    <row r="337" spans="2:11">
      <c r="B337" s="701"/>
      <c r="C337" s="702"/>
      <c r="D337" s="1757" t="s">
        <v>677</v>
      </c>
      <c r="E337" s="2749" t="s">
        <v>807</v>
      </c>
      <c r="F337" s="2749"/>
      <c r="G337" s="2750"/>
      <c r="H337" s="1055"/>
      <c r="K337" s="704"/>
    </row>
    <row r="338" spans="2:11">
      <c r="B338" s="701"/>
      <c r="C338" s="702"/>
      <c r="D338" s="1757" t="s">
        <v>1099</v>
      </c>
      <c r="E338" s="2749" t="s">
        <v>808</v>
      </c>
      <c r="F338" s="2749"/>
      <c r="G338" s="2750"/>
      <c r="H338" s="1055"/>
      <c r="K338" s="704"/>
    </row>
    <row r="339" spans="2:11">
      <c r="B339" s="701"/>
      <c r="C339" s="702"/>
      <c r="D339" s="1757" t="s">
        <v>1100</v>
      </c>
      <c r="E339" s="2749" t="s">
        <v>1961</v>
      </c>
      <c r="F339" s="2749"/>
      <c r="G339" s="2750"/>
      <c r="H339" s="1055"/>
      <c r="K339" s="704"/>
    </row>
    <row r="340" spans="2:11">
      <c r="B340" s="701"/>
      <c r="C340" s="702"/>
      <c r="D340" s="1757" t="s">
        <v>1101</v>
      </c>
      <c r="E340" s="2749" t="s">
        <v>812</v>
      </c>
      <c r="F340" s="2749"/>
      <c r="G340" s="2750"/>
      <c r="H340" s="1055"/>
      <c r="K340" s="704"/>
    </row>
    <row r="341" spans="2:11" ht="13.8" thickBot="1">
      <c r="B341" s="701"/>
      <c r="C341" s="702"/>
      <c r="D341" s="1885" t="s">
        <v>593</v>
      </c>
      <c r="E341" s="2751" t="s">
        <v>594</v>
      </c>
      <c r="F341" s="2751"/>
      <c r="G341" s="2752"/>
      <c r="H341" s="1055"/>
      <c r="K341" s="704"/>
    </row>
    <row r="342" spans="2:11">
      <c r="B342" s="701"/>
      <c r="C342" s="702"/>
      <c r="D342" s="1055"/>
      <c r="E342" s="1055"/>
      <c r="F342" s="1055"/>
      <c r="G342" s="1055"/>
      <c r="H342" s="1055"/>
      <c r="K342" s="704"/>
    </row>
    <row r="343" spans="2:11" ht="13.8" thickBot="1">
      <c r="B343" s="701"/>
      <c r="C343" s="702"/>
      <c r="D343" s="1055"/>
      <c r="E343" s="1055"/>
      <c r="F343" s="1055"/>
      <c r="G343" s="1055"/>
      <c r="H343" s="1055"/>
      <c r="K343" s="704"/>
    </row>
    <row r="344" spans="2:11" ht="15" customHeight="1" thickBot="1">
      <c r="B344" s="701"/>
      <c r="C344" s="702"/>
      <c r="D344" s="1521" t="s">
        <v>1516</v>
      </c>
      <c r="E344" s="2884" t="s">
        <v>1518</v>
      </c>
      <c r="F344" s="2885"/>
      <c r="G344" s="2886"/>
      <c r="H344" s="1174"/>
      <c r="K344" s="704"/>
    </row>
    <row r="345" spans="2:11" ht="15" customHeight="1" thickBot="1">
      <c r="B345" s="701"/>
      <c r="C345" s="702"/>
      <c r="D345" s="2805" t="s">
        <v>2079</v>
      </c>
      <c r="E345" s="2806"/>
      <c r="F345" s="2807"/>
      <c r="G345" s="1337" t="s">
        <v>600</v>
      </c>
      <c r="H345" s="1175"/>
      <c r="K345" s="704"/>
    </row>
    <row r="346" spans="2:11" ht="27" customHeight="1" thickBot="1">
      <c r="B346" s="701"/>
      <c r="C346" s="702"/>
      <c r="D346" s="1175"/>
      <c r="E346" s="564"/>
      <c r="F346" s="2785" t="s">
        <v>2059</v>
      </c>
      <c r="G346" s="2785"/>
      <c r="H346" s="1175"/>
      <c r="K346" s="704"/>
    </row>
    <row r="347" spans="2:11" ht="13.8" thickBot="1">
      <c r="B347" s="701"/>
      <c r="C347" s="702"/>
      <c r="D347" s="1170" t="s">
        <v>353</v>
      </c>
      <c r="E347" s="1172"/>
      <c r="F347" s="1061"/>
      <c r="G347" s="1061"/>
      <c r="H347" s="1061"/>
      <c r="K347" s="704"/>
    </row>
    <row r="348" spans="2:11">
      <c r="B348" s="701"/>
      <c r="C348" s="702"/>
      <c r="D348" s="1065" t="s">
        <v>353</v>
      </c>
      <c r="E348" s="2628" t="s">
        <v>1522</v>
      </c>
      <c r="F348" s="2628"/>
      <c r="G348" s="2629"/>
      <c r="H348" s="2902" t="s">
        <v>3985</v>
      </c>
      <c r="I348" s="2903"/>
      <c r="J348" s="2903"/>
      <c r="K348" s="2904"/>
    </row>
    <row r="349" spans="2:11">
      <c r="B349" s="701"/>
      <c r="C349" s="702"/>
      <c r="D349" s="1166" t="s">
        <v>354</v>
      </c>
      <c r="E349" s="2698" t="s">
        <v>2067</v>
      </c>
      <c r="F349" s="2698"/>
      <c r="G349" s="2699"/>
      <c r="H349" s="2902"/>
      <c r="I349" s="2903"/>
      <c r="J349" s="2903"/>
      <c r="K349" s="2904"/>
    </row>
    <row r="350" spans="2:11">
      <c r="B350" s="701"/>
      <c r="C350" s="702"/>
      <c r="D350" s="1338" t="s">
        <v>1495</v>
      </c>
      <c r="E350" s="2855">
        <v>42720</v>
      </c>
      <c r="F350" s="2855"/>
      <c r="G350" s="2856"/>
      <c r="H350" s="2902"/>
      <c r="I350" s="2903"/>
      <c r="J350" s="2903"/>
      <c r="K350" s="2904"/>
    </row>
    <row r="351" spans="2:11">
      <c r="B351" s="701"/>
      <c r="C351" s="702"/>
      <c r="D351" s="1338" t="s">
        <v>1499</v>
      </c>
      <c r="E351" s="2855">
        <v>42744</v>
      </c>
      <c r="F351" s="2855"/>
      <c r="G351" s="2856"/>
      <c r="H351" s="2902"/>
      <c r="I351" s="2903"/>
      <c r="J351" s="2903"/>
      <c r="K351" s="2904"/>
    </row>
    <row r="352" spans="2:11">
      <c r="B352" s="701"/>
      <c r="C352" s="702"/>
      <c r="D352" s="1338" t="s">
        <v>1496</v>
      </c>
      <c r="E352" s="2855" t="s">
        <v>549</v>
      </c>
      <c r="F352" s="2855"/>
      <c r="G352" s="2856"/>
      <c r="H352" s="2902"/>
      <c r="I352" s="2903"/>
      <c r="J352" s="2903"/>
      <c r="K352" s="2904"/>
    </row>
    <row r="353" spans="2:13">
      <c r="B353" s="701"/>
      <c r="C353" s="702"/>
      <c r="D353" s="1338" t="s">
        <v>1499</v>
      </c>
      <c r="E353" s="2855" t="s">
        <v>549</v>
      </c>
      <c r="F353" s="2855"/>
      <c r="G353" s="2856"/>
      <c r="H353" s="2902"/>
      <c r="I353" s="2903"/>
      <c r="J353" s="2903"/>
      <c r="K353" s="2904"/>
    </row>
    <row r="354" spans="2:13">
      <c r="B354" s="701"/>
      <c r="C354" s="702"/>
      <c r="D354" s="1338" t="s">
        <v>1497</v>
      </c>
      <c r="E354" s="2855" t="s">
        <v>549</v>
      </c>
      <c r="F354" s="2855"/>
      <c r="G354" s="2856"/>
      <c r="H354" s="2902"/>
      <c r="I354" s="2903"/>
      <c r="J354" s="2903"/>
      <c r="K354" s="2904"/>
    </row>
    <row r="355" spans="2:13">
      <c r="B355" s="701"/>
      <c r="C355" s="702"/>
      <c r="D355" s="1338" t="s">
        <v>1499</v>
      </c>
      <c r="E355" s="2855" t="s">
        <v>549</v>
      </c>
      <c r="F355" s="2855"/>
      <c r="G355" s="2856"/>
      <c r="H355" s="2902"/>
      <c r="I355" s="2903"/>
      <c r="J355" s="2903"/>
      <c r="K355" s="2904"/>
    </row>
    <row r="356" spans="2:13">
      <c r="B356" s="701"/>
      <c r="C356" s="702"/>
      <c r="D356" s="1338" t="s">
        <v>1498</v>
      </c>
      <c r="E356" s="2855" t="s">
        <v>549</v>
      </c>
      <c r="F356" s="2855"/>
      <c r="G356" s="2856"/>
      <c r="H356" s="2902"/>
      <c r="I356" s="2903"/>
      <c r="J356" s="2903"/>
      <c r="K356" s="2904"/>
    </row>
    <row r="357" spans="2:13" ht="13.8" thickBot="1">
      <c r="B357" s="701"/>
      <c r="C357" s="702"/>
      <c r="D357" s="1339" t="s">
        <v>1499</v>
      </c>
      <c r="E357" s="2864" t="s">
        <v>549</v>
      </c>
      <c r="F357" s="2864"/>
      <c r="G357" s="2865"/>
      <c r="H357" s="2902"/>
      <c r="I357" s="2903"/>
      <c r="J357" s="2903"/>
      <c r="K357" s="2904"/>
    </row>
    <row r="358" spans="2:13" ht="13.8" thickBot="1">
      <c r="B358" s="701"/>
      <c r="C358" s="702"/>
      <c r="D358" s="1055"/>
      <c r="E358" s="1167"/>
      <c r="F358" s="1167"/>
      <c r="G358" s="1167"/>
      <c r="H358" s="1167"/>
      <c r="K358" s="704"/>
    </row>
    <row r="359" spans="2:13" ht="13.8" thickBot="1">
      <c r="B359" s="701"/>
      <c r="C359" s="702"/>
      <c r="D359" s="31" t="s">
        <v>355</v>
      </c>
      <c r="E359" s="1172"/>
      <c r="F359" s="1172"/>
      <c r="G359" s="1172"/>
      <c r="H359" s="1172"/>
      <c r="K359" s="704"/>
    </row>
    <row r="360" spans="2:13" ht="26.4">
      <c r="B360" s="701"/>
      <c r="C360" s="702"/>
      <c r="D360" s="1648" t="s">
        <v>357</v>
      </c>
      <c r="E360" s="2866" t="s">
        <v>2016</v>
      </c>
      <c r="F360" s="2867"/>
      <c r="G360" s="2868"/>
      <c r="H360" s="802"/>
      <c r="K360" s="704"/>
      <c r="M360" s="331" t="s">
        <v>1494</v>
      </c>
    </row>
    <row r="361" spans="2:13" ht="13.8" thickBot="1">
      <c r="B361" s="701"/>
      <c r="C361" s="702"/>
      <c r="D361" s="1176" t="s">
        <v>356</v>
      </c>
      <c r="E361" s="1914">
        <v>10</v>
      </c>
      <c r="F361" s="1915" t="s">
        <v>545</v>
      </c>
      <c r="G361" s="1916"/>
      <c r="H361" s="803"/>
      <c r="I361" s="703" t="s">
        <v>139</v>
      </c>
      <c r="J361" s="1177" t="s">
        <v>582</v>
      </c>
      <c r="K361" s="704"/>
    </row>
    <row r="362" spans="2:13" ht="13.8" thickBot="1">
      <c r="B362" s="701"/>
      <c r="C362" s="702"/>
      <c r="D362" s="803"/>
      <c r="E362" s="803"/>
      <c r="F362" s="803"/>
      <c r="G362" s="803"/>
      <c r="H362" s="803"/>
      <c r="J362" s="1177"/>
      <c r="K362" s="704"/>
    </row>
    <row r="363" spans="2:13" ht="13.8" thickBot="1">
      <c r="B363" s="701"/>
      <c r="C363" s="702"/>
      <c r="D363" s="1920" t="s">
        <v>3256</v>
      </c>
      <c r="E363" s="803"/>
      <c r="F363" s="803"/>
      <c r="G363" s="803"/>
      <c r="H363" s="803"/>
      <c r="J363" s="1177"/>
      <c r="K363" s="704"/>
    </row>
    <row r="364" spans="2:13" ht="36" customHeight="1">
      <c r="B364" s="701"/>
      <c r="C364" s="702"/>
      <c r="D364" s="2763" t="s">
        <v>4663</v>
      </c>
      <c r="E364" s="2764"/>
      <c r="F364" s="2764"/>
      <c r="G364" s="2765"/>
      <c r="H364" s="803"/>
      <c r="J364" s="1177"/>
      <c r="K364" s="704"/>
    </row>
    <row r="365" spans="2:13" ht="16.5" customHeight="1">
      <c r="B365" s="701"/>
      <c r="C365" s="702"/>
      <c r="D365" s="2766" t="s">
        <v>4664</v>
      </c>
      <c r="E365" s="2767"/>
      <c r="F365" s="2767"/>
      <c r="G365" s="2768"/>
      <c r="H365" s="803"/>
      <c r="J365" s="1177"/>
      <c r="K365" s="704"/>
    </row>
    <row r="366" spans="2:13" ht="16.5" customHeight="1">
      <c r="B366" s="701"/>
      <c r="C366" s="702"/>
      <c r="D366" s="2766" t="s">
        <v>1575</v>
      </c>
      <c r="E366" s="2767"/>
      <c r="F366" s="2767"/>
      <c r="G366" s="2768"/>
      <c r="H366" s="803"/>
      <c r="J366" s="1177"/>
      <c r="K366" s="704"/>
    </row>
    <row r="367" spans="2:13" ht="16.5" customHeight="1">
      <c r="B367" s="701"/>
      <c r="C367" s="702"/>
      <c r="D367" s="2766" t="s">
        <v>1935</v>
      </c>
      <c r="E367" s="2767"/>
      <c r="F367" s="2767"/>
      <c r="G367" s="2768"/>
      <c r="H367" s="803"/>
      <c r="J367" s="1177"/>
      <c r="K367" s="704"/>
    </row>
    <row r="368" spans="2:13" ht="33.6" customHeight="1">
      <c r="B368" s="701"/>
      <c r="C368" s="702"/>
      <c r="D368" s="2769" t="s">
        <v>3980</v>
      </c>
      <c r="E368" s="2770"/>
      <c r="F368" s="2770"/>
      <c r="G368" s="2771"/>
      <c r="H368" s="803"/>
      <c r="J368" s="1177"/>
      <c r="K368" s="704"/>
    </row>
    <row r="369" spans="2:18" ht="34.950000000000003" customHeight="1">
      <c r="B369" s="701"/>
      <c r="C369" s="702"/>
      <c r="D369" s="2769" t="s">
        <v>3981</v>
      </c>
      <c r="E369" s="2770"/>
      <c r="F369" s="2770"/>
      <c r="G369" s="2771"/>
      <c r="H369" s="803"/>
      <c r="J369" s="1177"/>
      <c r="K369" s="704"/>
    </row>
    <row r="370" spans="2:18" ht="30" customHeight="1" thickBot="1">
      <c r="B370" s="701"/>
      <c r="C370" s="702"/>
      <c r="D370" s="2905" t="s">
        <v>582</v>
      </c>
      <c r="E370" s="2906"/>
      <c r="F370" s="2906"/>
      <c r="G370" s="2907"/>
      <c r="H370" s="803"/>
      <c r="J370" s="1177"/>
      <c r="K370" s="704"/>
    </row>
    <row r="371" spans="2:18" ht="13.8" thickBot="1">
      <c r="B371" s="701"/>
      <c r="C371" s="702"/>
      <c r="D371" s="1071"/>
      <c r="E371" s="803"/>
      <c r="F371" s="803"/>
      <c r="G371" s="803"/>
      <c r="H371" s="803"/>
      <c r="J371" s="1177"/>
      <c r="K371" s="704"/>
    </row>
    <row r="372" spans="2:18" ht="13.8" thickBot="1">
      <c r="B372" s="701"/>
      <c r="C372" s="702"/>
      <c r="D372" s="31" t="s">
        <v>358</v>
      </c>
      <c r="E372" s="1917"/>
      <c r="F372" s="1918"/>
      <c r="G372" s="1919"/>
      <c r="H372" s="1061"/>
      <c r="K372" s="704"/>
    </row>
    <row r="373" spans="2:18" ht="27" thickBot="1">
      <c r="B373" s="701"/>
      <c r="C373" s="702"/>
      <c r="D373" s="1072" t="s">
        <v>359</v>
      </c>
      <c r="E373" s="2869" t="s">
        <v>1637</v>
      </c>
      <c r="F373" s="2870"/>
      <c r="G373" s="2871"/>
      <c r="H373" s="804"/>
      <c r="K373" s="704"/>
      <c r="M373" s="700"/>
      <c r="N373" s="700"/>
      <c r="O373" s="700"/>
      <c r="P373" s="700"/>
      <c r="Q373" s="700"/>
      <c r="R373" s="700"/>
    </row>
    <row r="374" spans="2:18" ht="13.2" customHeight="1" thickBot="1">
      <c r="B374" s="701"/>
      <c r="C374" s="702"/>
      <c r="D374" s="31" t="s">
        <v>360</v>
      </c>
      <c r="E374" s="1172"/>
      <c r="F374" s="1061"/>
      <c r="G374" s="1123"/>
      <c r="H374" s="1061"/>
      <c r="K374" s="704"/>
    </row>
    <row r="375" spans="2:18" ht="27" thickBot="1">
      <c r="B375" s="701"/>
      <c r="C375" s="702"/>
      <c r="D375" s="1072" t="s">
        <v>361</v>
      </c>
      <c r="E375" s="2872" t="s">
        <v>4454</v>
      </c>
      <c r="F375" s="2870"/>
      <c r="G375" s="2871"/>
      <c r="H375" s="804"/>
      <c r="K375" s="704"/>
    </row>
    <row r="376" spans="2:18" ht="13.8" thickBot="1">
      <c r="B376" s="701"/>
      <c r="C376" s="702"/>
      <c r="D376" s="1170" t="s">
        <v>0</v>
      </c>
      <c r="E376" s="1172"/>
      <c r="F376" s="1061"/>
      <c r="G376" s="1123"/>
      <c r="H376" s="1061"/>
      <c r="K376" s="704"/>
    </row>
    <row r="377" spans="2:18" ht="13.95" customHeight="1" thickBot="1">
      <c r="B377" s="701"/>
      <c r="C377" s="702"/>
      <c r="D377" s="2493" t="s">
        <v>3208</v>
      </c>
      <c r="E377" s="2494"/>
      <c r="F377" s="2495"/>
      <c r="G377" s="1340">
        <v>0</v>
      </c>
      <c r="H377" s="805"/>
      <c r="I377" s="1178"/>
      <c r="J377" s="1178"/>
      <c r="K377" s="1179"/>
    </row>
    <row r="378" spans="2:18" ht="29.4" customHeight="1" thickBot="1">
      <c r="B378" s="701"/>
      <c r="C378" s="702"/>
      <c r="D378" s="2493" t="s">
        <v>3209</v>
      </c>
      <c r="E378" s="2494"/>
      <c r="F378" s="2495"/>
      <c r="G378" s="1340" t="s">
        <v>98</v>
      </c>
      <c r="H378" s="805"/>
      <c r="K378" s="704"/>
    </row>
    <row r="379" spans="2:18" ht="13.8" thickBot="1">
      <c r="B379" s="701"/>
      <c r="C379" s="702"/>
      <c r="D379" s="1341" t="s">
        <v>125</v>
      </c>
      <c r="E379" s="2857" t="s">
        <v>126</v>
      </c>
      <c r="F379" s="2858"/>
      <c r="G379" s="2859"/>
      <c r="H379" s="805"/>
      <c r="K379" s="704"/>
    </row>
    <row r="380" spans="2:18" ht="13.8" thickBot="1">
      <c r="B380" s="701"/>
      <c r="C380" s="702"/>
      <c r="D380" s="1170" t="s">
        <v>128</v>
      </c>
      <c r="E380" s="1172"/>
      <c r="F380" s="1061"/>
      <c r="G380" s="1061"/>
      <c r="H380" s="1061"/>
      <c r="K380" s="704"/>
    </row>
    <row r="381" spans="2:18" ht="13.95" customHeight="1" thickBot="1">
      <c r="B381" s="701"/>
      <c r="C381" s="702"/>
      <c r="D381" s="2841" t="s">
        <v>127</v>
      </c>
      <c r="E381" s="2842"/>
      <c r="F381" s="2860"/>
      <c r="G381" s="1342">
        <v>0.33300000000000002</v>
      </c>
      <c r="H381" s="806"/>
      <c r="K381" s="704"/>
    </row>
    <row r="382" spans="2:18" ht="7.95" customHeight="1" thickBot="1">
      <c r="B382" s="701"/>
      <c r="C382" s="702"/>
      <c r="D382" s="1055"/>
      <c r="E382" s="1055"/>
      <c r="F382" s="1055"/>
      <c r="G382" s="1055"/>
      <c r="H382" s="1055"/>
      <c r="I382" s="702"/>
      <c r="J382" s="702"/>
      <c r="K382" s="704"/>
    </row>
    <row r="383" spans="2:18" ht="33" customHeight="1" thickBot="1">
      <c r="B383" s="701"/>
      <c r="C383" s="702"/>
      <c r="D383" s="2841" t="s">
        <v>1545</v>
      </c>
      <c r="E383" s="2842"/>
      <c r="F383" s="1343">
        <v>14</v>
      </c>
      <c r="G383" s="1180" t="s">
        <v>1639</v>
      </c>
      <c r="H383" s="1181"/>
      <c r="K383" s="704"/>
    </row>
    <row r="384" spans="2:18" ht="6.6" customHeight="1" thickBot="1">
      <c r="B384" s="701"/>
      <c r="C384" s="702"/>
      <c r="D384" s="1055"/>
      <c r="E384" s="1055"/>
      <c r="F384" s="1055"/>
      <c r="G384" s="1055"/>
      <c r="H384" s="1055"/>
      <c r="K384" s="704"/>
    </row>
    <row r="385" spans="2:12" ht="21.75" customHeight="1">
      <c r="B385" s="701"/>
      <c r="C385" s="702"/>
      <c r="D385" s="2631" t="s">
        <v>2005</v>
      </c>
      <c r="E385" s="2632"/>
      <c r="F385" s="2632"/>
      <c r="G385" s="2633"/>
      <c r="H385" s="794"/>
      <c r="K385" s="704"/>
    </row>
    <row r="386" spans="2:12" ht="37.950000000000003" customHeight="1">
      <c r="B386" s="701"/>
      <c r="C386" s="702"/>
      <c r="D386" s="1182" t="s">
        <v>1526</v>
      </c>
      <c r="E386" s="2622" t="s">
        <v>4449</v>
      </c>
      <c r="F386" s="2623"/>
      <c r="G386" s="2624"/>
      <c r="H386" s="804"/>
      <c r="K386" s="704"/>
    </row>
    <row r="387" spans="2:12" ht="43.2" customHeight="1">
      <c r="B387" s="701"/>
      <c r="C387" s="702"/>
      <c r="D387" s="1182" t="s">
        <v>2009</v>
      </c>
      <c r="E387" s="2622" t="s">
        <v>4450</v>
      </c>
      <c r="F387" s="2623"/>
      <c r="G387" s="2624"/>
      <c r="H387" s="804"/>
      <c r="K387" s="704"/>
    </row>
    <row r="388" spans="2:12" ht="37.950000000000003" customHeight="1">
      <c r="B388" s="701"/>
      <c r="C388" s="702"/>
      <c r="D388" s="1182" t="s">
        <v>2006</v>
      </c>
      <c r="E388" s="2622" t="s">
        <v>4451</v>
      </c>
      <c r="F388" s="2623"/>
      <c r="G388" s="2624"/>
      <c r="H388" s="804"/>
      <c r="K388" s="704"/>
    </row>
    <row r="389" spans="2:12" ht="37.950000000000003" customHeight="1">
      <c r="B389" s="701"/>
      <c r="C389" s="702"/>
      <c r="D389" s="1182" t="s">
        <v>2007</v>
      </c>
      <c r="E389" s="2622" t="s">
        <v>4452</v>
      </c>
      <c r="F389" s="2623"/>
      <c r="G389" s="2624"/>
      <c r="H389" s="804"/>
      <c r="K389" s="704"/>
    </row>
    <row r="390" spans="2:12" ht="37.950000000000003" customHeight="1">
      <c r="B390" s="701"/>
      <c r="C390" s="702"/>
      <c r="D390" s="1182" t="s">
        <v>3819</v>
      </c>
      <c r="E390" s="2622" t="s">
        <v>4453</v>
      </c>
      <c r="F390" s="2623"/>
      <c r="G390" s="2624"/>
      <c r="H390" s="804"/>
      <c r="K390" s="704"/>
    </row>
    <row r="391" spans="2:12" ht="44.4" customHeight="1">
      <c r="B391" s="701"/>
      <c r="C391" s="702"/>
      <c r="D391" s="1757" t="s">
        <v>360</v>
      </c>
      <c r="E391" s="2640" t="s">
        <v>3766</v>
      </c>
      <c r="F391" s="2640"/>
      <c r="G391" s="2641"/>
      <c r="H391" s="1183"/>
      <c r="K391" s="704"/>
    </row>
    <row r="392" spans="2:12" ht="41.4" customHeight="1" thickBot="1">
      <c r="B392" s="701"/>
      <c r="C392" s="702"/>
      <c r="D392" s="1184" t="s">
        <v>1529</v>
      </c>
      <c r="E392" s="2645" t="s">
        <v>582</v>
      </c>
      <c r="F392" s="2646"/>
      <c r="G392" s="2647"/>
      <c r="H392" s="1183"/>
      <c r="K392" s="704"/>
    </row>
    <row r="393" spans="2:12" ht="13.2" customHeight="1" thickBot="1">
      <c r="B393" s="701"/>
      <c r="C393" s="702"/>
      <c r="D393" s="1183"/>
      <c r="E393" s="1183"/>
      <c r="F393" s="1183"/>
      <c r="G393" s="1183"/>
      <c r="H393" s="1183"/>
      <c r="K393" s="704"/>
    </row>
    <row r="394" spans="2:12" ht="27" customHeight="1">
      <c r="B394" s="701"/>
      <c r="C394" s="702"/>
      <c r="D394" s="2862" t="s">
        <v>3145</v>
      </c>
      <c r="E394" s="2863"/>
      <c r="F394" s="1522">
        <v>10</v>
      </c>
      <c r="G394" s="1051" t="s">
        <v>2053</v>
      </c>
      <c r="H394" s="1183"/>
      <c r="K394" s="704"/>
    </row>
    <row r="395" spans="2:12" ht="13.95" customHeight="1">
      <c r="B395" s="701"/>
      <c r="C395" s="702"/>
      <c r="D395" s="2566" t="s">
        <v>2054</v>
      </c>
      <c r="E395" s="2518"/>
      <c r="F395" s="1523">
        <v>0.1</v>
      </c>
      <c r="G395" s="1183" t="s">
        <v>545</v>
      </c>
      <c r="H395" s="1183"/>
      <c r="K395" s="704"/>
    </row>
    <row r="396" spans="2:12" ht="13.95" customHeight="1">
      <c r="B396" s="701"/>
      <c r="C396" s="702"/>
      <c r="D396" s="2566" t="s">
        <v>2056</v>
      </c>
      <c r="E396" s="2518"/>
      <c r="F396" s="1523">
        <v>0.15</v>
      </c>
      <c r="G396" s="1183" t="s">
        <v>545</v>
      </c>
      <c r="H396" s="1183"/>
      <c r="K396" s="704"/>
    </row>
    <row r="397" spans="2:12" ht="13.95" customHeight="1" thickBot="1">
      <c r="B397" s="701"/>
      <c r="C397" s="702"/>
      <c r="D397" s="2566" t="s">
        <v>2055</v>
      </c>
      <c r="E397" s="2518"/>
      <c r="F397" s="1523">
        <v>0.75</v>
      </c>
      <c r="G397" s="1183" t="s">
        <v>545</v>
      </c>
      <c r="H397" s="1183"/>
      <c r="K397" s="704"/>
    </row>
    <row r="398" spans="2:12" ht="13.95" customHeight="1" thickBot="1">
      <c r="B398" s="701"/>
      <c r="C398" s="702"/>
      <c r="D398" s="2861" t="s">
        <v>2207</v>
      </c>
      <c r="E398" s="2470"/>
      <c r="F398" s="1405">
        <v>1</v>
      </c>
      <c r="G398" s="1049"/>
      <c r="H398" s="1344"/>
      <c r="I398" s="1344"/>
      <c r="J398" s="1344"/>
      <c r="K398" s="1368"/>
      <c r="L398" s="95"/>
    </row>
    <row r="399" spans="2:12" ht="36" customHeight="1">
      <c r="B399" s="701"/>
      <c r="C399" s="702"/>
      <c r="D399" s="1183"/>
      <c r="E399" s="1183"/>
      <c r="F399" s="2625" t="s">
        <v>2211</v>
      </c>
      <c r="G399" s="2626"/>
      <c r="H399" s="2626"/>
      <c r="I399" s="2626"/>
      <c r="J399" s="2626"/>
      <c r="K399" s="2627"/>
      <c r="L399" s="95"/>
    </row>
    <row r="400" spans="2:12" ht="36" customHeight="1">
      <c r="B400" s="701"/>
      <c r="C400" s="702"/>
      <c r="D400" s="1183"/>
      <c r="E400" s="1183"/>
      <c r="F400" s="2626" t="s">
        <v>2212</v>
      </c>
      <c r="G400" s="2626"/>
      <c r="H400" s="2626"/>
      <c r="I400" s="2626"/>
      <c r="J400" s="2626"/>
      <c r="K400" s="2627"/>
      <c r="L400" s="95"/>
    </row>
    <row r="401" spans="2:12" ht="13.2" customHeight="1" thickBot="1">
      <c r="B401" s="701"/>
      <c r="C401" s="702"/>
      <c r="D401" s="1183"/>
      <c r="E401" s="1183" t="s">
        <v>582</v>
      </c>
      <c r="F401" s="1183"/>
      <c r="G401" s="1183"/>
      <c r="H401" s="1183"/>
      <c r="K401" s="704"/>
      <c r="L401" s="95"/>
    </row>
    <row r="402" spans="2:12" ht="18.75" customHeight="1">
      <c r="B402" s="701"/>
      <c r="C402" s="702"/>
      <c r="D402" s="1185" t="s">
        <v>1104</v>
      </c>
      <c r="E402" s="865">
        <v>1</v>
      </c>
      <c r="F402" s="1406"/>
      <c r="G402" s="1183"/>
      <c r="H402" s="807"/>
      <c r="K402" s="704"/>
    </row>
    <row r="403" spans="2:12" ht="17.25" customHeight="1">
      <c r="B403" s="701"/>
      <c r="C403" s="702"/>
      <c r="D403" s="1186" t="s">
        <v>1105</v>
      </c>
      <c r="E403" s="702">
        <v>2</v>
      </c>
      <c r="F403" s="704"/>
      <c r="G403" s="702"/>
      <c r="H403" s="808"/>
      <c r="K403" s="704"/>
    </row>
    <row r="404" spans="2:12" ht="17.25" customHeight="1" thickBot="1">
      <c r="B404" s="701"/>
      <c r="C404" s="702"/>
      <c r="D404" s="32" t="s">
        <v>2061</v>
      </c>
      <c r="E404" s="2568" t="s">
        <v>549</v>
      </c>
      <c r="F404" s="2569"/>
      <c r="G404" s="702"/>
      <c r="H404" s="808"/>
      <c r="I404" s="703" t="str">
        <f>IF(Check7=4,E404,"N/A")</f>
        <v>N/A</v>
      </c>
      <c r="K404" s="704"/>
      <c r="L404" s="693" t="s">
        <v>582</v>
      </c>
    </row>
    <row r="405" spans="2:12" ht="16.5" customHeight="1" thickBot="1">
      <c r="B405" s="701"/>
      <c r="C405" s="702"/>
      <c r="D405" s="1185" t="s">
        <v>100</v>
      </c>
      <c r="E405" s="1407">
        <v>2</v>
      </c>
      <c r="F405" s="702"/>
      <c r="G405" s="702"/>
      <c r="H405" s="808"/>
      <c r="K405" s="704"/>
    </row>
    <row r="406" spans="2:12" ht="16.2" customHeight="1" thickBot="1">
      <c r="B406" s="701"/>
      <c r="C406" s="702"/>
      <c r="D406" s="1187" t="s">
        <v>2060</v>
      </c>
      <c r="E406" s="1188" t="s">
        <v>549</v>
      </c>
      <c r="F406" s="565"/>
      <c r="G406" s="565"/>
      <c r="H406" s="565"/>
      <c r="I406" s="862" t="str">
        <f>IF(Check11=2,"N/A",+E406)</f>
        <v>N/A</v>
      </c>
      <c r="K406" s="704"/>
    </row>
    <row r="407" spans="2:12" ht="24" customHeight="1" thickBot="1">
      <c r="B407" s="701"/>
      <c r="C407" s="702"/>
      <c r="D407" s="1061"/>
      <c r="E407" s="565"/>
      <c r="F407" s="565"/>
      <c r="G407" s="565"/>
      <c r="H407" s="565"/>
      <c r="K407" s="704"/>
      <c r="L407" s="1189"/>
    </row>
    <row r="408" spans="2:12" ht="24" customHeight="1">
      <c r="B408" s="1190"/>
      <c r="C408" s="1191"/>
      <c r="D408" s="2637" t="s">
        <v>562</v>
      </c>
      <c r="E408" s="2638"/>
      <c r="F408" s="2638"/>
      <c r="G408" s="2639"/>
      <c r="H408" s="1077"/>
      <c r="K408" s="704"/>
    </row>
    <row r="409" spans="2:12" ht="99" customHeight="1">
      <c r="B409" s="1190"/>
      <c r="C409" s="1191"/>
      <c r="D409" s="2634" t="s">
        <v>3142</v>
      </c>
      <c r="E409" s="2635"/>
      <c r="F409" s="2635"/>
      <c r="G409" s="2636"/>
      <c r="H409" s="1077"/>
      <c r="K409" s="704"/>
    </row>
    <row r="410" spans="2:12">
      <c r="B410" s="701"/>
      <c r="C410" s="702"/>
      <c r="D410" s="1347" t="s">
        <v>1152</v>
      </c>
      <c r="E410" s="1192"/>
      <c r="F410" s="1192"/>
      <c r="G410" s="1193"/>
      <c r="H410" s="1181"/>
      <c r="K410" s="704"/>
    </row>
    <row r="411" spans="2:12" ht="69" customHeight="1">
      <c r="B411" s="701"/>
      <c r="C411" s="702"/>
      <c r="D411" s="2513" t="s">
        <v>1477</v>
      </c>
      <c r="E411" s="2514"/>
      <c r="F411" s="2514"/>
      <c r="G411" s="2515"/>
      <c r="H411" s="793"/>
      <c r="K411" s="704"/>
      <c r="L411" s="112" t="s">
        <v>582</v>
      </c>
    </row>
    <row r="412" spans="2:12" ht="15" customHeight="1">
      <c r="B412" s="701"/>
      <c r="C412" s="702"/>
      <c r="D412" s="1347" t="s">
        <v>1151</v>
      </c>
      <c r="E412" s="1192"/>
      <c r="F412" s="1192"/>
      <c r="G412" s="1193"/>
      <c r="H412" s="1181"/>
      <c r="K412" s="704"/>
    </row>
    <row r="413" spans="2:12" ht="71.25" customHeight="1">
      <c r="B413" s="701"/>
      <c r="C413" s="702"/>
      <c r="D413" s="2513" t="s">
        <v>1330</v>
      </c>
      <c r="E413" s="2514"/>
      <c r="F413" s="2514"/>
      <c r="G413" s="2515"/>
      <c r="H413" s="793"/>
      <c r="K413" s="704"/>
    </row>
    <row r="414" spans="2:12" ht="16.5" customHeight="1">
      <c r="B414" s="701"/>
      <c r="C414" s="702"/>
      <c r="D414" s="1347" t="s">
        <v>1150</v>
      </c>
      <c r="E414" s="1192"/>
      <c r="F414" s="1192"/>
      <c r="G414" s="1193"/>
      <c r="H414" s="1181"/>
      <c r="K414" s="704"/>
    </row>
    <row r="415" spans="2:12" ht="71.25" customHeight="1">
      <c r="B415" s="701"/>
      <c r="C415" s="702"/>
      <c r="D415" s="2513" t="s">
        <v>1331</v>
      </c>
      <c r="E415" s="2514"/>
      <c r="F415" s="2514"/>
      <c r="G415" s="2515"/>
      <c r="H415" s="793"/>
      <c r="K415" s="704"/>
    </row>
    <row r="416" spans="2:12" ht="17.25" customHeight="1">
      <c r="B416" s="701"/>
      <c r="C416" s="702"/>
      <c r="D416" s="1347" t="s">
        <v>1149</v>
      </c>
      <c r="E416" s="1192"/>
      <c r="F416" s="1192"/>
      <c r="G416" s="1193"/>
      <c r="H416" s="1181"/>
      <c r="K416" s="704"/>
    </row>
    <row r="417" spans="2:13" ht="67.5" customHeight="1">
      <c r="B417" s="701"/>
      <c r="C417" s="702"/>
      <c r="D417" s="2526" t="s">
        <v>4146</v>
      </c>
      <c r="E417" s="2527"/>
      <c r="F417" s="2527"/>
      <c r="G417" s="2528"/>
      <c r="H417" s="793"/>
      <c r="K417" s="704"/>
    </row>
    <row r="418" spans="2:13" ht="16.5" customHeight="1">
      <c r="B418" s="701"/>
      <c r="C418" s="702"/>
      <c r="D418" s="1347" t="s">
        <v>1148</v>
      </c>
      <c r="E418" s="1192"/>
      <c r="F418" s="1192"/>
      <c r="G418" s="1193"/>
      <c r="H418" s="1181"/>
      <c r="K418" s="704"/>
    </row>
    <row r="419" spans="2:13" ht="71.25" customHeight="1">
      <c r="B419" s="701"/>
      <c r="C419" s="702"/>
      <c r="D419" s="2513" t="s">
        <v>1262</v>
      </c>
      <c r="E419" s="2514"/>
      <c r="F419" s="2514"/>
      <c r="G419" s="2515"/>
      <c r="H419" s="809"/>
      <c r="K419" s="704"/>
    </row>
    <row r="420" spans="2:13" ht="16.5" customHeight="1">
      <c r="B420" s="701"/>
      <c r="C420" s="702"/>
      <c r="D420" s="1347" t="s">
        <v>1147</v>
      </c>
      <c r="E420" s="1192"/>
      <c r="F420" s="1192"/>
      <c r="G420" s="1193"/>
      <c r="H420" s="1181"/>
      <c r="K420" s="704"/>
    </row>
    <row r="421" spans="2:13" ht="39" customHeight="1">
      <c r="B421" s="701"/>
      <c r="C421" s="702"/>
      <c r="D421" s="2513" t="s">
        <v>1155</v>
      </c>
      <c r="E421" s="2514"/>
      <c r="F421" s="2514"/>
      <c r="G421" s="2515"/>
      <c r="H421" s="793"/>
      <c r="K421" s="704"/>
    </row>
    <row r="422" spans="2:13" ht="16.5" customHeight="1">
      <c r="B422" s="701"/>
      <c r="C422" s="702"/>
      <c r="D422" s="1347" t="s">
        <v>1153</v>
      </c>
      <c r="E422" s="1192"/>
      <c r="F422" s="1192"/>
      <c r="G422" s="1193"/>
      <c r="H422" s="1181"/>
      <c r="K422" s="704"/>
    </row>
    <row r="423" spans="2:13" ht="33" customHeight="1">
      <c r="B423" s="701"/>
      <c r="C423" s="702"/>
      <c r="D423" s="2513" t="s">
        <v>1155</v>
      </c>
      <c r="E423" s="2514"/>
      <c r="F423" s="2514"/>
      <c r="G423" s="2515"/>
      <c r="H423" s="793"/>
      <c r="K423" s="704"/>
    </row>
    <row r="424" spans="2:13" ht="16.5" customHeight="1">
      <c r="B424" s="701"/>
      <c r="C424" s="702"/>
      <c r="D424" s="1347" t="s">
        <v>1154</v>
      </c>
      <c r="E424" s="1192"/>
      <c r="F424" s="1192"/>
      <c r="G424" s="1193"/>
      <c r="H424" s="1181"/>
      <c r="K424" s="704"/>
    </row>
    <row r="425" spans="2:13" ht="29.4" customHeight="1">
      <c r="B425" s="701"/>
      <c r="C425" s="702"/>
      <c r="D425" s="2513" t="s">
        <v>1478</v>
      </c>
      <c r="E425" s="2514"/>
      <c r="F425" s="2514"/>
      <c r="G425" s="2515"/>
      <c r="H425" s="793"/>
      <c r="K425" s="704"/>
    </row>
    <row r="426" spans="2:13" ht="16.5" customHeight="1">
      <c r="B426" s="701"/>
      <c r="C426" s="702"/>
      <c r="D426" s="1347" t="s">
        <v>1156</v>
      </c>
      <c r="E426" s="1192"/>
      <c r="F426" s="1192"/>
      <c r="G426" s="1193"/>
      <c r="H426" s="1181"/>
      <c r="K426" s="704"/>
    </row>
    <row r="427" spans="2:13" ht="27" customHeight="1">
      <c r="B427" s="701"/>
      <c r="C427" s="702"/>
      <c r="D427" s="2526" t="s">
        <v>1155</v>
      </c>
      <c r="E427" s="2527"/>
      <c r="F427" s="2527"/>
      <c r="G427" s="2528"/>
      <c r="H427" s="793"/>
      <c r="K427" s="704"/>
      <c r="M427" s="112">
        <f>+E19</f>
        <v>1200000</v>
      </c>
    </row>
    <row r="428" spans="2:13" ht="16.5" customHeight="1">
      <c r="B428" s="701"/>
      <c r="C428" s="702"/>
      <c r="D428" s="1347" t="s">
        <v>1157</v>
      </c>
      <c r="E428" s="1192"/>
      <c r="F428" s="1192"/>
      <c r="G428" s="1193"/>
      <c r="H428" s="1181"/>
      <c r="K428" s="704"/>
      <c r="M428" s="2293" t="str">
        <f>IF(M427&gt;50000000,"exceeding","not exceeding")</f>
        <v>not exceeding</v>
      </c>
    </row>
    <row r="429" spans="2:13" ht="84" customHeight="1">
      <c r="B429" s="701"/>
      <c r="C429" s="702"/>
      <c r="D429" s="2513" t="s">
        <v>4883</v>
      </c>
      <c r="E429" s="2514"/>
      <c r="F429" s="2514"/>
      <c r="G429" s="2515"/>
      <c r="H429" s="2943"/>
      <c r="I429" s="2944"/>
      <c r="J429" s="2944"/>
      <c r="K429" s="2945"/>
    </row>
    <row r="430" spans="2:13" ht="16.5" customHeight="1">
      <c r="B430" s="701"/>
      <c r="C430" s="702"/>
      <c r="D430" s="1347" t="s">
        <v>1158</v>
      </c>
      <c r="E430" s="1192"/>
      <c r="F430" s="1192"/>
      <c r="G430" s="1193"/>
      <c r="H430" s="1181"/>
      <c r="I430" s="702"/>
      <c r="J430" s="702"/>
      <c r="K430" s="704"/>
    </row>
    <row r="431" spans="2:13" ht="30.6" customHeight="1">
      <c r="B431" s="701"/>
      <c r="C431" s="702"/>
      <c r="D431" s="2642" t="str">
        <f>+"NOTE : This project will be adjudicated as "&amp;M428&amp;" R 50,000 000,00"</f>
        <v>NOTE : This project will be adjudicated as not exceeding R 50,000 000,00</v>
      </c>
      <c r="E431" s="2643"/>
      <c r="F431" s="2643"/>
      <c r="G431" s="2644"/>
      <c r="H431" s="1194"/>
      <c r="K431" s="704"/>
      <c r="L431" s="494" t="s">
        <v>1423</v>
      </c>
    </row>
    <row r="432" spans="2:13" ht="16.5" customHeight="1">
      <c r="B432" s="701"/>
      <c r="C432" s="702"/>
      <c r="D432" s="1347" t="s">
        <v>1159</v>
      </c>
      <c r="E432" s="1192"/>
      <c r="F432" s="1192"/>
      <c r="G432" s="1193"/>
      <c r="H432" s="1181"/>
      <c r="I432" s="702"/>
      <c r="J432" s="702"/>
      <c r="K432" s="704"/>
    </row>
    <row r="433" spans="2:19" ht="24" customHeight="1">
      <c r="B433" s="701"/>
      <c r="C433" s="702"/>
      <c r="D433" s="2513" t="s">
        <v>1155</v>
      </c>
      <c r="E433" s="2514"/>
      <c r="F433" s="2514"/>
      <c r="G433" s="2515"/>
      <c r="H433" s="793"/>
      <c r="K433" s="704"/>
    </row>
    <row r="434" spans="2:19" ht="16.5" customHeight="1">
      <c r="B434" s="701"/>
      <c r="C434" s="702"/>
      <c r="D434" s="1347" t="s">
        <v>1160</v>
      </c>
      <c r="E434" s="1192"/>
      <c r="F434" s="1192"/>
      <c r="G434" s="1193"/>
      <c r="H434" s="1181"/>
      <c r="I434" s="702"/>
      <c r="J434" s="702"/>
      <c r="K434" s="704"/>
      <c r="M434" s="396"/>
      <c r="N434" s="396"/>
      <c r="O434" s="396"/>
      <c r="P434" s="396"/>
      <c r="Q434" s="396"/>
      <c r="R434" s="396"/>
      <c r="S434" s="396"/>
    </row>
    <row r="435" spans="2:19" ht="28.95" customHeight="1">
      <c r="B435" s="701"/>
      <c r="C435" s="702"/>
      <c r="D435" s="2513" t="s">
        <v>1155</v>
      </c>
      <c r="E435" s="2514"/>
      <c r="F435" s="2514"/>
      <c r="G435" s="2515"/>
      <c r="H435" s="793"/>
      <c r="K435" s="704"/>
    </row>
    <row r="436" spans="2:19" ht="16.5" customHeight="1">
      <c r="B436" s="701"/>
      <c r="C436" s="702"/>
      <c r="D436" s="1347" t="s">
        <v>1161</v>
      </c>
      <c r="E436" s="1192"/>
      <c r="F436" s="1192"/>
      <c r="G436" s="1193"/>
      <c r="H436" s="1181"/>
      <c r="K436" s="704"/>
    </row>
    <row r="437" spans="2:19" ht="30" customHeight="1">
      <c r="B437" s="701"/>
      <c r="C437" s="702"/>
      <c r="D437" s="2513" t="s">
        <v>1155</v>
      </c>
      <c r="E437" s="2514"/>
      <c r="F437" s="2514"/>
      <c r="G437" s="2515"/>
      <c r="H437" s="793"/>
      <c r="K437" s="704"/>
    </row>
    <row r="438" spans="2:19" ht="16.5" customHeight="1">
      <c r="B438" s="701"/>
      <c r="C438" s="702"/>
      <c r="D438" s="1347" t="s">
        <v>1186</v>
      </c>
      <c r="E438" s="1192"/>
      <c r="F438" s="1192"/>
      <c r="G438" s="1193"/>
      <c r="H438" s="1181"/>
      <c r="I438" s="1195"/>
      <c r="J438" s="1195"/>
      <c r="K438" s="1196"/>
      <c r="L438" s="396"/>
    </row>
    <row r="439" spans="2:19" ht="65.25" customHeight="1">
      <c r="B439" s="701"/>
      <c r="C439" s="702"/>
      <c r="D439" s="2513" t="s">
        <v>1963</v>
      </c>
      <c r="E439" s="2514"/>
      <c r="F439" s="2514"/>
      <c r="G439" s="2515"/>
      <c r="H439" s="793"/>
      <c r="K439" s="704"/>
    </row>
    <row r="440" spans="2:19" ht="77.400000000000006" customHeight="1">
      <c r="B440" s="701"/>
      <c r="C440" s="702"/>
      <c r="D440" s="2513" t="s">
        <v>323</v>
      </c>
      <c r="E440" s="2514"/>
      <c r="F440" s="2514"/>
      <c r="G440" s="2515"/>
      <c r="H440" s="793"/>
      <c r="K440" s="704"/>
      <c r="M440" s="396"/>
      <c r="N440" s="396"/>
      <c r="O440" s="396"/>
      <c r="P440" s="396"/>
      <c r="Q440" s="396"/>
      <c r="R440" s="396"/>
      <c r="S440" s="396"/>
    </row>
    <row r="441" spans="2:19" ht="41.25" customHeight="1">
      <c r="B441" s="701"/>
      <c r="C441" s="702"/>
      <c r="D441" s="2513" t="s">
        <v>322</v>
      </c>
      <c r="E441" s="2514"/>
      <c r="F441" s="2514"/>
      <c r="G441" s="2515"/>
      <c r="H441" s="793"/>
      <c r="K441" s="704"/>
    </row>
    <row r="442" spans="2:19" ht="42.75" customHeight="1">
      <c r="B442" s="701"/>
      <c r="C442" s="702"/>
      <c r="D442" s="2513" t="s">
        <v>321</v>
      </c>
      <c r="E442" s="2514"/>
      <c r="F442" s="2514"/>
      <c r="G442" s="2515"/>
      <c r="H442" s="793"/>
      <c r="K442" s="704"/>
      <c r="M442" s="396"/>
      <c r="N442" s="396"/>
      <c r="O442" s="396"/>
      <c r="P442" s="396"/>
      <c r="Q442" s="396"/>
      <c r="R442" s="396"/>
      <c r="S442" s="396"/>
    </row>
    <row r="443" spans="2:19" ht="87.6" customHeight="1">
      <c r="B443" s="701"/>
      <c r="C443" s="702"/>
      <c r="D443" s="2513" t="s">
        <v>4531</v>
      </c>
      <c r="E443" s="2514"/>
      <c r="F443" s="2514"/>
      <c r="G443" s="2515"/>
      <c r="H443" s="793"/>
      <c r="K443" s="704"/>
    </row>
    <row r="444" spans="2:19" ht="16.5" customHeight="1">
      <c r="B444" s="701"/>
      <c r="C444" s="702"/>
      <c r="D444" s="1347" t="s">
        <v>1187</v>
      </c>
      <c r="E444" s="1192"/>
      <c r="F444" s="1192"/>
      <c r="G444" s="1193"/>
      <c r="H444" s="1049"/>
      <c r="I444" s="1195"/>
      <c r="J444" s="1195"/>
      <c r="K444" s="1196"/>
      <c r="L444" s="396"/>
      <c r="M444" s="396"/>
      <c r="N444" s="396"/>
      <c r="O444" s="396"/>
      <c r="P444" s="396"/>
      <c r="Q444" s="396"/>
      <c r="R444" s="396"/>
      <c r="S444" s="396"/>
    </row>
    <row r="445" spans="2:19" ht="59.25" customHeight="1">
      <c r="B445" s="701"/>
      <c r="C445" s="702"/>
      <c r="D445" s="2513" t="s">
        <v>949</v>
      </c>
      <c r="E445" s="2514"/>
      <c r="F445" s="2514"/>
      <c r="G445" s="2515"/>
      <c r="H445" s="793"/>
      <c r="K445" s="704"/>
    </row>
    <row r="446" spans="2:19" ht="16.5" customHeight="1">
      <c r="B446" s="701"/>
      <c r="C446" s="702"/>
      <c r="D446" s="1347" t="s">
        <v>1188</v>
      </c>
      <c r="E446" s="1192"/>
      <c r="F446" s="1192"/>
      <c r="G446" s="1193"/>
      <c r="H446" s="1049"/>
      <c r="I446" s="1195"/>
      <c r="J446" s="1195"/>
      <c r="K446" s="1196"/>
      <c r="L446" s="396"/>
      <c r="M446" s="396"/>
      <c r="N446" s="396"/>
      <c r="O446" s="396"/>
      <c r="P446" s="396"/>
      <c r="Q446" s="396"/>
      <c r="R446" s="396"/>
      <c r="S446" s="396"/>
    </row>
    <row r="447" spans="2:19" ht="16.5" customHeight="1">
      <c r="B447" s="701"/>
      <c r="C447" s="702"/>
      <c r="D447" s="2616" t="s">
        <v>2034</v>
      </c>
      <c r="E447" s="2617"/>
      <c r="F447" s="2617"/>
      <c r="G447" s="1197"/>
      <c r="H447" s="1049"/>
      <c r="I447" s="1195"/>
      <c r="J447" s="1195"/>
      <c r="K447" s="1196"/>
      <c r="L447" s="396"/>
      <c r="M447" s="396"/>
      <c r="N447" s="396"/>
      <c r="O447" s="396"/>
      <c r="P447" s="396"/>
      <c r="Q447" s="396"/>
      <c r="R447" s="396"/>
      <c r="S447" s="396"/>
    </row>
    <row r="448" spans="2:19" ht="15" customHeight="1">
      <c r="B448" s="701"/>
      <c r="C448" s="702"/>
      <c r="D448" s="2618" t="s">
        <v>2846</v>
      </c>
      <c r="E448" s="2619"/>
      <c r="F448" s="2620"/>
      <c r="G448" s="972" t="s">
        <v>2492</v>
      </c>
      <c r="H448" s="2900" t="s">
        <v>3820</v>
      </c>
      <c r="I448" s="2900"/>
      <c r="J448" s="2900"/>
      <c r="K448" s="2901"/>
    </row>
    <row r="449" spans="2:19" ht="15" customHeight="1">
      <c r="B449" s="701"/>
      <c r="C449" s="702"/>
      <c r="D449" s="2618" t="s">
        <v>2845</v>
      </c>
      <c r="E449" s="2619"/>
      <c r="F449" s="2619"/>
      <c r="G449" s="972"/>
      <c r="H449" s="2900"/>
      <c r="I449" s="2900"/>
      <c r="J449" s="2900"/>
      <c r="K449" s="2901"/>
    </row>
    <row r="450" spans="2:19" ht="15" customHeight="1">
      <c r="B450" s="701"/>
      <c r="C450" s="702"/>
      <c r="D450" s="1348">
        <v>2</v>
      </c>
      <c r="E450" s="1349"/>
      <c r="F450" s="1349"/>
      <c r="G450" s="972" t="str">
        <f>IF(D450=1,"1 to 49","1 to 95")</f>
        <v>1 to 95</v>
      </c>
      <c r="H450" s="2900"/>
      <c r="I450" s="2900"/>
      <c r="J450" s="2900"/>
      <c r="K450" s="2901"/>
    </row>
    <row r="451" spans="2:19" ht="15" customHeight="1">
      <c r="B451" s="701"/>
      <c r="C451" s="702"/>
      <c r="D451" s="2618" t="s">
        <v>2489</v>
      </c>
      <c r="E451" s="2619"/>
      <c r="F451" s="2620"/>
      <c r="G451" s="972" t="s">
        <v>2491</v>
      </c>
      <c r="H451" s="2900"/>
      <c r="I451" s="2900"/>
      <c r="J451" s="2900"/>
      <c r="K451" s="2901"/>
    </row>
    <row r="452" spans="2:19" ht="15" customHeight="1">
      <c r="B452" s="701"/>
      <c r="C452" s="702"/>
      <c r="D452" s="2618" t="s">
        <v>2490</v>
      </c>
      <c r="E452" s="2619"/>
      <c r="F452" s="2620"/>
      <c r="G452" s="972" t="s">
        <v>954</v>
      </c>
      <c r="H452" s="2900"/>
      <c r="I452" s="2900"/>
      <c r="J452" s="2900"/>
      <c r="K452" s="2901"/>
    </row>
    <row r="453" spans="2:19" ht="15" customHeight="1">
      <c r="B453" s="701"/>
      <c r="C453" s="702"/>
      <c r="D453" s="1348"/>
      <c r="E453" s="1349"/>
      <c r="F453" s="1349"/>
      <c r="G453" s="972"/>
      <c r="H453" s="2900"/>
      <c r="I453" s="2900"/>
      <c r="J453" s="2900"/>
      <c r="K453" s="2901"/>
    </row>
    <row r="454" spans="2:19" ht="15" customHeight="1">
      <c r="B454" s="701"/>
      <c r="C454" s="702"/>
      <c r="D454" s="1348"/>
      <c r="E454" s="1349"/>
      <c r="F454" s="1349"/>
      <c r="G454" s="972"/>
      <c r="H454" s="2900"/>
      <c r="I454" s="2900"/>
      <c r="J454" s="2900"/>
      <c r="K454" s="2901"/>
    </row>
    <row r="455" spans="2:19" ht="16.5" customHeight="1">
      <c r="B455" s="701"/>
      <c r="C455" s="702"/>
      <c r="D455" s="1347" t="s">
        <v>1189</v>
      </c>
      <c r="E455" s="1192"/>
      <c r="F455" s="1192"/>
      <c r="G455" s="1193"/>
      <c r="H455" s="1049"/>
      <c r="I455" s="1198"/>
      <c r="J455" s="1198"/>
      <c r="K455" s="1196"/>
      <c r="L455" s="396"/>
      <c r="M455" s="396"/>
      <c r="N455" s="396"/>
      <c r="O455" s="396"/>
      <c r="P455" s="396"/>
      <c r="Q455" s="396"/>
      <c r="R455" s="396"/>
      <c r="S455" s="396"/>
    </row>
    <row r="456" spans="2:19" ht="54" customHeight="1">
      <c r="B456" s="701"/>
      <c r="C456" s="702"/>
      <c r="D456" s="2526" t="s">
        <v>950</v>
      </c>
      <c r="E456" s="2527"/>
      <c r="F456" s="2527"/>
      <c r="G456" s="2528"/>
      <c r="H456" s="793"/>
      <c r="K456" s="704"/>
    </row>
    <row r="457" spans="2:19" ht="16.5" customHeight="1">
      <c r="B457" s="701"/>
      <c r="C457" s="702"/>
      <c r="D457" s="1347" t="s">
        <v>945</v>
      </c>
      <c r="E457" s="1192"/>
      <c r="F457" s="1192"/>
      <c r="G457" s="1193"/>
      <c r="H457" s="1049"/>
      <c r="I457" s="1198"/>
      <c r="J457" s="1198"/>
      <c r="K457" s="1196"/>
      <c r="L457" s="396"/>
      <c r="M457" s="396"/>
      <c r="N457" s="396"/>
      <c r="O457" s="396"/>
      <c r="P457" s="396"/>
      <c r="Q457" s="396"/>
      <c r="R457" s="396"/>
      <c r="S457" s="396"/>
    </row>
    <row r="458" spans="2:19" ht="49.5" customHeight="1">
      <c r="B458" s="701"/>
      <c r="C458" s="702"/>
      <c r="D458" s="2513" t="s">
        <v>1155</v>
      </c>
      <c r="E458" s="2514"/>
      <c r="F458" s="2514"/>
      <c r="G458" s="2515"/>
      <c r="H458" s="793"/>
      <c r="K458" s="704"/>
      <c r="M458" s="1029"/>
      <c r="N458" s="1029"/>
      <c r="O458" s="1029"/>
      <c r="P458" s="1029"/>
      <c r="Q458" s="1029"/>
      <c r="R458" s="1029"/>
      <c r="S458" s="1029"/>
    </row>
    <row r="459" spans="2:19" ht="16.5" customHeight="1">
      <c r="B459" s="701"/>
      <c r="C459" s="702"/>
      <c r="D459" s="1347" t="s">
        <v>946</v>
      </c>
      <c r="E459" s="1192"/>
      <c r="F459" s="1192"/>
      <c r="G459" s="1193"/>
      <c r="H459" s="1049"/>
      <c r="I459" s="1195"/>
      <c r="J459" s="1195"/>
      <c r="K459" s="1196"/>
      <c r="L459" s="396"/>
      <c r="M459" s="396"/>
      <c r="N459" s="396"/>
      <c r="O459" s="396"/>
      <c r="P459" s="396"/>
      <c r="Q459" s="396"/>
      <c r="R459" s="396"/>
      <c r="S459" s="396"/>
    </row>
    <row r="460" spans="2:19" ht="45" customHeight="1">
      <c r="B460" s="701"/>
      <c r="C460" s="702"/>
      <c r="D460" s="2513" t="s">
        <v>1155</v>
      </c>
      <c r="E460" s="2514"/>
      <c r="F460" s="2514"/>
      <c r="G460" s="2515"/>
      <c r="H460" s="793"/>
      <c r="K460" s="704"/>
    </row>
    <row r="461" spans="2:19" ht="17.25" customHeight="1">
      <c r="B461" s="701"/>
      <c r="C461" s="702"/>
      <c r="D461" s="1347" t="s">
        <v>947</v>
      </c>
      <c r="E461" s="1192"/>
      <c r="F461" s="1192"/>
      <c r="G461" s="1193"/>
      <c r="H461" s="1049"/>
      <c r="I461" s="1195"/>
      <c r="J461" s="1195"/>
      <c r="K461" s="1196"/>
      <c r="L461" s="396"/>
    </row>
    <row r="462" spans="2:19" ht="38.25" customHeight="1">
      <c r="B462" s="701"/>
      <c r="C462" s="702"/>
      <c r="D462" s="2513" t="s">
        <v>1155</v>
      </c>
      <c r="E462" s="2514"/>
      <c r="F462" s="2514"/>
      <c r="G462" s="2515"/>
      <c r="H462" s="793"/>
      <c r="I462" s="1199"/>
      <c r="J462" s="1199"/>
      <c r="K462" s="1200"/>
      <c r="L462" s="396"/>
    </row>
    <row r="463" spans="2:19" ht="17.25" customHeight="1">
      <c r="B463" s="701"/>
      <c r="C463" s="702"/>
      <c r="D463" s="1347" t="s">
        <v>948</v>
      </c>
      <c r="E463" s="1192"/>
      <c r="F463" s="1192"/>
      <c r="G463" s="1193"/>
      <c r="H463" s="1049"/>
      <c r="I463" s="1195"/>
      <c r="J463" s="1195"/>
      <c r="K463" s="1196"/>
      <c r="L463" s="396"/>
    </row>
    <row r="464" spans="2:19" ht="112.95" customHeight="1">
      <c r="B464" s="701"/>
      <c r="C464" s="702"/>
      <c r="D464" s="2513" t="s">
        <v>1035</v>
      </c>
      <c r="E464" s="2514"/>
      <c r="F464" s="2514"/>
      <c r="G464" s="2515"/>
      <c r="H464" s="793"/>
      <c r="K464" s="704"/>
    </row>
    <row r="465" spans="2:11" ht="17.25" customHeight="1">
      <c r="B465" s="701"/>
      <c r="C465" s="702"/>
      <c r="D465" s="1347" t="s">
        <v>1058</v>
      </c>
      <c r="E465" s="1192"/>
      <c r="F465" s="1192"/>
      <c r="G465" s="1193"/>
      <c r="H465" s="1049"/>
      <c r="K465" s="704"/>
    </row>
    <row r="466" spans="2:11" ht="72" customHeight="1">
      <c r="B466" s="701"/>
      <c r="C466" s="702"/>
      <c r="D466" s="2513" t="s">
        <v>4665</v>
      </c>
      <c r="E466" s="2514"/>
      <c r="F466" s="2514"/>
      <c r="G466" s="2515"/>
      <c r="H466" s="793"/>
      <c r="K466" s="704"/>
    </row>
    <row r="467" spans="2:11" ht="17.25" customHeight="1">
      <c r="B467" s="701"/>
      <c r="C467" s="702"/>
      <c r="D467" s="1347" t="s">
        <v>1059</v>
      </c>
      <c r="E467" s="1192"/>
      <c r="F467" s="1192"/>
      <c r="G467" s="1193"/>
      <c r="H467" s="1049"/>
      <c r="K467" s="704"/>
    </row>
    <row r="468" spans="2:11" ht="33" customHeight="1">
      <c r="B468" s="701"/>
      <c r="C468" s="702"/>
      <c r="D468" s="2513" t="s">
        <v>1234</v>
      </c>
      <c r="E468" s="2514"/>
      <c r="F468" s="2514"/>
      <c r="G468" s="2515"/>
      <c r="H468" s="793"/>
      <c r="K468" s="704"/>
    </row>
    <row r="469" spans="2:11" ht="17.25" customHeight="1">
      <c r="B469" s="701"/>
      <c r="C469" s="702"/>
      <c r="D469" s="1347" t="s">
        <v>1060</v>
      </c>
      <c r="E469" s="1192"/>
      <c r="F469" s="1192"/>
      <c r="G469" s="1193"/>
      <c r="H469" s="1049"/>
      <c r="K469" s="704"/>
    </row>
    <row r="470" spans="2:11" ht="125.4" customHeight="1">
      <c r="B470" s="701"/>
      <c r="C470" s="702"/>
      <c r="D470" s="2513" t="s">
        <v>1235</v>
      </c>
      <c r="E470" s="2514"/>
      <c r="F470" s="2514"/>
      <c r="G470" s="2515"/>
      <c r="H470" s="793"/>
      <c r="K470" s="704"/>
    </row>
    <row r="471" spans="2:11" ht="17.25" customHeight="1">
      <c r="B471" s="701"/>
      <c r="C471" s="702"/>
      <c r="D471" s="1347" t="s">
        <v>1061</v>
      </c>
      <c r="E471" s="1192"/>
      <c r="F471" s="1192"/>
      <c r="G471" s="1193"/>
      <c r="H471" s="1049"/>
      <c r="K471" s="704"/>
    </row>
    <row r="472" spans="2:11" ht="55.2" customHeight="1">
      <c r="B472" s="701"/>
      <c r="C472" s="702"/>
      <c r="D472" s="2513" t="s">
        <v>1236</v>
      </c>
      <c r="E472" s="2514"/>
      <c r="F472" s="2514"/>
      <c r="G472" s="2515"/>
      <c r="H472" s="793"/>
      <c r="K472" s="704"/>
    </row>
    <row r="473" spans="2:11" ht="17.25" customHeight="1">
      <c r="B473" s="701"/>
      <c r="C473" s="702"/>
      <c r="D473" s="1347" t="s">
        <v>1062</v>
      </c>
      <c r="E473" s="1192"/>
      <c r="F473" s="1192"/>
      <c r="G473" s="1193"/>
      <c r="H473" s="1049"/>
      <c r="K473" s="704"/>
    </row>
    <row r="474" spans="2:11" ht="30" customHeight="1">
      <c r="B474" s="701"/>
      <c r="C474" s="702"/>
      <c r="D474" s="2513" t="s">
        <v>1237</v>
      </c>
      <c r="E474" s="2514"/>
      <c r="F474" s="2514"/>
      <c r="G474" s="2515"/>
      <c r="H474" s="793"/>
      <c r="K474" s="704"/>
    </row>
    <row r="475" spans="2:11" ht="17.25" customHeight="1">
      <c r="B475" s="701"/>
      <c r="C475" s="702"/>
      <c r="D475" s="1347" t="s">
        <v>1063</v>
      </c>
      <c r="E475" s="1192"/>
      <c r="F475" s="1192"/>
      <c r="G475" s="1193"/>
      <c r="H475" s="1049"/>
      <c r="K475" s="704"/>
    </row>
    <row r="476" spans="2:11" ht="93" customHeight="1">
      <c r="B476" s="701"/>
      <c r="C476" s="702"/>
      <c r="D476" s="2513" t="s">
        <v>3909</v>
      </c>
      <c r="E476" s="2514"/>
      <c r="F476" s="2514"/>
      <c r="G476" s="2515"/>
      <c r="H476" s="793"/>
      <c r="K476" s="704"/>
    </row>
    <row r="477" spans="2:11" ht="16.95" customHeight="1">
      <c r="B477" s="701"/>
      <c r="C477" s="702"/>
      <c r="D477" s="1347" t="s">
        <v>1064</v>
      </c>
      <c r="E477" s="1192"/>
      <c r="F477" s="1192"/>
      <c r="G477" s="1193"/>
      <c r="H477" s="1049"/>
      <c r="K477" s="704"/>
    </row>
    <row r="478" spans="2:11" ht="76.95" customHeight="1">
      <c r="B478" s="701"/>
      <c r="C478" s="702"/>
      <c r="D478" s="2513" t="s">
        <v>3984</v>
      </c>
      <c r="E478" s="2514"/>
      <c r="F478" s="2514"/>
      <c r="G478" s="2515"/>
      <c r="H478" s="793"/>
      <c r="K478" s="704"/>
    </row>
    <row r="479" spans="2:11" ht="16.95" customHeight="1">
      <c r="B479" s="701"/>
      <c r="C479" s="702"/>
      <c r="D479" s="1347" t="s">
        <v>1065</v>
      </c>
      <c r="E479" s="1192"/>
      <c r="F479" s="1192"/>
      <c r="G479" s="1193"/>
      <c r="H479" s="1049"/>
      <c r="K479" s="704"/>
    </row>
    <row r="480" spans="2:11" ht="37.950000000000003" customHeight="1">
      <c r="B480" s="701"/>
      <c r="C480" s="702"/>
      <c r="D480" s="2513" t="s">
        <v>3910</v>
      </c>
      <c r="E480" s="2514"/>
      <c r="F480" s="2514"/>
      <c r="G480" s="2515"/>
      <c r="H480" s="793"/>
      <c r="K480" s="704"/>
    </row>
    <row r="481" spans="2:11" ht="16.95" customHeight="1">
      <c r="B481" s="701"/>
      <c r="C481" s="702"/>
      <c r="D481" s="1347" t="s">
        <v>1066</v>
      </c>
      <c r="E481" s="1192"/>
      <c r="F481" s="1192"/>
      <c r="G481" s="1193"/>
      <c r="H481" s="1049"/>
      <c r="K481" s="704"/>
    </row>
    <row r="482" spans="2:11" ht="159.6" customHeight="1">
      <c r="B482" s="701"/>
      <c r="C482" s="702"/>
      <c r="D482" s="2513" t="s">
        <v>1069</v>
      </c>
      <c r="E482" s="2514"/>
      <c r="F482" s="2514"/>
      <c r="G482" s="2515"/>
      <c r="H482" s="793"/>
      <c r="K482" s="704"/>
    </row>
    <row r="483" spans="2:11" ht="16.95" customHeight="1">
      <c r="B483" s="701"/>
      <c r="C483" s="702"/>
      <c r="D483" s="1347" t="s">
        <v>1067</v>
      </c>
      <c r="E483" s="1192"/>
      <c r="F483" s="1192"/>
      <c r="G483" s="1193"/>
      <c r="H483" s="1049"/>
      <c r="K483" s="704"/>
    </row>
    <row r="484" spans="2:11" ht="201.6" customHeight="1">
      <c r="B484" s="701"/>
      <c r="C484" s="702"/>
      <c r="D484" s="2526" t="s">
        <v>3911</v>
      </c>
      <c r="E484" s="2527"/>
      <c r="F484" s="2527"/>
      <c r="G484" s="2528"/>
      <c r="H484" s="810"/>
      <c r="K484" s="704"/>
    </row>
    <row r="485" spans="2:11" ht="16.95" customHeight="1">
      <c r="B485" s="701"/>
      <c r="C485" s="702"/>
      <c r="D485" s="1358" t="s">
        <v>1068</v>
      </c>
      <c r="E485" s="1192"/>
      <c r="F485" s="1192"/>
      <c r="G485" s="1193"/>
      <c r="H485" s="1049"/>
      <c r="K485" s="704"/>
    </row>
    <row r="486" spans="2:11" ht="57.75" customHeight="1">
      <c r="B486" s="701"/>
      <c r="C486" s="702"/>
      <c r="D486" s="2513" t="s">
        <v>1070</v>
      </c>
      <c r="E486" s="2514"/>
      <c r="F486" s="2514"/>
      <c r="G486" s="2515"/>
      <c r="H486" s="793"/>
      <c r="K486" s="704"/>
    </row>
    <row r="487" spans="2:11" ht="16.95" customHeight="1">
      <c r="B487" s="701"/>
      <c r="C487" s="702"/>
      <c r="D487" s="1358" t="s">
        <v>1073</v>
      </c>
      <c r="E487" s="1201"/>
      <c r="F487" s="1201"/>
      <c r="G487" s="1202"/>
      <c r="H487" s="1181"/>
      <c r="K487" s="704"/>
    </row>
    <row r="488" spans="2:11" ht="48.75" customHeight="1">
      <c r="B488" s="701"/>
      <c r="C488" s="702"/>
      <c r="D488" s="2513" t="s">
        <v>611</v>
      </c>
      <c r="E488" s="2514"/>
      <c r="F488" s="2514"/>
      <c r="G488" s="2515"/>
      <c r="H488" s="793"/>
      <c r="K488" s="704"/>
    </row>
    <row r="489" spans="2:11" ht="16.95" customHeight="1">
      <c r="B489" s="701"/>
      <c r="C489" s="702"/>
      <c r="D489" s="1347" t="s">
        <v>612</v>
      </c>
      <c r="E489" s="1201"/>
      <c r="F489" s="1201"/>
      <c r="G489" s="1202"/>
      <c r="H489" s="1181"/>
      <c r="K489" s="704"/>
    </row>
    <row r="490" spans="2:11" ht="27" customHeight="1">
      <c r="B490" s="701"/>
      <c r="C490" s="702"/>
      <c r="D490" s="2513" t="s">
        <v>683</v>
      </c>
      <c r="E490" s="2514"/>
      <c r="F490" s="2514"/>
      <c r="G490" s="2515"/>
      <c r="H490" s="793"/>
      <c r="K490" s="704"/>
    </row>
    <row r="491" spans="2:11" ht="16.95" customHeight="1">
      <c r="B491" s="701"/>
      <c r="C491" s="702"/>
      <c r="D491" s="1347" t="s">
        <v>682</v>
      </c>
      <c r="E491" s="1201"/>
      <c r="F491" s="1201"/>
      <c r="G491" s="1202"/>
      <c r="H491" s="1181"/>
      <c r="K491" s="704"/>
    </row>
    <row r="492" spans="2:11" ht="27" customHeight="1">
      <c r="B492" s="701"/>
      <c r="C492" s="702"/>
      <c r="D492" s="2513" t="s">
        <v>613</v>
      </c>
      <c r="E492" s="2514"/>
      <c r="F492" s="2514"/>
      <c r="G492" s="2515"/>
      <c r="H492" s="793"/>
      <c r="K492" s="704"/>
    </row>
    <row r="493" spans="2:11" ht="16.95" customHeight="1">
      <c r="B493" s="701"/>
      <c r="C493" s="702"/>
      <c r="D493" s="1347" t="s">
        <v>684</v>
      </c>
      <c r="E493" s="1201"/>
      <c r="F493" s="1201"/>
      <c r="G493" s="1202"/>
      <c r="H493" s="1181"/>
      <c r="K493" s="704"/>
    </row>
    <row r="494" spans="2:11" ht="111" customHeight="1">
      <c r="B494" s="701"/>
      <c r="C494" s="702"/>
      <c r="D494" s="2513" t="str">
        <f>IF(D490="Strategy A","N/A","State specific time")</f>
        <v>N/A</v>
      </c>
      <c r="E494" s="2514"/>
      <c r="F494" s="2514"/>
      <c r="G494" s="2515"/>
      <c r="H494" s="793"/>
      <c r="K494" s="704"/>
    </row>
    <row r="495" spans="2:11" ht="16.95" customHeight="1">
      <c r="B495" s="701"/>
      <c r="C495" s="702"/>
      <c r="D495" s="1347" t="s">
        <v>685</v>
      </c>
      <c r="E495" s="1201"/>
      <c r="F495" s="1201"/>
      <c r="G495" s="1202"/>
      <c r="H495" s="1181"/>
      <c r="K495" s="704"/>
    </row>
    <row r="496" spans="2:11" ht="27" customHeight="1">
      <c r="B496" s="701"/>
      <c r="C496" s="702"/>
      <c r="D496" s="2513" t="s">
        <v>549</v>
      </c>
      <c r="E496" s="2514"/>
      <c r="F496" s="2514"/>
      <c r="G496" s="2515"/>
      <c r="H496" s="793"/>
      <c r="K496" s="704"/>
    </row>
    <row r="497" spans="2:11" ht="16.95" customHeight="1">
      <c r="B497" s="701"/>
      <c r="C497" s="702"/>
      <c r="D497" s="1347" t="s">
        <v>686</v>
      </c>
      <c r="E497" s="1201"/>
      <c r="F497" s="1201"/>
      <c r="G497" s="1202"/>
      <c r="H497" s="1181"/>
      <c r="K497" s="704"/>
    </row>
    <row r="498" spans="2:11" ht="97.5" customHeight="1">
      <c r="B498" s="701"/>
      <c r="C498" s="702"/>
      <c r="D498" s="2513" t="s">
        <v>885</v>
      </c>
      <c r="E498" s="2514"/>
      <c r="F498" s="2514"/>
      <c r="G498" s="2515"/>
      <c r="H498" s="793"/>
      <c r="K498" s="704"/>
    </row>
    <row r="499" spans="2:11" ht="96.75" customHeight="1">
      <c r="B499" s="701"/>
      <c r="C499" s="702"/>
      <c r="D499" s="2513" t="s">
        <v>3210</v>
      </c>
      <c r="E499" s="2514"/>
      <c r="F499" s="2514"/>
      <c r="G499" s="2515"/>
      <c r="H499" s="793"/>
      <c r="K499" s="704"/>
    </row>
    <row r="500" spans="2:11" ht="16.95" customHeight="1">
      <c r="B500" s="701"/>
      <c r="C500" s="702"/>
      <c r="D500" s="1347" t="s">
        <v>886</v>
      </c>
      <c r="E500" s="1201"/>
      <c r="F500" s="1201"/>
      <c r="G500" s="1202"/>
      <c r="H500" s="1181"/>
      <c r="K500" s="704"/>
    </row>
    <row r="501" spans="2:11" ht="17.25" customHeight="1">
      <c r="B501" s="701"/>
      <c r="C501" s="702"/>
      <c r="D501" s="2513" t="s">
        <v>887</v>
      </c>
      <c r="E501" s="2514"/>
      <c r="F501" s="2514"/>
      <c r="G501" s="2515"/>
      <c r="H501" s="793"/>
      <c r="K501" s="704"/>
    </row>
    <row r="502" spans="2:11" ht="30" customHeight="1">
      <c r="B502" s="701"/>
      <c r="C502" s="702"/>
      <c r="D502" s="2555" t="s">
        <v>888</v>
      </c>
      <c r="E502" s="2556"/>
      <c r="F502" s="2556"/>
      <c r="G502" s="2557"/>
      <c r="H502" s="1203"/>
      <c r="K502" s="704"/>
    </row>
    <row r="503" spans="2:11" ht="17.25" customHeight="1">
      <c r="B503" s="701"/>
      <c r="C503" s="702"/>
      <c r="D503" s="1347" t="s">
        <v>889</v>
      </c>
      <c r="E503" s="1192"/>
      <c r="F503" s="1192"/>
      <c r="G503" s="1193"/>
      <c r="H503" s="1049"/>
      <c r="K503" s="704"/>
    </row>
    <row r="504" spans="2:11" ht="80.400000000000006" customHeight="1">
      <c r="B504" s="701"/>
      <c r="C504" s="702"/>
      <c r="D504" s="2513" t="s">
        <v>990</v>
      </c>
      <c r="E504" s="2514"/>
      <c r="F504" s="2514"/>
      <c r="G504" s="2515"/>
      <c r="H504" s="793"/>
      <c r="K504" s="704"/>
    </row>
    <row r="505" spans="2:11" ht="17.25" customHeight="1">
      <c r="B505" s="701"/>
      <c r="C505" s="702"/>
      <c r="D505" s="1347" t="s">
        <v>890</v>
      </c>
      <c r="E505" s="1192"/>
      <c r="F505" s="1192"/>
      <c r="G505" s="1193"/>
      <c r="H505" s="1049"/>
      <c r="K505" s="704"/>
    </row>
    <row r="506" spans="2:11" ht="62.4" customHeight="1">
      <c r="B506" s="701"/>
      <c r="C506" s="702"/>
      <c r="D506" s="2513" t="s">
        <v>991</v>
      </c>
      <c r="E506" s="2514"/>
      <c r="F506" s="2514"/>
      <c r="G506" s="2515"/>
      <c r="H506" s="793"/>
      <c r="K506" s="704"/>
    </row>
    <row r="507" spans="2:11" ht="17.25" customHeight="1">
      <c r="B507" s="701"/>
      <c r="C507" s="702"/>
      <c r="D507" s="1347" t="s">
        <v>891</v>
      </c>
      <c r="E507" s="1192"/>
      <c r="F507" s="1192"/>
      <c r="G507" s="1193"/>
      <c r="H507" s="1049"/>
      <c r="K507" s="704"/>
    </row>
    <row r="508" spans="2:11" ht="184.95" customHeight="1">
      <c r="B508" s="701"/>
      <c r="C508" s="702"/>
      <c r="D508" s="2513" t="s">
        <v>1311</v>
      </c>
      <c r="E508" s="2514"/>
      <c r="F508" s="2514"/>
      <c r="G508" s="2515"/>
      <c r="H508" s="793"/>
      <c r="K508" s="704"/>
    </row>
    <row r="509" spans="2:11" ht="17.25" customHeight="1">
      <c r="B509" s="701"/>
      <c r="C509" s="702"/>
      <c r="D509" s="1347" t="s">
        <v>892</v>
      </c>
      <c r="E509" s="1192"/>
      <c r="F509" s="1192"/>
      <c r="G509" s="1193"/>
      <c r="H509" s="1049"/>
      <c r="K509" s="704"/>
    </row>
    <row r="510" spans="2:11" ht="90" customHeight="1">
      <c r="B510" s="701"/>
      <c r="C510" s="702"/>
      <c r="D510" s="2513" t="s">
        <v>1022</v>
      </c>
      <c r="E510" s="2514"/>
      <c r="F510" s="2514"/>
      <c r="G510" s="2515"/>
      <c r="H510" s="793"/>
      <c r="K510" s="704"/>
    </row>
    <row r="511" spans="2:11" ht="18.600000000000001" customHeight="1">
      <c r="B511" s="701"/>
      <c r="C511" s="702"/>
      <c r="D511" s="1347" t="s">
        <v>893</v>
      </c>
      <c r="E511" s="1192"/>
      <c r="F511" s="1192"/>
      <c r="G511" s="1193"/>
      <c r="H511" s="1049"/>
      <c r="K511" s="704"/>
    </row>
    <row r="512" spans="2:11" ht="58.95" customHeight="1">
      <c r="B512" s="701"/>
      <c r="C512" s="702"/>
      <c r="D512" s="2513" t="s">
        <v>941</v>
      </c>
      <c r="E512" s="2514"/>
      <c r="F512" s="2514"/>
      <c r="G512" s="2515"/>
      <c r="H512" s="793"/>
      <c r="K512" s="704"/>
    </row>
    <row r="513" spans="2:22" ht="17.25" customHeight="1">
      <c r="B513" s="701"/>
      <c r="C513" s="702"/>
      <c r="D513" s="1347" t="s">
        <v>621</v>
      </c>
      <c r="E513" s="1192"/>
      <c r="F513" s="1192"/>
      <c r="G513" s="1193"/>
      <c r="H513" s="1049"/>
      <c r="K513" s="704"/>
    </row>
    <row r="514" spans="2:22" ht="138" customHeight="1">
      <c r="B514" s="701"/>
      <c r="C514" s="702"/>
      <c r="D514" s="2513" t="s">
        <v>1312</v>
      </c>
      <c r="E514" s="2514"/>
      <c r="F514" s="2514"/>
      <c r="G514" s="2515"/>
      <c r="H514" s="793"/>
      <c r="K514" s="704"/>
    </row>
    <row r="515" spans="2:22" ht="18.600000000000001" customHeight="1">
      <c r="B515" s="701"/>
      <c r="C515" s="702"/>
      <c r="D515" s="1347" t="s">
        <v>1313</v>
      </c>
      <c r="E515" s="1201"/>
      <c r="F515" s="1201"/>
      <c r="G515" s="1202"/>
      <c r="H515" s="1181"/>
      <c r="K515" s="704"/>
    </row>
    <row r="516" spans="2:22" ht="79.2" customHeight="1">
      <c r="B516" s="701"/>
      <c r="C516" s="702"/>
      <c r="D516" s="2513" t="s">
        <v>942</v>
      </c>
      <c r="E516" s="2514"/>
      <c r="F516" s="2514"/>
      <c r="G516" s="2515"/>
      <c r="H516" s="793"/>
      <c r="K516" s="704"/>
    </row>
    <row r="517" spans="2:22" ht="17.25" customHeight="1">
      <c r="B517" s="701"/>
      <c r="C517" s="702"/>
      <c r="D517" s="1347" t="s">
        <v>1314</v>
      </c>
      <c r="E517" s="1192"/>
      <c r="F517" s="1192"/>
      <c r="G517" s="1193"/>
      <c r="H517" s="1049"/>
      <c r="K517" s="704"/>
    </row>
    <row r="518" spans="2:22" ht="49.2" customHeight="1">
      <c r="B518" s="701"/>
      <c r="C518" s="702"/>
      <c r="D518" s="2513" t="s">
        <v>1307</v>
      </c>
      <c r="E518" s="2514"/>
      <c r="F518" s="2514"/>
      <c r="G518" s="2515"/>
      <c r="H518" s="793"/>
      <c r="K518" s="704"/>
    </row>
    <row r="519" spans="2:22" ht="18.600000000000001" customHeight="1">
      <c r="B519" s="701"/>
      <c r="C519" s="702"/>
      <c r="D519" s="2544" t="s">
        <v>1029</v>
      </c>
      <c r="E519" s="2545"/>
      <c r="F519" s="2545"/>
      <c r="G519" s="2546"/>
      <c r="H519" s="1049"/>
      <c r="K519" s="704"/>
    </row>
    <row r="520" spans="2:22" ht="17.25" customHeight="1" thickBot="1">
      <c r="B520" s="701"/>
      <c r="C520" s="702"/>
      <c r="D520" s="2587" t="s">
        <v>887</v>
      </c>
      <c r="E520" s="2588"/>
      <c r="F520" s="2588"/>
      <c r="G520" s="2589"/>
      <c r="H520" s="793"/>
      <c r="K520" s="704"/>
    </row>
    <row r="521" spans="2:22" ht="35.25" customHeight="1" thickBot="1">
      <c r="B521" s="701"/>
      <c r="C521" s="702"/>
      <c r="D521" s="1304" t="s">
        <v>943</v>
      </c>
      <c r="E521" s="1204"/>
      <c r="F521" s="1204"/>
      <c r="G521" s="1049"/>
      <c r="H521" s="1049"/>
      <c r="K521" s="704"/>
    </row>
    <row r="522" spans="2:22" ht="145.94999999999999" customHeight="1">
      <c r="B522" s="701"/>
      <c r="C522" s="702"/>
      <c r="D522" s="2584" t="s">
        <v>4666</v>
      </c>
      <c r="E522" s="2585"/>
      <c r="F522" s="2585"/>
      <c r="G522" s="2586"/>
      <c r="H522" s="793"/>
      <c r="K522" s="704"/>
    </row>
    <row r="523" spans="2:22" ht="130.19999999999999" customHeight="1" thickBot="1">
      <c r="B523" s="701"/>
      <c r="C523" s="702"/>
      <c r="D523" s="2587" t="s">
        <v>4667</v>
      </c>
      <c r="E523" s="2588"/>
      <c r="F523" s="2588"/>
      <c r="G523" s="2589"/>
      <c r="H523" s="793"/>
      <c r="K523" s="704"/>
      <c r="M523" s="2706"/>
      <c r="N523" s="2706"/>
      <c r="O523" s="2706"/>
      <c r="P523" s="2706"/>
      <c r="Q523" s="2706"/>
      <c r="R523" s="2706"/>
      <c r="S523" s="2706"/>
      <c r="T523" s="2706"/>
      <c r="U523" s="2706"/>
      <c r="V523" s="2706"/>
    </row>
    <row r="524" spans="2:22" ht="30" customHeight="1" thickBot="1">
      <c r="B524" s="701"/>
      <c r="C524" s="702"/>
      <c r="D524" s="1304" t="s">
        <v>944</v>
      </c>
      <c r="E524" s="1204"/>
      <c r="F524" s="1204"/>
      <c r="G524" s="1049"/>
      <c r="H524" s="1049"/>
      <c r="K524" s="704"/>
      <c r="M524" s="2706"/>
      <c r="N524" s="2706"/>
      <c r="O524" s="2706"/>
      <c r="P524" s="2706"/>
      <c r="Q524" s="2706"/>
      <c r="R524" s="2706"/>
      <c r="S524" s="2706"/>
      <c r="T524" s="2706"/>
      <c r="U524" s="2706"/>
      <c r="V524" s="2706"/>
    </row>
    <row r="525" spans="2:22" ht="60.75" customHeight="1" thickBot="1">
      <c r="B525" s="701"/>
      <c r="C525" s="702"/>
      <c r="D525" s="2707" t="s">
        <v>1308</v>
      </c>
      <c r="E525" s="2708"/>
      <c r="F525" s="2708"/>
      <c r="G525" s="2709"/>
      <c r="H525" s="792"/>
      <c r="K525" s="704"/>
      <c r="M525" s="2706"/>
      <c r="N525" s="2706"/>
      <c r="O525" s="2706"/>
      <c r="P525" s="2706"/>
      <c r="Q525" s="2706"/>
      <c r="R525" s="2706"/>
      <c r="S525" s="2706"/>
      <c r="T525" s="2706"/>
      <c r="U525" s="2706"/>
      <c r="V525" s="2706"/>
    </row>
    <row r="526" spans="2:22" ht="15" customHeight="1">
      <c r="B526" s="701"/>
      <c r="C526" s="702"/>
      <c r="D526" s="792"/>
      <c r="E526" s="792"/>
      <c r="F526" s="792"/>
      <c r="G526" s="792"/>
      <c r="H526" s="792"/>
      <c r="K526" s="704"/>
      <c r="M526" s="1029"/>
      <c r="N526" s="1029"/>
      <c r="O526" s="1029"/>
      <c r="P526" s="1029"/>
      <c r="Q526" s="1029"/>
      <c r="R526" s="1029"/>
      <c r="S526" s="1029"/>
      <c r="T526" s="1029"/>
      <c r="U526" s="1029"/>
      <c r="V526" s="1029"/>
    </row>
    <row r="527" spans="2:22" ht="18.75" customHeight="1">
      <c r="B527" s="701"/>
      <c r="C527" s="702"/>
      <c r="D527" s="2590" t="s">
        <v>2525</v>
      </c>
      <c r="E527" s="2590"/>
      <c r="F527" s="2590"/>
      <c r="G527" s="2590"/>
      <c r="H527" s="792"/>
      <c r="K527" s="704"/>
      <c r="M527" s="1029"/>
      <c r="N527" s="1029"/>
      <c r="O527" s="1029"/>
      <c r="P527" s="1029"/>
      <c r="Q527" s="1029"/>
      <c r="R527" s="1029"/>
      <c r="S527" s="1029"/>
      <c r="T527" s="1029"/>
      <c r="U527" s="1029"/>
      <c r="V527" s="1029"/>
    </row>
    <row r="528" spans="2:22" ht="18.75" customHeight="1">
      <c r="B528" s="701"/>
      <c r="C528" s="702"/>
      <c r="D528" s="1369" t="s">
        <v>2968</v>
      </c>
      <c r="E528" s="1305"/>
      <c r="F528" s="1305"/>
      <c r="G528" s="1305"/>
      <c r="H528" s="792"/>
      <c r="K528" s="704"/>
      <c r="M528" s="1029"/>
      <c r="N528" s="1029"/>
      <c r="O528" s="1029"/>
      <c r="P528" s="1029"/>
      <c r="Q528" s="1029"/>
      <c r="R528" s="1029"/>
      <c r="S528" s="1029"/>
      <c r="T528" s="1029"/>
      <c r="U528" s="1029"/>
      <c r="V528" s="1029"/>
    </row>
    <row r="529" spans="2:22" ht="18.75" customHeight="1">
      <c r="B529" s="701"/>
      <c r="C529" s="702"/>
      <c r="D529" s="2821" t="s">
        <v>3121</v>
      </c>
      <c r="E529" s="2821"/>
      <c r="F529" s="2821"/>
      <c r="G529" s="2821"/>
      <c r="H529" s="792"/>
      <c r="K529" s="704"/>
      <c r="M529" s="1029"/>
      <c r="N529" s="1029"/>
      <c r="O529" s="1029"/>
      <c r="P529" s="1029"/>
      <c r="Q529" s="1029"/>
      <c r="R529" s="1029"/>
      <c r="S529" s="1029"/>
      <c r="T529" s="1029"/>
      <c r="U529" s="1029"/>
      <c r="V529" s="1029"/>
    </row>
    <row r="530" spans="2:22" ht="36.6" customHeight="1">
      <c r="B530" s="701"/>
      <c r="C530" s="702"/>
      <c r="D530" s="2577" t="s">
        <v>3119</v>
      </c>
      <c r="E530" s="2578"/>
      <c r="F530" s="2578"/>
      <c r="G530" s="2579"/>
      <c r="H530" s="792"/>
      <c r="K530" s="704"/>
      <c r="M530" s="1029"/>
      <c r="N530" s="1029"/>
      <c r="O530" s="1029"/>
      <c r="P530" s="1029"/>
      <c r="Q530" s="1029"/>
      <c r="R530" s="1029"/>
      <c r="S530" s="1029"/>
      <c r="T530" s="1029"/>
      <c r="U530" s="1029"/>
      <c r="V530" s="1029"/>
    </row>
    <row r="531" spans="2:22" ht="18.75" customHeight="1">
      <c r="B531" s="701"/>
      <c r="C531" s="702"/>
      <c r="D531" s="1370" t="s">
        <v>3122</v>
      </c>
      <c r="E531" s="1305"/>
      <c r="F531" s="1305"/>
      <c r="G531" s="1305"/>
      <c r="H531" s="792"/>
      <c r="K531" s="704"/>
      <c r="M531" s="1029"/>
      <c r="N531" s="1029"/>
      <c r="O531" s="1029"/>
      <c r="P531" s="1029"/>
      <c r="Q531" s="1029"/>
      <c r="R531" s="1029"/>
      <c r="S531" s="1029"/>
      <c r="T531" s="1029"/>
      <c r="U531" s="1029"/>
      <c r="V531" s="1029"/>
    </row>
    <row r="532" spans="2:22" ht="43.95" customHeight="1">
      <c r="B532" s="701"/>
      <c r="C532" s="702"/>
      <c r="D532" s="2577" t="s">
        <v>3125</v>
      </c>
      <c r="E532" s="2578"/>
      <c r="F532" s="2578"/>
      <c r="G532" s="2579"/>
      <c r="H532" s="792"/>
      <c r="K532" s="704"/>
      <c r="M532" s="1029"/>
      <c r="N532" s="1029"/>
      <c r="O532" s="1029"/>
      <c r="P532" s="1029"/>
      <c r="Q532" s="1029"/>
      <c r="R532" s="1029"/>
      <c r="S532" s="1029"/>
      <c r="T532" s="1029"/>
      <c r="U532" s="1029"/>
      <c r="V532" s="1029"/>
    </row>
    <row r="533" spans="2:22" ht="18.75" customHeight="1">
      <c r="B533" s="701"/>
      <c r="C533" s="702"/>
      <c r="D533" s="1370" t="s">
        <v>3120</v>
      </c>
      <c r="E533" s="1305"/>
      <c r="F533" s="1305"/>
      <c r="G533" s="1305"/>
      <c r="H533" s="792"/>
      <c r="K533" s="704"/>
      <c r="M533" s="1029"/>
      <c r="N533" s="1029"/>
      <c r="O533" s="1029"/>
      <c r="P533" s="1029"/>
      <c r="Q533" s="1029"/>
      <c r="R533" s="1029"/>
      <c r="S533" s="1029"/>
      <c r="T533" s="1029"/>
      <c r="U533" s="1029"/>
      <c r="V533" s="1029"/>
    </row>
    <row r="534" spans="2:22" ht="103.95" customHeight="1">
      <c r="B534" s="701"/>
      <c r="C534" s="702"/>
      <c r="D534" s="2577" t="s">
        <v>3123</v>
      </c>
      <c r="E534" s="2578"/>
      <c r="F534" s="2578"/>
      <c r="G534" s="2579"/>
      <c r="H534" s="792"/>
      <c r="K534" s="704"/>
      <c r="L534" s="2757" t="s">
        <v>582</v>
      </c>
      <c r="M534" s="2757"/>
      <c r="N534" s="2757"/>
      <c r="O534" s="1032"/>
      <c r="P534" s="1032"/>
      <c r="Q534" s="1032"/>
      <c r="R534" s="1032"/>
      <c r="S534" s="1032"/>
      <c r="T534" s="1032"/>
      <c r="U534" s="1032"/>
      <c r="V534" s="1032"/>
    </row>
    <row r="535" spans="2:22" ht="75" customHeight="1">
      <c r="B535" s="701"/>
      <c r="C535" s="702"/>
      <c r="D535" s="2577" t="s">
        <v>3126</v>
      </c>
      <c r="E535" s="2578"/>
      <c r="F535" s="2578"/>
      <c r="G535" s="2579"/>
      <c r="H535" s="792"/>
      <c r="K535" s="704"/>
      <c r="L535" s="1032"/>
      <c r="M535" s="1032"/>
      <c r="N535" s="1032"/>
      <c r="O535" s="1032"/>
      <c r="P535" s="1032"/>
      <c r="Q535" s="1032"/>
      <c r="R535" s="1032"/>
      <c r="S535" s="1032"/>
      <c r="T535" s="1032"/>
      <c r="U535" s="1032"/>
      <c r="V535" s="1032"/>
    </row>
    <row r="536" spans="2:22" ht="18.75" customHeight="1">
      <c r="B536" s="701"/>
      <c r="C536" s="702"/>
      <c r="D536" s="1308" t="s">
        <v>3127</v>
      </c>
      <c r="E536" s="1306"/>
      <c r="F536" s="1306"/>
      <c r="G536" s="1307"/>
      <c r="H536" s="792"/>
      <c r="K536" s="704"/>
      <c r="L536" s="700"/>
      <c r="M536" s="700"/>
      <c r="N536" s="1029"/>
      <c r="O536" s="1029"/>
      <c r="P536" s="1029"/>
      <c r="Q536" s="1029"/>
      <c r="R536" s="1029"/>
      <c r="S536" s="1029"/>
      <c r="T536" s="1029"/>
      <c r="U536" s="1029"/>
      <c r="V536" s="1029"/>
    </row>
    <row r="537" spans="2:22" ht="18.75" customHeight="1">
      <c r="B537" s="701"/>
      <c r="C537" s="1371" t="s">
        <v>623</v>
      </c>
      <c r="D537" s="2567" t="s">
        <v>2994</v>
      </c>
      <c r="E537" s="2567"/>
      <c r="F537" s="2567"/>
      <c r="G537" s="2567"/>
      <c r="H537" s="792"/>
      <c r="K537" s="704"/>
      <c r="L537" s="999"/>
      <c r="M537" s="999"/>
      <c r="N537" s="1029"/>
      <c r="O537" s="1029"/>
      <c r="P537" s="1029"/>
      <c r="Q537" s="1029"/>
      <c r="R537" s="1029"/>
      <c r="S537" s="1029"/>
      <c r="T537" s="1029"/>
      <c r="U537" s="1029"/>
      <c r="V537" s="1029"/>
    </row>
    <row r="538" spans="2:22" ht="18.75" customHeight="1">
      <c r="B538" s="701"/>
      <c r="C538" s="1371" t="s">
        <v>646</v>
      </c>
      <c r="D538" s="2567" t="s">
        <v>3140</v>
      </c>
      <c r="E538" s="2567"/>
      <c r="F538" s="2567"/>
      <c r="G538" s="2567"/>
      <c r="H538" s="792"/>
      <c r="K538" s="704"/>
      <c r="L538" s="999"/>
      <c r="M538" s="999"/>
      <c r="N538" s="1029"/>
      <c r="O538" s="1029"/>
      <c r="P538" s="1029"/>
      <c r="Q538" s="1029"/>
      <c r="R538" s="1029"/>
      <c r="S538" s="1029"/>
      <c r="T538" s="1029"/>
      <c r="U538" s="1029"/>
      <c r="V538" s="1029"/>
    </row>
    <row r="539" spans="2:22" ht="18.75" customHeight="1">
      <c r="B539" s="701"/>
      <c r="C539" s="702"/>
      <c r="D539" s="1308" t="s">
        <v>3132</v>
      </c>
      <c r="E539" s="1306"/>
      <c r="F539" s="1306"/>
      <c r="G539" s="1307"/>
      <c r="H539" s="1035"/>
      <c r="I539" s="1035"/>
      <c r="J539" s="1035"/>
      <c r="K539" s="1372"/>
      <c r="L539" s="999"/>
      <c r="M539" s="999"/>
      <c r="N539" s="1029"/>
      <c r="O539" s="1029"/>
      <c r="P539" s="1029"/>
      <c r="Q539" s="1029"/>
      <c r="R539" s="1029"/>
      <c r="S539" s="1029"/>
      <c r="T539" s="1029"/>
      <c r="U539" s="1029"/>
      <c r="V539" s="1029"/>
    </row>
    <row r="540" spans="2:22" ht="56.4" customHeight="1">
      <c r="B540" s="701"/>
      <c r="C540" s="702"/>
      <c r="D540" s="2612" t="s">
        <v>3029</v>
      </c>
      <c r="E540" s="2612"/>
      <c r="F540" s="2612"/>
      <c r="G540" s="2612"/>
      <c r="H540" s="1036"/>
      <c r="I540" s="1036"/>
      <c r="J540" s="1036"/>
      <c r="K540" s="1373"/>
      <c r="L540" s="1033"/>
      <c r="M540" s="1029"/>
      <c r="N540" s="1029"/>
      <c r="O540" s="1029"/>
      <c r="P540" s="1029"/>
      <c r="Q540" s="1029"/>
      <c r="R540" s="1029"/>
      <c r="S540" s="1029"/>
      <c r="T540" s="1029"/>
      <c r="U540" s="1029"/>
      <c r="V540" s="1029"/>
    </row>
    <row r="541" spans="2:22" ht="89.25" customHeight="1">
      <c r="B541" s="701"/>
      <c r="C541" s="702"/>
      <c r="D541" s="2612" t="s">
        <v>3031</v>
      </c>
      <c r="E541" s="2612"/>
      <c r="F541" s="2612"/>
      <c r="G541" s="2612"/>
      <c r="H541" s="1037"/>
      <c r="I541" s="1037"/>
      <c r="J541" s="1037"/>
      <c r="K541" s="1374"/>
      <c r="L541" s="1032"/>
      <c r="M541" s="1029"/>
      <c r="N541" s="1029"/>
      <c r="O541" s="1029"/>
      <c r="P541" s="1029"/>
      <c r="Q541" s="1029"/>
      <c r="R541" s="1029"/>
      <c r="S541" s="1029"/>
      <c r="T541" s="1029"/>
      <c r="U541" s="1029"/>
      <c r="V541" s="1029"/>
    </row>
    <row r="542" spans="2:22" ht="49.5" customHeight="1">
      <c r="B542" s="701"/>
      <c r="C542" s="702"/>
      <c r="D542" s="2759" t="s">
        <v>3211</v>
      </c>
      <c r="E542" s="2759"/>
      <c r="F542" s="2759"/>
      <c r="G542" s="2759"/>
      <c r="H542" s="1037"/>
      <c r="I542" s="1037"/>
      <c r="J542" s="1037"/>
      <c r="K542" s="1374"/>
      <c r="L542" s="1032"/>
      <c r="M542" s="1029"/>
      <c r="N542" s="1029"/>
      <c r="O542" s="1029"/>
      <c r="P542" s="1029"/>
      <c r="Q542" s="1029"/>
      <c r="R542" s="1029"/>
      <c r="S542" s="1029"/>
      <c r="T542" s="1029"/>
      <c r="U542" s="1029"/>
      <c r="V542" s="1029"/>
    </row>
    <row r="543" spans="2:22" ht="34.950000000000003" customHeight="1">
      <c r="B543" s="701"/>
      <c r="C543" s="702"/>
      <c r="D543" s="2612" t="s">
        <v>3128</v>
      </c>
      <c r="E543" s="2612"/>
      <c r="F543" s="2612"/>
      <c r="G543" s="2612"/>
      <c r="H543" s="1037"/>
      <c r="I543" s="1037"/>
      <c r="J543" s="1037"/>
      <c r="K543" s="1374"/>
      <c r="L543" s="1032"/>
      <c r="M543" s="1029"/>
      <c r="N543" s="1029"/>
      <c r="O543" s="1029"/>
      <c r="P543" s="1029"/>
      <c r="Q543" s="1029"/>
      <c r="R543" s="1029"/>
      <c r="S543" s="1029"/>
      <c r="T543" s="1029"/>
      <c r="U543" s="1029"/>
      <c r="V543" s="1029"/>
    </row>
    <row r="544" spans="2:22" ht="30" customHeight="1">
      <c r="B544" s="701"/>
      <c r="C544" s="702"/>
      <c r="D544" s="2612" t="s">
        <v>3143</v>
      </c>
      <c r="E544" s="2612"/>
      <c r="F544" s="2612"/>
      <c r="G544" s="2612"/>
      <c r="H544" s="1036"/>
      <c r="I544" s="1036"/>
      <c r="J544" s="1036"/>
      <c r="K544" s="1373"/>
      <c r="L544" s="1033"/>
      <c r="M544" s="1029"/>
      <c r="N544" s="1029"/>
      <c r="O544" s="1029"/>
      <c r="P544" s="1029"/>
      <c r="Q544" s="1029"/>
      <c r="R544" s="1029"/>
      <c r="S544" s="1029"/>
      <c r="T544" s="1029"/>
      <c r="U544" s="1029"/>
      <c r="V544" s="1029"/>
    </row>
    <row r="545" spans="2:22" ht="18.75" customHeight="1">
      <c r="B545" s="701"/>
      <c r="C545" s="702"/>
      <c r="D545" s="1205"/>
      <c r="E545" s="1205"/>
      <c r="F545" s="1205"/>
      <c r="G545" s="1205"/>
      <c r="H545" s="792"/>
      <c r="K545" s="704"/>
      <c r="M545" s="1029"/>
      <c r="N545" s="1029"/>
      <c r="O545" s="1029"/>
      <c r="P545" s="1029"/>
      <c r="Q545" s="1029"/>
      <c r="R545" s="1029"/>
      <c r="S545" s="1029"/>
      <c r="T545" s="1029"/>
      <c r="U545" s="1029"/>
      <c r="V545" s="1029"/>
    </row>
    <row r="546" spans="2:22" ht="18.75" customHeight="1">
      <c r="B546" s="701"/>
      <c r="C546" s="702"/>
      <c r="D546" s="2609" t="s">
        <v>4148</v>
      </c>
      <c r="E546" s="2610"/>
      <c r="F546" s="2610"/>
      <c r="G546" s="2611"/>
      <c r="H546" s="792"/>
      <c r="K546" s="704"/>
      <c r="M546" s="1029"/>
      <c r="N546" s="1029"/>
      <c r="O546" s="1029"/>
      <c r="P546" s="1029"/>
      <c r="Q546" s="1029"/>
      <c r="R546" s="1029"/>
      <c r="S546" s="1029"/>
      <c r="T546" s="1029"/>
      <c r="U546" s="1029"/>
      <c r="V546" s="1029"/>
    </row>
    <row r="547" spans="2:22" ht="18.75" customHeight="1">
      <c r="B547" s="701"/>
      <c r="C547" s="702"/>
      <c r="D547" s="1206"/>
      <c r="E547" s="1309" t="s">
        <v>2901</v>
      </c>
      <c r="F547" s="1310">
        <v>2</v>
      </c>
      <c r="G547" s="1205"/>
      <c r="H547" s="792"/>
      <c r="K547" s="704"/>
      <c r="M547" s="1029"/>
      <c r="N547" s="1029"/>
      <c r="O547" s="1029"/>
      <c r="P547" s="1029"/>
      <c r="Q547" s="1029"/>
      <c r="R547" s="1029"/>
      <c r="S547" s="1029"/>
      <c r="T547" s="1029"/>
      <c r="U547" s="1029"/>
      <c r="V547" s="1029"/>
    </row>
    <row r="548" spans="2:22" ht="18.75" customHeight="1">
      <c r="B548" s="701"/>
      <c r="C548" s="702"/>
      <c r="D548" s="1356" t="s">
        <v>4149</v>
      </c>
      <c r="E548" s="1311">
        <v>50</v>
      </c>
      <c r="F548" s="1312" t="s">
        <v>2849</v>
      </c>
      <c r="G548" s="1313"/>
      <c r="H548" s="792"/>
      <c r="K548" s="704"/>
      <c r="L548" s="693" t="s">
        <v>582</v>
      </c>
      <c r="M548" s="1029"/>
      <c r="N548" s="1029"/>
      <c r="O548" s="1029"/>
      <c r="P548" s="1029"/>
      <c r="Q548" s="1029"/>
      <c r="R548" s="1029"/>
      <c r="S548" s="1029"/>
      <c r="T548" s="1029"/>
      <c r="U548" s="1029"/>
      <c r="V548" s="1029"/>
    </row>
    <row r="549" spans="2:22" ht="18.75" customHeight="1">
      <c r="B549" s="701"/>
      <c r="C549" s="702"/>
      <c r="D549" s="2746" t="s">
        <v>4150</v>
      </c>
      <c r="E549" s="2747"/>
      <c r="F549" s="1314" t="s">
        <v>2847</v>
      </c>
      <c r="G549" s="1315">
        <v>50</v>
      </c>
      <c r="H549" s="792" t="s">
        <v>2884</v>
      </c>
      <c r="K549" s="704"/>
      <c r="M549" s="1029"/>
      <c r="N549" s="1029"/>
      <c r="O549" s="1029"/>
      <c r="P549" s="1029"/>
      <c r="Q549" s="1029"/>
      <c r="R549" s="1029"/>
      <c r="S549" s="1029"/>
      <c r="T549" s="1029"/>
      <c r="U549" s="1029"/>
      <c r="V549" s="1029"/>
    </row>
    <row r="550" spans="2:22" ht="15.75" customHeight="1">
      <c r="B550" s="701"/>
      <c r="C550" s="702"/>
      <c r="D550" s="1316"/>
      <c r="E550" s="1316"/>
      <c r="F550" s="1314" t="s">
        <v>2848</v>
      </c>
      <c r="G550" s="1311">
        <v>50</v>
      </c>
      <c r="H550" s="792" t="s">
        <v>2884</v>
      </c>
      <c r="K550" s="704"/>
      <c r="M550" s="1029"/>
      <c r="N550" s="1029"/>
      <c r="O550" s="1029"/>
      <c r="P550" s="1029"/>
      <c r="Q550" s="1029"/>
      <c r="R550" s="1029"/>
      <c r="S550" s="1029"/>
      <c r="T550" s="1029"/>
      <c r="U550" s="1029"/>
      <c r="V550" s="1029"/>
    </row>
    <row r="551" spans="2:22" ht="15" customHeight="1">
      <c r="B551" s="701"/>
      <c r="C551" s="702"/>
      <c r="D551" s="1356" t="s">
        <v>4151</v>
      </c>
      <c r="E551" s="1317">
        <v>2000</v>
      </c>
      <c r="F551" s="1316" t="s">
        <v>4152</v>
      </c>
      <c r="G551" s="792"/>
      <c r="H551" s="792"/>
      <c r="K551" s="704"/>
      <c r="M551" s="1029"/>
      <c r="N551" s="1029"/>
      <c r="O551" s="1029"/>
      <c r="P551" s="1029"/>
      <c r="Q551" s="1029"/>
      <c r="R551" s="1029"/>
      <c r="S551" s="1029"/>
      <c r="T551" s="1029"/>
      <c r="U551" s="1029"/>
      <c r="V551" s="1029"/>
    </row>
    <row r="552" spans="2:22" ht="15" customHeight="1">
      <c r="B552" s="1375"/>
      <c r="C552" s="1376"/>
      <c r="D552" s="2747" t="s">
        <v>4153</v>
      </c>
      <c r="E552" s="2748"/>
      <c r="F552" s="1318">
        <v>10</v>
      </c>
      <c r="G552" s="1034" t="s">
        <v>2850</v>
      </c>
      <c r="H552" s="1376"/>
      <c r="I552" s="1376"/>
      <c r="J552" s="1376"/>
      <c r="K552" s="1200"/>
      <c r="M552" s="1029"/>
      <c r="N552" s="1029"/>
      <c r="O552" s="1029"/>
      <c r="P552" s="1029"/>
      <c r="Q552" s="1029"/>
      <c r="R552" s="1029"/>
      <c r="S552" s="1029"/>
      <c r="T552" s="1029"/>
      <c r="U552" s="1029"/>
      <c r="V552" s="1029"/>
    </row>
    <row r="553" spans="2:22" ht="15" customHeight="1">
      <c r="B553" s="701"/>
      <c r="C553" s="1034"/>
      <c r="D553" s="1240" t="s">
        <v>2704</v>
      </c>
      <c r="E553" s="1034"/>
      <c r="F553" s="1034"/>
      <c r="G553" s="1034"/>
      <c r="H553" s="1034"/>
      <c r="I553" s="1034"/>
      <c r="J553" s="1034"/>
      <c r="K553" s="1377"/>
      <c r="M553" s="1029"/>
      <c r="N553" s="1029"/>
      <c r="O553" s="1029"/>
      <c r="P553" s="1029"/>
      <c r="Q553" s="1029"/>
      <c r="R553" s="1029"/>
      <c r="S553" s="1029"/>
      <c r="T553" s="1029"/>
      <c r="U553" s="1029"/>
      <c r="V553" s="1029"/>
    </row>
    <row r="554" spans="2:22" ht="15" customHeight="1">
      <c r="B554" s="1378"/>
      <c r="C554" s="1034"/>
      <c r="D554" s="1356" t="s">
        <v>3821</v>
      </c>
      <c r="E554" s="1352">
        <v>26</v>
      </c>
      <c r="F554" s="1034" t="s">
        <v>2850</v>
      </c>
      <c r="G554" s="1034"/>
      <c r="H554" s="1034"/>
      <c r="I554" s="1034"/>
      <c r="J554" s="1034"/>
      <c r="K554" s="1377"/>
      <c r="M554" s="1029"/>
      <c r="N554" s="1029"/>
      <c r="O554" s="1029"/>
      <c r="P554" s="1029"/>
      <c r="Q554" s="1029"/>
      <c r="R554" s="1029"/>
      <c r="S554" s="1029"/>
      <c r="T554" s="1029"/>
      <c r="U554" s="1029"/>
      <c r="V554" s="1029"/>
    </row>
    <row r="555" spans="2:22" ht="15" customHeight="1">
      <c r="B555" s="1378"/>
      <c r="C555" s="1034"/>
      <c r="D555" s="1353" t="s">
        <v>4155</v>
      </c>
      <c r="E555" s="1352">
        <v>50</v>
      </c>
      <c r="F555" s="1034" t="s">
        <v>4154</v>
      </c>
      <c r="G555" s="1034"/>
      <c r="H555" s="1034"/>
      <c r="I555" s="1034"/>
      <c r="J555" s="1034"/>
      <c r="K555" s="1377"/>
      <c r="M555" s="1029"/>
      <c r="N555" s="1029"/>
      <c r="O555" s="1029"/>
      <c r="P555" s="1029"/>
      <c r="Q555" s="1029"/>
      <c r="R555" s="1029"/>
      <c r="S555" s="1029"/>
      <c r="T555" s="1029"/>
      <c r="U555" s="1029"/>
      <c r="V555" s="1029"/>
    </row>
    <row r="556" spans="2:22" ht="15" customHeight="1">
      <c r="B556" s="1378"/>
      <c r="C556" s="1034"/>
      <c r="D556" s="1379" t="s">
        <v>3822</v>
      </c>
      <c r="E556" s="1034"/>
      <c r="F556" s="1034"/>
      <c r="G556" s="1034"/>
      <c r="H556" s="1034"/>
      <c r="I556" s="1034"/>
      <c r="J556" s="1034"/>
      <c r="K556" s="1377"/>
      <c r="M556" s="1029"/>
      <c r="N556" s="1029"/>
      <c r="O556" s="1029"/>
      <c r="P556" s="1029"/>
      <c r="Q556" s="1029"/>
      <c r="R556" s="1029"/>
      <c r="S556" s="1029"/>
      <c r="T556" s="1029"/>
      <c r="U556" s="1029"/>
      <c r="V556" s="1029"/>
    </row>
    <row r="557" spans="2:22" ht="15" customHeight="1">
      <c r="B557" s="1378"/>
      <c r="C557" s="1034"/>
      <c r="D557" s="1353" t="s">
        <v>2885</v>
      </c>
      <c r="E557" s="1319">
        <v>100</v>
      </c>
      <c r="F557" s="1034" t="s">
        <v>3131</v>
      </c>
      <c r="G557" s="2554" t="str">
        <f>+H559</f>
        <v>New Office Block</v>
      </c>
      <c r="H557" s="2554"/>
      <c r="I557" s="1359"/>
      <c r="J557" s="1359"/>
      <c r="K557" s="1377"/>
      <c r="M557" s="1029"/>
      <c r="N557" s="1029"/>
      <c r="O557" s="1029"/>
      <c r="P557" s="1029"/>
      <c r="Q557" s="1029"/>
      <c r="R557" s="1029"/>
      <c r="S557" s="1029"/>
      <c r="T557" s="1029"/>
      <c r="U557" s="1029"/>
      <c r="V557" s="1029"/>
    </row>
    <row r="558" spans="2:22" ht="15" customHeight="1">
      <c r="B558" s="1378"/>
      <c r="C558" s="1034"/>
      <c r="D558" s="1353" t="s">
        <v>4156</v>
      </c>
      <c r="E558" s="1320">
        <v>6</v>
      </c>
      <c r="F558" s="1034" t="s">
        <v>2886</v>
      </c>
      <c r="G558" s="1034"/>
      <c r="H558" s="1034"/>
      <c r="I558" s="1034"/>
      <c r="J558" s="1034"/>
      <c r="K558" s="1377"/>
      <c r="M558" s="1029"/>
      <c r="N558" s="1029"/>
      <c r="O558" s="1029"/>
      <c r="P558" s="1029"/>
      <c r="Q558" s="1029"/>
      <c r="R558" s="1029"/>
      <c r="S558" s="1029"/>
      <c r="T558" s="1029"/>
      <c r="U558" s="1029"/>
      <c r="V558" s="1029"/>
    </row>
    <row r="559" spans="2:22" ht="15" customHeight="1">
      <c r="B559" s="1378"/>
      <c r="C559" s="1034"/>
      <c r="D559" s="1353" t="s">
        <v>4157</v>
      </c>
      <c r="E559" s="1320">
        <v>30</v>
      </c>
      <c r="F559" s="1034" t="s">
        <v>538</v>
      </c>
      <c r="G559" s="1353" t="s">
        <v>2887</v>
      </c>
      <c r="H559" s="2713" t="s">
        <v>2888</v>
      </c>
      <c r="I559" s="2713"/>
      <c r="J559" s="2713"/>
      <c r="K559" s="2714"/>
      <c r="M559" s="1029"/>
      <c r="N559" s="1029"/>
      <c r="O559" s="1029"/>
      <c r="P559" s="1029"/>
      <c r="Q559" s="1029"/>
      <c r="R559" s="1029"/>
      <c r="S559" s="1029"/>
      <c r="T559" s="1029"/>
      <c r="U559" s="1029"/>
      <c r="V559" s="1029"/>
    </row>
    <row r="560" spans="2:22" ht="15" customHeight="1">
      <c r="B560" s="1378"/>
      <c r="C560" s="1034"/>
      <c r="D560" s="1353" t="s">
        <v>4158</v>
      </c>
      <c r="E560" s="1320">
        <v>40</v>
      </c>
      <c r="F560" s="1034" t="s">
        <v>538</v>
      </c>
      <c r="G560" s="1353" t="s">
        <v>2887</v>
      </c>
      <c r="H560" s="2713" t="s">
        <v>2889</v>
      </c>
      <c r="I560" s="2713"/>
      <c r="J560" s="2713"/>
      <c r="K560" s="2714"/>
      <c r="M560" s="1029"/>
      <c r="N560" s="1029"/>
      <c r="O560" s="1029"/>
      <c r="P560" s="1029"/>
      <c r="Q560" s="1029"/>
      <c r="R560" s="1029"/>
      <c r="S560" s="1029"/>
      <c r="T560" s="1029"/>
      <c r="U560" s="1029"/>
      <c r="V560" s="1029"/>
    </row>
    <row r="561" spans="2:22" ht="15" customHeight="1">
      <c r="B561" s="1378"/>
      <c r="C561" s="1034"/>
      <c r="D561" s="1353" t="s">
        <v>4157</v>
      </c>
      <c r="E561" s="1320">
        <v>30</v>
      </c>
      <c r="F561" s="1034" t="s">
        <v>538</v>
      </c>
      <c r="G561" s="1353" t="s">
        <v>2887</v>
      </c>
      <c r="H561" s="2713" t="s">
        <v>2890</v>
      </c>
      <c r="I561" s="2713"/>
      <c r="J561" s="2713"/>
      <c r="K561" s="2714"/>
      <c r="M561" s="1029"/>
      <c r="N561" s="1029"/>
      <c r="O561" s="1029"/>
      <c r="P561" s="1029"/>
      <c r="Q561" s="1029"/>
      <c r="R561" s="1029"/>
      <c r="S561" s="1029"/>
      <c r="T561" s="1029"/>
      <c r="U561" s="1029"/>
      <c r="V561" s="1029"/>
    </row>
    <row r="562" spans="2:22" ht="15" customHeight="1">
      <c r="B562" s="1378"/>
      <c r="C562" s="1034"/>
      <c r="D562" s="1353" t="s">
        <v>2885</v>
      </c>
      <c r="E562" s="1319">
        <v>110</v>
      </c>
      <c r="F562" s="1034" t="s">
        <v>3131</v>
      </c>
      <c r="G562" s="2608" t="str">
        <f>+H560</f>
        <v>Parking garage</v>
      </c>
      <c r="H562" s="2608"/>
      <c r="I562" s="1359"/>
      <c r="J562" s="1359"/>
      <c r="K562" s="1377"/>
      <c r="M562" s="1029"/>
      <c r="N562" s="1029"/>
      <c r="O562" s="1029"/>
      <c r="P562" s="1029"/>
      <c r="Q562" s="1029"/>
      <c r="R562" s="1029"/>
      <c r="S562" s="1029"/>
      <c r="T562" s="1029"/>
      <c r="U562" s="1029"/>
      <c r="V562" s="1029"/>
    </row>
    <row r="563" spans="2:22" ht="15" customHeight="1">
      <c r="B563" s="1378"/>
      <c r="C563" s="1034"/>
      <c r="D563" s="1353" t="s">
        <v>4159</v>
      </c>
      <c r="E563" s="1320">
        <v>12</v>
      </c>
      <c r="F563" s="1034" t="s">
        <v>2886</v>
      </c>
      <c r="G563" s="1380"/>
      <c r="H563" s="1380"/>
      <c r="I563" s="1359"/>
      <c r="J563" s="1359"/>
      <c r="K563" s="1377"/>
      <c r="M563" s="1029"/>
      <c r="N563" s="1029"/>
      <c r="O563" s="1029"/>
      <c r="P563" s="1029"/>
      <c r="Q563" s="1029"/>
      <c r="R563" s="1029"/>
      <c r="S563" s="1029"/>
      <c r="T563" s="1029"/>
      <c r="U563" s="1029"/>
      <c r="V563" s="1029"/>
    </row>
    <row r="564" spans="2:22" ht="15" customHeight="1">
      <c r="B564" s="1378"/>
      <c r="C564" s="1034"/>
      <c r="D564" s="1353" t="s">
        <v>2885</v>
      </c>
      <c r="E564" s="1319">
        <v>120</v>
      </c>
      <c r="F564" s="1034" t="s">
        <v>3131</v>
      </c>
      <c r="G564" s="2608" t="str">
        <f>+H561</f>
        <v>Conference Centre &amp; Canteen</v>
      </c>
      <c r="H564" s="2608"/>
      <c r="I564" s="1359"/>
      <c r="J564" s="1359"/>
      <c r="K564" s="1377"/>
      <c r="M564" s="1029"/>
      <c r="N564" s="1029"/>
      <c r="O564" s="1029"/>
      <c r="P564" s="1029"/>
      <c r="Q564" s="1029"/>
      <c r="R564" s="1029"/>
      <c r="S564" s="1029"/>
      <c r="T564" s="1029"/>
      <c r="U564" s="1029"/>
      <c r="V564" s="1029"/>
    </row>
    <row r="565" spans="2:22" ht="15" customHeight="1">
      <c r="B565" s="1378"/>
      <c r="C565" s="1034"/>
      <c r="D565" s="1353" t="s">
        <v>4156</v>
      </c>
      <c r="E565" s="1320">
        <v>12</v>
      </c>
      <c r="F565" s="1034" t="s">
        <v>2886</v>
      </c>
      <c r="G565" s="1034"/>
      <c r="H565" s="1034"/>
      <c r="I565" s="1359"/>
      <c r="J565" s="1359"/>
      <c r="K565" s="1377"/>
      <c r="M565" s="1029"/>
      <c r="N565" s="1029"/>
      <c r="O565" s="1029"/>
      <c r="P565" s="1029"/>
      <c r="Q565" s="1029"/>
      <c r="R565" s="1029"/>
      <c r="S565" s="1029"/>
      <c r="T565" s="1029"/>
      <c r="U565" s="1029"/>
      <c r="V565" s="1029"/>
    </row>
    <row r="566" spans="2:22" ht="15" customHeight="1">
      <c r="B566" s="1378"/>
      <c r="C566" s="1034"/>
      <c r="D566" s="1353" t="s">
        <v>2891</v>
      </c>
      <c r="E566" s="1321">
        <f>+E559+E560+E561</f>
        <v>100</v>
      </c>
      <c r="F566" s="1034" t="s">
        <v>2892</v>
      </c>
      <c r="G566" s="1034"/>
      <c r="H566" s="1034"/>
      <c r="I566" s="1359"/>
      <c r="J566" s="1359"/>
      <c r="K566" s="1377"/>
      <c r="M566" s="1029"/>
      <c r="N566" s="1029"/>
      <c r="O566" s="1029"/>
      <c r="P566" s="1029"/>
      <c r="Q566" s="1029"/>
      <c r="R566" s="1029"/>
      <c r="S566" s="1029"/>
      <c r="T566" s="1029"/>
      <c r="U566" s="1029"/>
      <c r="V566" s="1029"/>
    </row>
    <row r="567" spans="2:22" ht="15" customHeight="1">
      <c r="B567" s="1378"/>
      <c r="C567" s="1034"/>
      <c r="D567" s="1353" t="s">
        <v>2893</v>
      </c>
      <c r="E567" s="1322">
        <f>+E566</f>
        <v>100</v>
      </c>
      <c r="F567" s="1034" t="s">
        <v>2892</v>
      </c>
      <c r="G567" s="1034"/>
      <c r="H567" s="1034"/>
      <c r="I567" s="1359"/>
      <c r="J567" s="1359"/>
      <c r="K567" s="1377"/>
      <c r="M567" s="1029"/>
      <c r="N567" s="1029"/>
      <c r="O567" s="1029"/>
      <c r="P567" s="1029"/>
      <c r="Q567" s="1029"/>
      <c r="R567" s="1029"/>
      <c r="S567" s="1029"/>
      <c r="T567" s="1029"/>
      <c r="U567" s="1029"/>
      <c r="V567" s="1029"/>
    </row>
    <row r="568" spans="2:22" ht="15" customHeight="1">
      <c r="B568" s="1378"/>
      <c r="C568" s="1034"/>
      <c r="D568" s="1353" t="s">
        <v>3785</v>
      </c>
      <c r="E568" s="1320">
        <v>30</v>
      </c>
      <c r="F568" s="1034" t="s">
        <v>3130</v>
      </c>
      <c r="G568" s="1034"/>
      <c r="H568" s="1034"/>
      <c r="I568" s="1034"/>
      <c r="J568" s="1034"/>
      <c r="K568" s="1377"/>
      <c r="M568" s="1029"/>
      <c r="N568" s="1029"/>
      <c r="O568" s="1029"/>
      <c r="P568" s="1029"/>
      <c r="Q568" s="1029"/>
      <c r="R568" s="1029"/>
      <c r="S568" s="1029"/>
      <c r="T568" s="1029"/>
      <c r="U568" s="1029"/>
      <c r="V568" s="1029"/>
    </row>
    <row r="569" spans="2:22" ht="15" customHeight="1">
      <c r="B569" s="1378"/>
      <c r="C569" s="1034"/>
      <c r="D569" s="1353" t="s">
        <v>2894</v>
      </c>
      <c r="E569" s="1354">
        <v>0.55000000000000004</v>
      </c>
      <c r="F569" s="1034"/>
      <c r="G569" s="1049"/>
      <c r="H569" s="1034"/>
      <c r="I569" s="1034"/>
      <c r="J569" s="1034"/>
      <c r="K569" s="1377"/>
      <c r="M569" s="1029"/>
      <c r="N569" s="1029"/>
      <c r="O569" s="1029"/>
      <c r="P569" s="1029"/>
      <c r="Q569" s="1029"/>
      <c r="R569" s="1029"/>
      <c r="S569" s="1029"/>
      <c r="T569" s="1029"/>
      <c r="U569" s="1029"/>
      <c r="V569" s="1029"/>
    </row>
    <row r="570" spans="2:22" ht="15" customHeight="1">
      <c r="B570" s="1378"/>
      <c r="C570" s="1034"/>
      <c r="D570" s="1353" t="s">
        <v>2895</v>
      </c>
      <c r="E570" s="1354">
        <v>0.55000000000000004</v>
      </c>
      <c r="F570" s="1034"/>
      <c r="G570" s="1034"/>
      <c r="H570" s="1034"/>
      <c r="I570" s="1034"/>
      <c r="J570" s="1034"/>
      <c r="K570" s="1377"/>
      <c r="M570" s="1029"/>
      <c r="N570" s="1029"/>
      <c r="O570" s="1029"/>
      <c r="P570" s="1029"/>
      <c r="Q570" s="1029"/>
      <c r="R570" s="1029"/>
      <c r="S570" s="1029"/>
      <c r="T570" s="1029"/>
      <c r="U570" s="1029"/>
      <c r="V570" s="1029"/>
    </row>
    <row r="571" spans="2:22" ht="15" customHeight="1">
      <c r="B571" s="1378"/>
      <c r="C571" s="1034"/>
      <c r="D571" s="1353" t="s">
        <v>2896</v>
      </c>
      <c r="E571" s="1354">
        <v>0.02</v>
      </c>
      <c r="F571" s="1034"/>
      <c r="G571" s="1034"/>
      <c r="H571" s="1034"/>
      <c r="I571" s="1034"/>
      <c r="J571" s="1034"/>
      <c r="K571" s="1377"/>
      <c r="M571" s="1029"/>
      <c r="N571" s="1029"/>
      <c r="O571" s="1029"/>
      <c r="P571" s="1029"/>
      <c r="Q571" s="1029"/>
      <c r="R571" s="1029"/>
      <c r="S571" s="1029"/>
      <c r="T571" s="1029"/>
      <c r="U571" s="1029"/>
      <c r="V571" s="1029"/>
    </row>
    <row r="572" spans="2:22" ht="15" customHeight="1">
      <c r="B572" s="1378"/>
      <c r="C572" s="1034"/>
      <c r="D572" s="2562" t="s">
        <v>3823</v>
      </c>
      <c r="E572" s="2621">
        <v>1</v>
      </c>
      <c r="F572" s="1034"/>
      <c r="G572" s="1034"/>
      <c r="H572" s="1034"/>
      <c r="I572" s="1034"/>
      <c r="J572" s="1034"/>
      <c r="K572" s="1377"/>
      <c r="M572" s="1029"/>
      <c r="N572" s="1029"/>
      <c r="O572" s="1029"/>
      <c r="P572" s="1029"/>
      <c r="Q572" s="1029"/>
      <c r="R572" s="1029"/>
      <c r="S572" s="1029"/>
      <c r="T572" s="1029"/>
      <c r="U572" s="1029"/>
      <c r="V572" s="1029"/>
    </row>
    <row r="573" spans="2:22" ht="15" customHeight="1">
      <c r="B573" s="1378"/>
      <c r="C573" s="1034"/>
      <c r="D573" s="2562"/>
      <c r="E573" s="2621"/>
      <c r="F573" s="1034"/>
      <c r="G573" s="1034"/>
      <c r="H573" s="1034"/>
      <c r="I573" s="1034"/>
      <c r="J573" s="1034"/>
      <c r="K573" s="1377"/>
      <c r="M573" s="1029"/>
      <c r="N573" s="1029"/>
      <c r="O573" s="1029"/>
      <c r="P573" s="1029"/>
      <c r="Q573" s="1029"/>
      <c r="R573" s="1029"/>
      <c r="S573" s="1029"/>
      <c r="T573" s="1029"/>
      <c r="U573" s="1029"/>
      <c r="V573" s="1029"/>
    </row>
    <row r="574" spans="2:22" ht="15" customHeight="1">
      <c r="B574" s="1378"/>
      <c r="C574" s="1034"/>
      <c r="D574" s="2562"/>
      <c r="E574" s="2621"/>
      <c r="F574" s="1034"/>
      <c r="G574" s="1034"/>
      <c r="H574" s="1034"/>
      <c r="I574" s="1034"/>
      <c r="J574" s="1034"/>
      <c r="K574" s="1377"/>
      <c r="M574" s="1029"/>
      <c r="N574" s="1029"/>
      <c r="O574" s="1029"/>
      <c r="P574" s="1029"/>
      <c r="Q574" s="1029"/>
      <c r="R574" s="1029"/>
      <c r="S574" s="1029"/>
      <c r="T574" s="1029"/>
      <c r="U574" s="1029"/>
      <c r="V574" s="1029"/>
    </row>
    <row r="575" spans="2:22" ht="15" customHeight="1">
      <c r="B575" s="2853" t="s">
        <v>2876</v>
      </c>
      <c r="C575" s="2854"/>
      <c r="D575" s="1381" t="s">
        <v>3825</v>
      </c>
      <c r="E575" s="1323"/>
      <c r="F575" s="1034"/>
      <c r="G575" s="1034"/>
      <c r="H575" s="1034"/>
      <c r="I575" s="1034"/>
      <c r="J575" s="1034"/>
      <c r="K575" s="1377"/>
      <c r="M575" s="1029"/>
      <c r="N575" s="1029"/>
      <c r="O575" s="1029"/>
      <c r="P575" s="1029"/>
      <c r="Q575" s="1029"/>
      <c r="R575" s="1029"/>
      <c r="S575" s="1029"/>
      <c r="T575" s="1029"/>
      <c r="U575" s="1029"/>
      <c r="V575" s="1029"/>
    </row>
    <row r="576" spans="2:22" ht="54.6" customHeight="1">
      <c r="B576" s="1378"/>
      <c r="C576" s="1034"/>
      <c r="D576" s="2580" t="s">
        <v>3824</v>
      </c>
      <c r="E576" s="2580"/>
      <c r="F576" s="2580"/>
      <c r="G576" s="1034"/>
      <c r="H576" s="1034"/>
      <c r="I576" s="1034"/>
      <c r="J576" s="1034"/>
      <c r="K576" s="1377"/>
      <c r="M576" s="1029"/>
      <c r="N576" s="1029"/>
      <c r="O576" s="1029"/>
      <c r="P576" s="1029"/>
      <c r="Q576" s="1029"/>
      <c r="R576" s="1029"/>
      <c r="S576" s="1029"/>
      <c r="T576" s="1029"/>
      <c r="U576" s="1029"/>
      <c r="V576" s="1029"/>
    </row>
    <row r="577" spans="2:22" ht="34.950000000000003" customHeight="1">
      <c r="B577" s="1378"/>
      <c r="C577" s="1034"/>
      <c r="D577" s="2580" t="s">
        <v>2877</v>
      </c>
      <c r="E577" s="2580"/>
      <c r="F577" s="2580"/>
      <c r="G577" s="1034"/>
      <c r="H577" s="1034"/>
      <c r="I577" s="1034"/>
      <c r="J577" s="1034"/>
      <c r="K577" s="1377"/>
      <c r="M577" s="1029"/>
      <c r="N577" s="1029"/>
      <c r="O577" s="1029"/>
      <c r="P577" s="1029"/>
      <c r="Q577" s="1029"/>
      <c r="R577" s="1029"/>
      <c r="S577" s="1029"/>
      <c r="T577" s="1029"/>
      <c r="U577" s="1029"/>
      <c r="V577" s="1029"/>
    </row>
    <row r="578" spans="2:22" ht="64.2" customHeight="1">
      <c r="B578" s="1378"/>
      <c r="C578" s="1034"/>
      <c r="D578" s="2580" t="s">
        <v>3826</v>
      </c>
      <c r="E578" s="2580"/>
      <c r="F578" s="2580"/>
      <c r="G578" s="1034"/>
      <c r="H578" s="1034"/>
      <c r="I578" s="1034"/>
      <c r="J578" s="1034"/>
      <c r="K578" s="1377"/>
      <c r="M578" s="1029"/>
      <c r="N578" s="1029"/>
      <c r="O578" s="1029"/>
      <c r="P578" s="1029"/>
      <c r="Q578" s="1029"/>
      <c r="R578" s="1029"/>
      <c r="S578" s="1029"/>
      <c r="T578" s="1029"/>
      <c r="U578" s="1029"/>
      <c r="V578" s="1029"/>
    </row>
    <row r="579" spans="2:22" ht="15" customHeight="1">
      <c r="B579" s="1378"/>
      <c r="C579" s="1034"/>
      <c r="D579" s="2580" t="s">
        <v>2878</v>
      </c>
      <c r="E579" s="2580"/>
      <c r="F579" s="2580"/>
      <c r="G579" s="1034"/>
      <c r="H579" s="1034"/>
      <c r="I579" s="1034"/>
      <c r="J579" s="1034"/>
      <c r="K579" s="1377"/>
      <c r="M579" s="1029"/>
      <c r="N579" s="1029"/>
      <c r="O579" s="1029"/>
      <c r="P579" s="1029"/>
      <c r="Q579" s="1029"/>
      <c r="R579" s="1029"/>
      <c r="S579" s="1029"/>
      <c r="T579" s="1029"/>
      <c r="U579" s="1029"/>
      <c r="V579" s="1029"/>
    </row>
    <row r="580" spans="2:22" ht="40.200000000000003" customHeight="1">
      <c r="B580" s="1378"/>
      <c r="C580" s="1034"/>
      <c r="D580" s="2580" t="s">
        <v>3108</v>
      </c>
      <c r="E580" s="2580"/>
      <c r="F580" s="2580" t="s">
        <v>582</v>
      </c>
      <c r="G580" s="1382"/>
      <c r="H580" s="1382"/>
      <c r="I580" s="1382"/>
      <c r="J580" s="1382"/>
      <c r="K580" s="1383"/>
      <c r="M580" s="1029"/>
      <c r="N580" s="1029"/>
      <c r="O580" s="1029"/>
      <c r="P580" s="1029"/>
      <c r="Q580" s="1029"/>
      <c r="R580" s="1029"/>
      <c r="S580" s="1029"/>
      <c r="T580" s="1029"/>
      <c r="U580" s="1029"/>
      <c r="V580" s="1029"/>
    </row>
    <row r="581" spans="2:22" ht="38.4" customHeight="1">
      <c r="B581" s="1378"/>
      <c r="C581" s="1034"/>
      <c r="D581" s="2580" t="s">
        <v>2897</v>
      </c>
      <c r="E581" s="2580"/>
      <c r="F581" s="2580"/>
      <c r="G581" s="1034"/>
      <c r="H581" s="1034"/>
      <c r="I581" s="1034"/>
      <c r="J581" s="1034"/>
      <c r="K581" s="1377"/>
      <c r="M581" s="1029"/>
      <c r="N581" s="1029"/>
      <c r="O581" s="1029"/>
      <c r="P581" s="1029"/>
      <c r="Q581" s="1029"/>
      <c r="R581" s="1029"/>
      <c r="S581" s="1029"/>
      <c r="T581" s="1029"/>
      <c r="U581" s="1029"/>
      <c r="V581" s="1029"/>
    </row>
    <row r="582" spans="2:22" ht="47.4" customHeight="1">
      <c r="B582" s="1378"/>
      <c r="C582" s="1034"/>
      <c r="D582" s="2580" t="s">
        <v>2898</v>
      </c>
      <c r="E582" s="2580"/>
      <c r="F582" s="2580"/>
      <c r="G582" s="1034"/>
      <c r="H582" s="1034"/>
      <c r="I582" s="1034"/>
      <c r="J582" s="1034"/>
      <c r="K582" s="1377"/>
      <c r="M582" s="1029"/>
      <c r="N582" s="1029"/>
      <c r="O582" s="1029"/>
      <c r="P582" s="1029"/>
      <c r="Q582" s="1029"/>
      <c r="R582" s="1029"/>
      <c r="S582" s="1029"/>
      <c r="T582" s="1029"/>
      <c r="U582" s="1029"/>
      <c r="V582" s="1029"/>
    </row>
    <row r="583" spans="2:22" ht="43.2" customHeight="1">
      <c r="B583" s="1378"/>
      <c r="C583" s="1034"/>
      <c r="D583" s="2580" t="s">
        <v>2879</v>
      </c>
      <c r="E583" s="2580"/>
      <c r="F583" s="2580"/>
      <c r="G583" s="1034"/>
      <c r="H583" s="1034"/>
      <c r="I583" s="1034"/>
      <c r="J583" s="1034"/>
      <c r="K583" s="1377"/>
      <c r="M583" s="1029"/>
      <c r="N583" s="1029"/>
      <c r="O583" s="1029"/>
      <c r="P583" s="1029"/>
      <c r="Q583" s="1029"/>
      <c r="R583" s="1029"/>
      <c r="S583" s="1029"/>
      <c r="T583" s="1029"/>
      <c r="U583" s="1029"/>
      <c r="V583" s="1029"/>
    </row>
    <row r="584" spans="2:22" ht="45" customHeight="1">
      <c r="B584" s="1378"/>
      <c r="C584" s="1034"/>
      <c r="D584" s="2580" t="s">
        <v>2899</v>
      </c>
      <c r="E584" s="2580"/>
      <c r="F584" s="2580"/>
      <c r="G584" s="1034"/>
      <c r="H584" s="1034"/>
      <c r="I584" s="1034"/>
      <c r="J584" s="1034"/>
      <c r="K584" s="1377"/>
      <c r="M584" s="1029"/>
      <c r="N584" s="1029"/>
      <c r="O584" s="1029"/>
      <c r="P584" s="1029"/>
      <c r="Q584" s="1029"/>
      <c r="R584" s="1029"/>
      <c r="S584" s="1029"/>
      <c r="T584" s="1029"/>
      <c r="U584" s="1029"/>
      <c r="V584" s="1029"/>
    </row>
    <row r="585" spans="2:22" ht="39" customHeight="1">
      <c r="B585" s="1378"/>
      <c r="C585" s="1034"/>
      <c r="D585" s="2580" t="s">
        <v>2880</v>
      </c>
      <c r="E585" s="2580"/>
      <c r="F585" s="2580"/>
      <c r="G585" s="1034"/>
      <c r="H585" s="1034"/>
      <c r="I585" s="1034"/>
      <c r="J585" s="1034"/>
      <c r="K585" s="1377"/>
      <c r="M585" s="1029"/>
      <c r="N585" s="1029"/>
      <c r="O585" s="1029"/>
      <c r="P585" s="1029"/>
      <c r="Q585" s="1029"/>
      <c r="R585" s="1029"/>
      <c r="S585" s="1029"/>
      <c r="T585" s="1029"/>
      <c r="U585" s="1029"/>
      <c r="V585" s="1029"/>
    </row>
    <row r="586" spans="2:22" ht="43.2" customHeight="1">
      <c r="B586" s="1378"/>
      <c r="C586" s="1034"/>
      <c r="D586" s="2580" t="s">
        <v>2900</v>
      </c>
      <c r="E586" s="2580"/>
      <c r="F586" s="2580"/>
      <c r="G586" s="1034"/>
      <c r="H586" s="1034"/>
      <c r="I586" s="1034"/>
      <c r="J586" s="1034"/>
      <c r="K586" s="1377"/>
      <c r="M586" s="1029"/>
      <c r="N586" s="1029"/>
      <c r="O586" s="1029"/>
      <c r="P586" s="1029"/>
      <c r="Q586" s="1029"/>
      <c r="R586" s="1029"/>
      <c r="S586" s="1029"/>
      <c r="T586" s="1029"/>
      <c r="U586" s="1029"/>
      <c r="V586" s="1029"/>
    </row>
    <row r="587" spans="2:22" ht="40.200000000000003" customHeight="1">
      <c r="B587" s="1378"/>
      <c r="C587" s="1034"/>
      <c r="D587" s="2580" t="s">
        <v>2881</v>
      </c>
      <c r="E587" s="2580"/>
      <c r="F587" s="2580"/>
      <c r="G587" s="1034"/>
      <c r="H587" s="1034"/>
      <c r="I587" s="1034"/>
      <c r="J587" s="1034"/>
      <c r="K587" s="1377"/>
      <c r="M587" s="1029"/>
      <c r="N587" s="1029"/>
      <c r="O587" s="1029"/>
      <c r="P587" s="1029"/>
      <c r="Q587" s="1029"/>
      <c r="R587" s="1029"/>
      <c r="S587" s="1029"/>
      <c r="T587" s="1029"/>
      <c r="U587" s="1029"/>
      <c r="V587" s="1029"/>
    </row>
    <row r="588" spans="2:22" ht="37.950000000000003" customHeight="1">
      <c r="B588" s="1378"/>
      <c r="C588" s="1034"/>
      <c r="D588" s="2580" t="s">
        <v>3109</v>
      </c>
      <c r="E588" s="2580"/>
      <c r="F588" s="2580"/>
      <c r="G588" s="1034"/>
      <c r="H588" s="1034"/>
      <c r="I588" s="1034"/>
      <c r="J588" s="1034"/>
      <c r="K588" s="1377"/>
      <c r="M588" s="1029"/>
      <c r="N588" s="1029"/>
      <c r="O588" s="1029"/>
      <c r="P588" s="1029"/>
      <c r="Q588" s="1029"/>
      <c r="R588" s="1029"/>
      <c r="S588" s="1029"/>
      <c r="T588" s="1029"/>
      <c r="U588" s="1029"/>
      <c r="V588" s="1029"/>
    </row>
    <row r="589" spans="2:22" ht="39.6" customHeight="1">
      <c r="B589" s="1378"/>
      <c r="C589" s="1034"/>
      <c r="D589" s="2580" t="s">
        <v>2882</v>
      </c>
      <c r="E589" s="2580"/>
      <c r="F589" s="2580"/>
      <c r="G589" s="1034"/>
      <c r="H589" s="1034"/>
      <c r="I589" s="1034"/>
      <c r="J589" s="1034"/>
      <c r="K589" s="1377"/>
      <c r="M589" s="1029"/>
      <c r="N589" s="1029"/>
      <c r="O589" s="1029"/>
      <c r="P589" s="1029"/>
      <c r="Q589" s="1029"/>
      <c r="R589" s="1029"/>
      <c r="S589" s="1029"/>
      <c r="T589" s="1029"/>
      <c r="U589" s="1029"/>
      <c r="V589" s="1029"/>
    </row>
    <row r="590" spans="2:22" ht="74.400000000000006" customHeight="1">
      <c r="B590" s="1378"/>
      <c r="C590" s="1034"/>
      <c r="D590" s="2580" t="s">
        <v>2883</v>
      </c>
      <c r="E590" s="2580"/>
      <c r="F590" s="2580"/>
      <c r="G590" s="1034"/>
      <c r="H590" s="1034"/>
      <c r="I590" s="1034"/>
      <c r="J590" s="1034"/>
      <c r="K590" s="1377"/>
      <c r="M590" s="1029"/>
      <c r="N590" s="1029"/>
      <c r="O590" s="1029"/>
      <c r="P590" s="1029"/>
      <c r="Q590" s="1029"/>
      <c r="R590" s="1029"/>
      <c r="S590" s="1029"/>
      <c r="T590" s="1029"/>
      <c r="U590" s="1029"/>
      <c r="V590" s="1029"/>
    </row>
    <row r="591" spans="2:22" ht="15" customHeight="1">
      <c r="B591" s="2853" t="s">
        <v>3111</v>
      </c>
      <c r="C591" s="2854"/>
      <c r="D591" s="1384" t="s">
        <v>3112</v>
      </c>
      <c r="E591" s="1207"/>
      <c r="F591" s="1359"/>
      <c r="G591" s="1034"/>
      <c r="H591" s="1034"/>
      <c r="I591" s="1034"/>
      <c r="J591" s="1034"/>
      <c r="K591" s="1377"/>
      <c r="M591" s="1029"/>
      <c r="N591" s="1029"/>
      <c r="O591" s="1029"/>
      <c r="P591" s="1029"/>
      <c r="Q591" s="1029"/>
      <c r="R591" s="1029"/>
      <c r="S591" s="1029"/>
      <c r="T591" s="1029"/>
      <c r="U591" s="1029"/>
      <c r="V591" s="1029"/>
    </row>
    <row r="592" spans="2:22" ht="58.2" customHeight="1">
      <c r="B592" s="1378"/>
      <c r="C592" s="1034"/>
      <c r="D592" s="2580" t="s">
        <v>2932</v>
      </c>
      <c r="E592" s="2580"/>
      <c r="F592" s="2580"/>
      <c r="G592" s="1034"/>
      <c r="H592" s="1034"/>
      <c r="I592" s="1034"/>
      <c r="J592" s="1034"/>
      <c r="K592" s="1377"/>
      <c r="M592" s="1029"/>
      <c r="N592" s="1029"/>
      <c r="O592" s="1029"/>
      <c r="P592" s="1029"/>
      <c r="Q592" s="1029"/>
      <c r="R592" s="1029"/>
      <c r="S592" s="1029"/>
      <c r="T592" s="1029"/>
      <c r="U592" s="1029"/>
      <c r="V592" s="1029"/>
    </row>
    <row r="593" spans="2:22" ht="40.5" customHeight="1">
      <c r="B593" s="1378"/>
      <c r="C593" s="1034"/>
      <c r="D593" s="2580" t="s">
        <v>2933</v>
      </c>
      <c r="E593" s="2580"/>
      <c r="F593" s="2580"/>
      <c r="G593" s="1034"/>
      <c r="H593" s="1034"/>
      <c r="I593" s="1034"/>
      <c r="J593" s="1034"/>
      <c r="K593" s="1377"/>
      <c r="M593" s="1029"/>
      <c r="N593" s="1029"/>
      <c r="O593" s="1029"/>
      <c r="P593" s="1029"/>
      <c r="Q593" s="1029"/>
      <c r="R593" s="1029"/>
      <c r="S593" s="1029"/>
      <c r="T593" s="1029"/>
      <c r="U593" s="1029"/>
      <c r="V593" s="1029"/>
    </row>
    <row r="594" spans="2:22" ht="41.4" customHeight="1">
      <c r="B594" s="1378"/>
      <c r="C594" s="1034"/>
      <c r="D594" s="2580" t="s">
        <v>2934</v>
      </c>
      <c r="E594" s="2580"/>
      <c r="F594" s="2580"/>
      <c r="G594" s="1034"/>
      <c r="H594" s="1034"/>
      <c r="I594" s="1034"/>
      <c r="J594" s="1034"/>
      <c r="K594" s="1377"/>
      <c r="M594" s="1029"/>
      <c r="N594" s="1029"/>
      <c r="O594" s="1029"/>
      <c r="P594" s="1029"/>
      <c r="Q594" s="1029"/>
      <c r="R594" s="1029"/>
      <c r="S594" s="1029"/>
      <c r="T594" s="1029"/>
      <c r="U594" s="1029"/>
      <c r="V594" s="1029"/>
    </row>
    <row r="595" spans="2:22" ht="15" customHeight="1">
      <c r="B595" s="2853" t="s">
        <v>3113</v>
      </c>
      <c r="C595" s="2854"/>
      <c r="D595" s="1384" t="s">
        <v>3114</v>
      </c>
      <c r="E595" s="97"/>
      <c r="F595" s="97"/>
      <c r="G595" s="1034"/>
      <c r="H595" s="1034"/>
      <c r="I595" s="1034"/>
      <c r="J595" s="1034"/>
      <c r="K595" s="1377"/>
      <c r="M595" s="1029"/>
      <c r="N595" s="1029"/>
      <c r="O595" s="1029"/>
      <c r="P595" s="1029"/>
      <c r="Q595" s="1029"/>
      <c r="R595" s="1029"/>
      <c r="S595" s="1029"/>
      <c r="T595" s="1029"/>
      <c r="U595" s="1029"/>
      <c r="V595" s="1029"/>
    </row>
    <row r="596" spans="2:22" ht="27" customHeight="1">
      <c r="B596" s="1385"/>
      <c r="C596" s="1276"/>
      <c r="D596" s="2580" t="s">
        <v>2935</v>
      </c>
      <c r="E596" s="2580"/>
      <c r="F596" s="2580"/>
      <c r="G596" s="1034"/>
      <c r="H596" s="1034"/>
      <c r="I596" s="1034"/>
      <c r="J596" s="1034"/>
      <c r="K596" s="1377"/>
      <c r="M596" s="1029"/>
      <c r="N596" s="1029"/>
      <c r="O596" s="1029"/>
      <c r="P596" s="1029"/>
      <c r="Q596" s="1029"/>
      <c r="R596" s="1029"/>
      <c r="S596" s="1029"/>
      <c r="T596" s="1029"/>
      <c r="U596" s="1029"/>
      <c r="V596" s="1029"/>
    </row>
    <row r="597" spans="2:22" ht="15" customHeight="1">
      <c r="B597" s="1385"/>
      <c r="C597" s="1276"/>
      <c r="D597" s="693" t="s">
        <v>2936</v>
      </c>
      <c r="E597" s="97"/>
      <c r="F597" s="97"/>
      <c r="G597" s="1034"/>
      <c r="H597" s="1034"/>
      <c r="I597" s="1034"/>
      <c r="J597" s="1034"/>
      <c r="K597" s="1377"/>
      <c r="M597" s="1029"/>
      <c r="N597" s="1029"/>
      <c r="O597" s="1029"/>
      <c r="P597" s="1029"/>
      <c r="Q597" s="1029"/>
      <c r="R597" s="1029"/>
      <c r="S597" s="1029"/>
      <c r="T597" s="1029"/>
      <c r="U597" s="1029"/>
      <c r="V597" s="1029"/>
    </row>
    <row r="598" spans="2:22" ht="54.75" customHeight="1">
      <c r="B598" s="1385"/>
      <c r="C598" s="1276"/>
      <c r="D598" s="2580" t="s">
        <v>2954</v>
      </c>
      <c r="E598" s="2580"/>
      <c r="F598" s="2580"/>
      <c r="G598" s="1034"/>
      <c r="H598" s="1034"/>
      <c r="I598" s="1034"/>
      <c r="J598" s="1034"/>
      <c r="K598" s="1377"/>
      <c r="M598" s="1029"/>
      <c r="N598" s="1029"/>
      <c r="O598" s="1029"/>
      <c r="P598" s="1029"/>
      <c r="Q598" s="1029"/>
      <c r="R598" s="1029"/>
      <c r="S598" s="1029"/>
      <c r="T598" s="1029"/>
      <c r="U598" s="1029"/>
      <c r="V598" s="1029"/>
    </row>
    <row r="599" spans="2:22" ht="15" customHeight="1">
      <c r="B599" s="1385"/>
      <c r="C599" s="1276"/>
      <c r="D599" s="2580" t="s">
        <v>2955</v>
      </c>
      <c r="E599" s="2580"/>
      <c r="F599" s="2580"/>
      <c r="G599" s="1034"/>
      <c r="H599" s="1034"/>
      <c r="I599" s="1034"/>
      <c r="J599" s="1034"/>
      <c r="K599" s="1377"/>
      <c r="M599" s="1029"/>
      <c r="N599" s="1029"/>
      <c r="O599" s="1029"/>
      <c r="P599" s="1029"/>
      <c r="Q599" s="1029"/>
      <c r="R599" s="1029"/>
      <c r="S599" s="1029"/>
      <c r="T599" s="1029"/>
      <c r="U599" s="1029"/>
      <c r="V599" s="1029"/>
    </row>
    <row r="600" spans="2:22" ht="57.75" customHeight="1">
      <c r="B600" s="1385"/>
      <c r="C600" s="1276"/>
      <c r="D600" s="2580" t="s">
        <v>2956</v>
      </c>
      <c r="E600" s="2580"/>
      <c r="F600" s="2580"/>
      <c r="G600" s="1034"/>
      <c r="H600" s="1034"/>
      <c r="I600" s="1034"/>
      <c r="J600" s="1034"/>
      <c r="K600" s="1377"/>
      <c r="M600" s="1029"/>
      <c r="N600" s="1029"/>
      <c r="O600" s="1029"/>
      <c r="P600" s="1029"/>
      <c r="Q600" s="1029"/>
      <c r="R600" s="1029"/>
      <c r="S600" s="1029"/>
      <c r="T600" s="1029"/>
      <c r="U600" s="1029"/>
      <c r="V600" s="1029"/>
    </row>
    <row r="601" spans="2:22" ht="58.5" customHeight="1">
      <c r="B601" s="1385"/>
      <c r="C601" s="1276"/>
      <c r="D601" s="2580" t="s">
        <v>2957</v>
      </c>
      <c r="E601" s="2580"/>
      <c r="F601" s="2580"/>
      <c r="G601" s="1034"/>
      <c r="H601" s="1034"/>
      <c r="I601" s="1034"/>
      <c r="J601" s="1034"/>
      <c r="K601" s="1377"/>
      <c r="M601" s="1029"/>
      <c r="N601" s="1029"/>
      <c r="O601" s="1029"/>
      <c r="P601" s="1029"/>
      <c r="Q601" s="1029"/>
      <c r="R601" s="1029"/>
      <c r="S601" s="1029"/>
      <c r="T601" s="1029"/>
      <c r="U601" s="1029"/>
      <c r="V601" s="1029"/>
    </row>
    <row r="602" spans="2:22" ht="41.25" customHeight="1">
      <c r="B602" s="1385"/>
      <c r="C602" s="1276"/>
      <c r="D602" s="2580" t="s">
        <v>2937</v>
      </c>
      <c r="E602" s="2580"/>
      <c r="F602" s="2580"/>
      <c r="G602" s="1034"/>
      <c r="H602" s="1034"/>
      <c r="I602" s="1034"/>
      <c r="J602" s="1034"/>
      <c r="K602" s="1377"/>
      <c r="M602" s="1029"/>
      <c r="N602" s="1029"/>
      <c r="O602" s="1029"/>
      <c r="P602" s="1029"/>
      <c r="Q602" s="1029"/>
      <c r="R602" s="1029"/>
      <c r="S602" s="1029"/>
      <c r="T602" s="1029"/>
      <c r="U602" s="1029"/>
      <c r="V602" s="1029"/>
    </row>
    <row r="603" spans="2:22" ht="15" customHeight="1">
      <c r="B603" s="1385"/>
      <c r="C603" s="1276"/>
      <c r="D603" s="1384" t="s">
        <v>2938</v>
      </c>
      <c r="E603" s="97"/>
      <c r="F603" s="97"/>
      <c r="G603" s="1034"/>
      <c r="H603" s="1034"/>
      <c r="I603" s="1034"/>
      <c r="J603" s="1034"/>
      <c r="K603" s="1377"/>
      <c r="M603" s="1029"/>
      <c r="N603" s="1029"/>
      <c r="O603" s="1029"/>
      <c r="P603" s="1029"/>
      <c r="Q603" s="1029"/>
      <c r="R603" s="1029"/>
      <c r="S603" s="1029"/>
      <c r="T603" s="1029"/>
      <c r="U603" s="1029"/>
      <c r="V603" s="1029"/>
    </row>
    <row r="604" spans="2:22" ht="15" customHeight="1">
      <c r="B604" s="1385"/>
      <c r="C604" s="1276"/>
      <c r="D604" s="2758" t="s">
        <v>2939</v>
      </c>
      <c r="E604" s="2758"/>
      <c r="F604" s="2758"/>
      <c r="G604" s="1034"/>
      <c r="H604" s="1034"/>
      <c r="I604" s="1034"/>
      <c r="J604" s="1034"/>
      <c r="K604" s="1377"/>
      <c r="M604" s="1029"/>
      <c r="N604" s="1029"/>
      <c r="O604" s="1029"/>
      <c r="P604" s="1029"/>
      <c r="Q604" s="1029"/>
      <c r="R604" s="1029"/>
      <c r="S604" s="1029"/>
      <c r="T604" s="1029"/>
      <c r="U604" s="1029"/>
      <c r="V604" s="1029"/>
    </row>
    <row r="605" spans="2:22" ht="15" customHeight="1">
      <c r="B605" s="1385"/>
      <c r="C605" s="1276"/>
      <c r="D605" s="2758"/>
      <c r="E605" s="2758"/>
      <c r="F605" s="2758"/>
      <c r="G605" s="1034"/>
      <c r="H605" s="1034"/>
      <c r="I605" s="1034"/>
      <c r="J605" s="1034"/>
      <c r="K605" s="1377"/>
      <c r="M605" s="1029"/>
      <c r="N605" s="1029"/>
      <c r="O605" s="1029"/>
      <c r="P605" s="1029"/>
      <c r="Q605" s="1029"/>
      <c r="R605" s="1029"/>
      <c r="S605" s="1029"/>
      <c r="T605" s="1029"/>
      <c r="U605" s="1029"/>
      <c r="V605" s="1029"/>
    </row>
    <row r="606" spans="2:22" ht="15" customHeight="1">
      <c r="B606" s="1378"/>
      <c r="C606" s="1034"/>
      <c r="D606" s="2581"/>
      <c r="E606" s="2581"/>
      <c r="F606" s="2581"/>
      <c r="G606" s="1034"/>
      <c r="H606" s="1034"/>
      <c r="I606" s="1034"/>
      <c r="J606" s="1034"/>
      <c r="K606" s="1377"/>
      <c r="M606" s="1029"/>
      <c r="N606" s="1029"/>
      <c r="O606" s="1029"/>
      <c r="P606" s="1029"/>
      <c r="Q606" s="1029"/>
      <c r="R606" s="1029"/>
      <c r="S606" s="1029"/>
      <c r="T606" s="1029"/>
      <c r="U606" s="1029"/>
      <c r="V606" s="1029"/>
    </row>
    <row r="607" spans="2:22" ht="22.2" customHeight="1">
      <c r="B607" s="701"/>
      <c r="C607" s="702"/>
      <c r="D607" s="2590" t="s">
        <v>1034</v>
      </c>
      <c r="E607" s="2590"/>
      <c r="F607" s="2590"/>
      <c r="G607" s="2590"/>
      <c r="H607" s="1205"/>
      <c r="K607" s="704"/>
      <c r="M607" s="1029"/>
      <c r="N607" s="1029"/>
      <c r="O607" s="1029"/>
      <c r="P607" s="1029"/>
      <c r="Q607" s="1029"/>
      <c r="R607" s="1029"/>
      <c r="S607" s="1029"/>
      <c r="T607" s="1029"/>
      <c r="U607" s="1029"/>
      <c r="V607" s="1029"/>
    </row>
    <row r="608" spans="2:22" s="1208" customFormat="1" ht="18" customHeight="1">
      <c r="B608" s="701"/>
      <c r="C608" s="702"/>
      <c r="D608" s="164" t="s">
        <v>1621</v>
      </c>
      <c r="E608" s="1209"/>
      <c r="F608" s="1209"/>
      <c r="G608" s="1209"/>
      <c r="H608" s="1210"/>
      <c r="K608" s="1211"/>
      <c r="M608" s="2706"/>
      <c r="N608" s="2706"/>
      <c r="O608" s="2706"/>
      <c r="P608" s="2706"/>
      <c r="Q608" s="2706"/>
      <c r="R608" s="2706"/>
      <c r="S608" s="2706"/>
      <c r="T608" s="2706"/>
      <c r="U608" s="2706"/>
      <c r="V608" s="2706"/>
    </row>
    <row r="609" spans="2:22" ht="71.25" customHeight="1">
      <c r="B609" s="701"/>
      <c r="C609" s="702"/>
      <c r="D609" s="2558" t="s">
        <v>1624</v>
      </c>
      <c r="E609" s="2558"/>
      <c r="F609" s="2558"/>
      <c r="G609" s="2558"/>
      <c r="H609" s="793"/>
      <c r="I609" s="525"/>
      <c r="J609" s="525"/>
      <c r="K609" s="791"/>
      <c r="L609" s="164"/>
      <c r="M609" s="164"/>
      <c r="N609" s="164"/>
      <c r="O609" s="164"/>
      <c r="P609" s="164"/>
      <c r="Q609" s="164"/>
      <c r="R609" s="164"/>
      <c r="S609" s="164"/>
      <c r="T609" s="164"/>
      <c r="U609" s="164"/>
      <c r="V609" s="164"/>
    </row>
    <row r="610" spans="2:22" ht="71.25" customHeight="1">
      <c r="B610" s="701"/>
      <c r="C610" s="702"/>
      <c r="D610" s="2558" t="s">
        <v>1623</v>
      </c>
      <c r="E610" s="2558"/>
      <c r="F610" s="2558"/>
      <c r="G610" s="2558"/>
      <c r="H610" s="793"/>
      <c r="I610" s="525"/>
      <c r="J610" s="525"/>
      <c r="K610" s="791"/>
      <c r="L610" s="164"/>
      <c r="M610" s="164"/>
      <c r="N610" s="164"/>
      <c r="O610" s="164"/>
      <c r="P610" s="164"/>
      <c r="Q610" s="164"/>
      <c r="R610" s="164"/>
      <c r="S610" s="164"/>
      <c r="T610" s="164"/>
      <c r="U610" s="164"/>
      <c r="V610" s="164"/>
    </row>
    <row r="611" spans="2:22" ht="68.25" customHeight="1">
      <c r="B611" s="701"/>
      <c r="C611" s="702"/>
      <c r="D611" s="2558" t="s">
        <v>3212</v>
      </c>
      <c r="E611" s="2558"/>
      <c r="F611" s="2558"/>
      <c r="G611" s="2558"/>
      <c r="H611" s="793"/>
      <c r="I611" s="525"/>
      <c r="J611" s="525"/>
      <c r="K611" s="791"/>
      <c r="L611" s="164"/>
      <c r="M611" s="2706"/>
      <c r="N611" s="2706"/>
      <c r="O611" s="2706"/>
      <c r="P611" s="2706"/>
      <c r="Q611" s="2706"/>
      <c r="R611" s="2706"/>
      <c r="S611" s="2706"/>
      <c r="T611" s="2706"/>
      <c r="U611" s="2706"/>
      <c r="V611" s="2706"/>
    </row>
    <row r="612" spans="2:22" s="1208" customFormat="1" ht="18" customHeight="1">
      <c r="B612" s="701"/>
      <c r="C612" s="702"/>
      <c r="D612" s="512" t="s">
        <v>1622</v>
      </c>
      <c r="E612" s="513"/>
      <c r="F612" s="513"/>
      <c r="G612" s="514"/>
      <c r="H612" s="811"/>
      <c r="I612" s="164"/>
      <c r="J612" s="164"/>
      <c r="K612" s="791"/>
      <c r="L612" s="164"/>
      <c r="M612" s="1029"/>
      <c r="N612" s="1029"/>
      <c r="O612" s="1029"/>
      <c r="P612" s="1029"/>
      <c r="Q612" s="1029"/>
      <c r="R612" s="1029"/>
      <c r="S612" s="1029"/>
      <c r="T612" s="1029"/>
      <c r="U612" s="1029"/>
      <c r="V612" s="1029"/>
    </row>
    <row r="613" spans="2:22" ht="71.25" customHeight="1">
      <c r="B613" s="701"/>
      <c r="C613" s="702"/>
      <c r="D613" s="2558" t="s">
        <v>1155</v>
      </c>
      <c r="E613" s="2558"/>
      <c r="F613" s="2558"/>
      <c r="G613" s="2558"/>
      <c r="H613" s="793"/>
      <c r="I613" s="525"/>
      <c r="J613" s="525"/>
      <c r="K613" s="791"/>
      <c r="L613" s="164"/>
      <c r="M613" s="2706"/>
      <c r="N613" s="2706"/>
      <c r="O613" s="2706"/>
      <c r="P613" s="2706"/>
      <c r="Q613" s="2706"/>
      <c r="R613" s="2706"/>
      <c r="S613" s="2706"/>
      <c r="T613" s="2706"/>
      <c r="U613" s="2706"/>
      <c r="V613" s="2706"/>
    </row>
    <row r="614" spans="2:22" ht="13.2" customHeight="1" thickBot="1">
      <c r="B614" s="701"/>
      <c r="C614" s="702"/>
      <c r="D614" s="793"/>
      <c r="E614" s="793"/>
      <c r="F614" s="793"/>
      <c r="G614" s="793"/>
      <c r="H614" s="793"/>
      <c r="I614" s="525"/>
      <c r="J614" s="525"/>
      <c r="K614" s="791"/>
      <c r="L614" s="164"/>
      <c r="M614" s="1029"/>
      <c r="N614" s="1029"/>
      <c r="O614" s="1029"/>
      <c r="P614" s="1029"/>
      <c r="Q614" s="1029"/>
      <c r="R614" s="1029"/>
      <c r="S614" s="1029"/>
      <c r="T614" s="1029"/>
      <c r="U614" s="1029"/>
      <c r="V614" s="1029"/>
    </row>
    <row r="615" spans="2:22" ht="22.2" customHeight="1">
      <c r="B615" s="701"/>
      <c r="C615" s="702"/>
      <c r="D615" s="2559" t="s">
        <v>1129</v>
      </c>
      <c r="E615" s="2560"/>
      <c r="F615" s="2560"/>
      <c r="G615" s="2561"/>
      <c r="H615" s="1205"/>
      <c r="I615" s="525"/>
      <c r="J615" s="525"/>
      <c r="K615" s="791"/>
      <c r="L615" s="164"/>
      <c r="M615" s="1029"/>
      <c r="N615" s="1029"/>
      <c r="O615" s="1029"/>
      <c r="P615" s="1029"/>
      <c r="Q615" s="1029"/>
      <c r="R615" s="1029"/>
      <c r="S615" s="1029"/>
      <c r="T615" s="1029"/>
      <c r="U615" s="1029"/>
      <c r="V615" s="1029"/>
    </row>
    <row r="616" spans="2:22" ht="114" customHeight="1">
      <c r="B616" s="701"/>
      <c r="C616" s="702"/>
      <c r="D616" s="2605" t="s">
        <v>3827</v>
      </c>
      <c r="E616" s="2606"/>
      <c r="F616" s="2606"/>
      <c r="G616" s="2607"/>
      <c r="H616" s="1205"/>
      <c r="I616" s="525"/>
      <c r="J616" s="525"/>
      <c r="K616" s="791"/>
      <c r="L616" s="164"/>
      <c r="M616" s="1029"/>
      <c r="N616" s="1029"/>
      <c r="O616" s="1029"/>
      <c r="P616" s="1029"/>
      <c r="Q616" s="1029"/>
      <c r="R616" s="1029"/>
      <c r="S616" s="1029"/>
      <c r="T616" s="1029"/>
      <c r="U616" s="1029"/>
      <c r="V616" s="1029"/>
    </row>
    <row r="617" spans="2:22" ht="17.25" customHeight="1">
      <c r="B617" s="701"/>
      <c r="C617" s="702"/>
      <c r="D617" s="1212" t="s">
        <v>1125</v>
      </c>
      <c r="E617" s="125"/>
      <c r="F617" s="125"/>
      <c r="G617" s="1213"/>
      <c r="H617" s="1061"/>
      <c r="K617" s="704"/>
      <c r="M617" s="2706"/>
      <c r="N617" s="2706"/>
      <c r="O617" s="2706"/>
      <c r="P617" s="2706"/>
      <c r="Q617" s="2706"/>
      <c r="R617" s="2706"/>
      <c r="S617" s="2706"/>
      <c r="T617" s="2706"/>
      <c r="U617" s="2706"/>
      <c r="V617" s="2706"/>
    </row>
    <row r="618" spans="2:22" ht="116.25" customHeight="1">
      <c r="B618" s="701"/>
      <c r="C618" s="702"/>
      <c r="D618" s="2602" t="s">
        <v>4668</v>
      </c>
      <c r="E618" s="2603"/>
      <c r="F618" s="2603"/>
      <c r="G618" s="2604"/>
      <c r="H618" s="812"/>
      <c r="K618" s="704"/>
      <c r="M618" s="2706"/>
      <c r="N618" s="2706"/>
      <c r="O618" s="2706"/>
      <c r="P618" s="2706"/>
      <c r="Q618" s="2706"/>
      <c r="R618" s="2706"/>
      <c r="S618" s="2706"/>
      <c r="T618" s="2706"/>
      <c r="U618" s="2706"/>
      <c r="V618" s="2706"/>
    </row>
    <row r="619" spans="2:22" ht="15.6">
      <c r="B619" s="701"/>
      <c r="C619" s="702"/>
      <c r="D619" s="1212" t="s">
        <v>671</v>
      </c>
      <c r="E619" s="125"/>
      <c r="F619" s="125"/>
      <c r="G619" s="1213"/>
      <c r="H619" s="1061"/>
      <c r="K619" s="704"/>
      <c r="M619" s="2706"/>
      <c r="N619" s="2706"/>
      <c r="O619" s="2706"/>
      <c r="P619" s="2706"/>
      <c r="Q619" s="2706"/>
      <c r="R619" s="2706"/>
      <c r="S619" s="2706"/>
      <c r="T619" s="2706"/>
      <c r="U619" s="2706"/>
      <c r="V619" s="2706"/>
    </row>
    <row r="620" spans="2:22" ht="68.25" customHeight="1">
      <c r="B620" s="701"/>
      <c r="C620" s="702"/>
      <c r="D620" s="2602" t="s">
        <v>4532</v>
      </c>
      <c r="E620" s="2603"/>
      <c r="F620" s="2603"/>
      <c r="G620" s="2604"/>
      <c r="H620" s="812"/>
      <c r="K620" s="704"/>
    </row>
    <row r="621" spans="2:22" ht="15.6" customHeight="1">
      <c r="B621" s="701"/>
      <c r="C621" s="702"/>
      <c r="D621" s="973" t="s">
        <v>561</v>
      </c>
      <c r="E621" s="125"/>
      <c r="F621" s="125"/>
      <c r="G621" s="1213"/>
      <c r="H621" s="1061"/>
      <c r="K621" s="704"/>
    </row>
    <row r="622" spans="2:22" ht="115.2" customHeight="1" thickBot="1">
      <c r="B622" s="701"/>
      <c r="C622" s="702"/>
      <c r="D622" s="2760" t="s">
        <v>4669</v>
      </c>
      <c r="E622" s="2761"/>
      <c r="F622" s="2761"/>
      <c r="G622" s="2762"/>
      <c r="H622" s="812"/>
      <c r="K622" s="704"/>
    </row>
    <row r="623" spans="2:22" ht="13.95" customHeight="1" thickBot="1">
      <c r="B623" s="701"/>
      <c r="C623" s="702"/>
      <c r="D623" s="2597" t="s">
        <v>2120</v>
      </c>
      <c r="E623" s="2598"/>
      <c r="F623" s="2598"/>
      <c r="G623" s="2599"/>
      <c r="H623" s="702"/>
      <c r="I623" s="702"/>
      <c r="J623" s="702"/>
      <c r="K623" s="704"/>
    </row>
    <row r="624" spans="2:22" ht="13.95" customHeight="1" thickBot="1">
      <c r="B624" s="701"/>
      <c r="C624" s="702"/>
      <c r="D624" s="1049"/>
      <c r="E624" s="1049"/>
      <c r="F624" s="1049"/>
      <c r="G624" s="1049"/>
      <c r="H624" s="1061"/>
      <c r="I624" s="1360"/>
      <c r="J624" s="1360"/>
      <c r="K624" s="1361"/>
    </row>
    <row r="625" spans="2:11" ht="16.2" customHeight="1">
      <c r="B625" s="701"/>
      <c r="C625" s="702"/>
      <c r="D625" s="1214"/>
      <c r="E625" s="1921" t="s">
        <v>2124</v>
      </c>
      <c r="F625" s="1922" t="s">
        <v>2125</v>
      </c>
      <c r="G625" s="1922" t="s">
        <v>3781</v>
      </c>
      <c r="H625" s="1183"/>
      <c r="I625" s="1183"/>
      <c r="J625" s="1183"/>
      <c r="K625" s="1386"/>
    </row>
    <row r="626" spans="2:11" ht="13.95" customHeight="1">
      <c r="B626" s="701"/>
      <c r="C626" s="702"/>
      <c r="D626" s="1364" t="s">
        <v>2108</v>
      </c>
      <c r="E626" s="1215" t="s">
        <v>582</v>
      </c>
      <c r="F626" s="1216">
        <v>3</v>
      </c>
      <c r="G626" s="1216">
        <v>3</v>
      </c>
      <c r="H626" s="1049"/>
      <c r="I626" s="1061"/>
      <c r="J626" s="1061"/>
      <c r="K626" s="1361"/>
    </row>
    <row r="627" spans="2:11" ht="13.95" customHeight="1">
      <c r="B627" s="701"/>
      <c r="C627" s="702"/>
      <c r="D627" s="1364" t="s">
        <v>2109</v>
      </c>
      <c r="E627" s="1215" t="s">
        <v>582</v>
      </c>
      <c r="F627" s="1216">
        <v>3</v>
      </c>
      <c r="G627" s="1216">
        <v>3</v>
      </c>
      <c r="H627" s="702"/>
      <c r="K627" s="704"/>
    </row>
    <row r="628" spans="2:11" ht="13.95" customHeight="1">
      <c r="B628" s="701"/>
      <c r="C628" s="702"/>
      <c r="D628" s="1364" t="s">
        <v>2110</v>
      </c>
      <c r="E628" s="1215" t="s">
        <v>582</v>
      </c>
      <c r="F628" s="1216">
        <v>3</v>
      </c>
      <c r="G628" s="1216">
        <v>3</v>
      </c>
      <c r="H628" s="1183"/>
      <c r="K628" s="704"/>
    </row>
    <row r="629" spans="2:11" ht="13.95" customHeight="1">
      <c r="B629" s="701"/>
      <c r="C629" s="702"/>
      <c r="D629" s="1364" t="s">
        <v>2111</v>
      </c>
      <c r="E629" s="1215" t="s">
        <v>582</v>
      </c>
      <c r="F629" s="1216">
        <v>3</v>
      </c>
      <c r="G629" s="1216">
        <v>3</v>
      </c>
      <c r="H629" s="1049"/>
      <c r="I629" s="702"/>
      <c r="J629" s="702"/>
      <c r="K629" s="704"/>
    </row>
    <row r="630" spans="2:11" ht="13.95" customHeight="1">
      <c r="B630" s="701"/>
      <c r="C630" s="702"/>
      <c r="D630" s="1364" t="s">
        <v>2112</v>
      </c>
      <c r="E630" s="1215" t="s">
        <v>582</v>
      </c>
      <c r="F630" s="1216">
        <v>3</v>
      </c>
      <c r="G630" s="1216">
        <v>3</v>
      </c>
      <c r="H630" s="1183"/>
      <c r="K630" s="704"/>
    </row>
    <row r="631" spans="2:11" ht="13.95" customHeight="1">
      <c r="B631" s="701"/>
      <c r="C631" s="702"/>
      <c r="D631" s="1364" t="s">
        <v>2113</v>
      </c>
      <c r="E631" s="1215" t="s">
        <v>582</v>
      </c>
      <c r="F631" s="1216">
        <v>3</v>
      </c>
      <c r="G631" s="1216">
        <v>3</v>
      </c>
      <c r="H631" s="1061"/>
      <c r="I631" s="1061"/>
      <c r="J631" s="1061"/>
      <c r="K631" s="704"/>
    </row>
    <row r="632" spans="2:11" ht="13.95" customHeight="1">
      <c r="B632" s="701"/>
      <c r="C632" s="702"/>
      <c r="D632" s="1364" t="s">
        <v>2114</v>
      </c>
      <c r="E632" s="1215" t="s">
        <v>582</v>
      </c>
      <c r="F632" s="1216">
        <v>3</v>
      </c>
      <c r="G632" s="1216" t="s">
        <v>582</v>
      </c>
      <c r="H632" s="1049"/>
      <c r="I632" s="1764"/>
      <c r="J632" s="1764"/>
      <c r="K632" s="704"/>
    </row>
    <row r="633" spans="2:11" ht="13.95" customHeight="1">
      <c r="B633" s="701"/>
      <c r="C633" s="702"/>
      <c r="D633" s="1364" t="s">
        <v>2115</v>
      </c>
      <c r="E633" s="1215" t="s">
        <v>582</v>
      </c>
      <c r="F633" s="1216">
        <v>3</v>
      </c>
      <c r="G633" s="1216" t="s">
        <v>582</v>
      </c>
      <c r="H633" s="1049"/>
      <c r="I633" s="1761"/>
      <c r="J633" s="1761"/>
      <c r="K633" s="704"/>
    </row>
    <row r="634" spans="2:11" ht="13.95" customHeight="1">
      <c r="B634" s="701"/>
      <c r="C634" s="702"/>
      <c r="D634" s="1364" t="s">
        <v>2116</v>
      </c>
      <c r="E634" s="1215" t="s">
        <v>582</v>
      </c>
      <c r="F634" s="1216">
        <v>3</v>
      </c>
      <c r="G634" s="1216" t="s">
        <v>582</v>
      </c>
      <c r="H634" s="1049"/>
      <c r="I634" s="1765"/>
      <c r="J634" s="1765"/>
      <c r="K634" s="1766"/>
    </row>
    <row r="635" spans="2:11" ht="13.95" customHeight="1">
      <c r="B635" s="701"/>
      <c r="C635" s="702"/>
      <c r="D635" s="1364" t="s">
        <v>2117</v>
      </c>
      <c r="E635" s="1215" t="s">
        <v>582</v>
      </c>
      <c r="F635" s="1216">
        <v>3</v>
      </c>
      <c r="G635" s="1216" t="s">
        <v>582</v>
      </c>
      <c r="H635" s="1183"/>
      <c r="K635" s="704"/>
    </row>
    <row r="636" spans="2:11" ht="13.95" customHeight="1">
      <c r="B636" s="701"/>
      <c r="C636" s="702"/>
      <c r="D636" s="1364" t="s">
        <v>2118</v>
      </c>
      <c r="E636" s="1215" t="s">
        <v>582</v>
      </c>
      <c r="F636" s="1216">
        <v>3</v>
      </c>
      <c r="G636" s="1216" t="s">
        <v>582</v>
      </c>
      <c r="H636" s="1183"/>
      <c r="K636" s="704"/>
    </row>
    <row r="637" spans="2:11" ht="13.95" customHeight="1" thickBot="1">
      <c r="B637" s="701"/>
      <c r="C637" s="702"/>
      <c r="D637" s="1364" t="s">
        <v>2119</v>
      </c>
      <c r="E637" s="1217">
        <v>3</v>
      </c>
      <c r="F637" s="1218">
        <v>3</v>
      </c>
      <c r="G637" s="1218" t="s">
        <v>582</v>
      </c>
      <c r="H637" s="1183"/>
      <c r="K637" s="704"/>
    </row>
    <row r="638" spans="2:11" ht="13.95" customHeight="1" thickBot="1">
      <c r="B638" s="701"/>
      <c r="C638" s="702"/>
      <c r="D638" s="1049"/>
      <c r="E638" s="1049"/>
      <c r="F638" s="1061"/>
      <c r="G638" s="1049"/>
      <c r="H638" s="1049"/>
      <c r="K638" s="704"/>
    </row>
    <row r="639" spans="2:11" ht="13.95" customHeight="1">
      <c r="B639" s="701"/>
      <c r="C639" s="702"/>
      <c r="D639" s="1923" t="s">
        <v>2121</v>
      </c>
      <c r="E639" s="1924">
        <v>3</v>
      </c>
      <c r="F639" s="1061"/>
      <c r="G639" s="1049"/>
      <c r="H639" s="1049"/>
      <c r="K639" s="2897" t="s">
        <v>3780</v>
      </c>
    </row>
    <row r="640" spans="2:11" ht="13.95" customHeight="1">
      <c r="B640" s="701"/>
      <c r="C640" s="702"/>
      <c r="D640" s="1925" t="s">
        <v>3146</v>
      </c>
      <c r="E640" s="1763">
        <v>10</v>
      </c>
      <c r="F640" s="1061"/>
      <c r="G640" s="1049"/>
      <c r="H640" s="1049"/>
      <c r="K640" s="2898"/>
    </row>
    <row r="641" spans="1:14" ht="13.95" customHeight="1" thickBot="1">
      <c r="B641" s="701"/>
      <c r="C641" s="702"/>
      <c r="D641" s="1926" t="s">
        <v>2122</v>
      </c>
      <c r="E641" s="1927">
        <v>11</v>
      </c>
      <c r="F641" s="2710">
        <f>+L19</f>
        <v>41972.5</v>
      </c>
      <c r="G641" s="2710"/>
      <c r="H641" s="1049"/>
      <c r="K641" s="2898"/>
    </row>
    <row r="642" spans="1:14" ht="13.95" customHeight="1" thickBot="1">
      <c r="B642" s="701"/>
      <c r="C642" s="702"/>
      <c r="D642" s="702"/>
      <c r="E642" s="1762"/>
      <c r="F642" s="2711">
        <f>+L20-(Text13*29.5)</f>
        <v>41972.5</v>
      </c>
      <c r="G642" s="2712"/>
      <c r="H642" s="1762"/>
      <c r="I642" s="1762"/>
      <c r="J642" s="1762"/>
      <c r="K642" s="2899"/>
    </row>
    <row r="643" spans="1:14" ht="18" customHeight="1" thickBot="1">
      <c r="B643" s="701"/>
      <c r="C643" s="702"/>
      <c r="D643" s="1183"/>
      <c r="E643" s="1183"/>
      <c r="F643" s="1061"/>
      <c r="G643" s="1049"/>
      <c r="H643" s="1049"/>
      <c r="K643" s="704"/>
      <c r="M643" s="1219">
        <f>+F642</f>
        <v>41972.5</v>
      </c>
      <c r="N643" s="693" t="s">
        <v>582</v>
      </c>
    </row>
    <row r="644" spans="1:14" ht="18" customHeight="1">
      <c r="B644" s="701"/>
      <c r="C644" s="702"/>
      <c r="D644" s="2755" t="s">
        <v>1108</v>
      </c>
      <c r="E644" s="2756"/>
      <c r="F644" s="1220">
        <v>1</v>
      </c>
      <c r="G644" s="1049"/>
      <c r="H644" s="1049"/>
      <c r="K644" s="704"/>
      <c r="N644" s="210">
        <f>+IF(Text13&gt;=1,Text13-(Text13-1),0)</f>
        <v>1</v>
      </c>
    </row>
    <row r="645" spans="1:14" ht="18" customHeight="1">
      <c r="B645" s="701"/>
      <c r="C645" s="702"/>
      <c r="D645" s="2582" t="s">
        <v>1109</v>
      </c>
      <c r="E645" s="2583"/>
      <c r="F645" s="1221">
        <v>2</v>
      </c>
      <c r="G645" s="1049"/>
      <c r="H645" s="1049"/>
      <c r="K645" s="704"/>
    </row>
    <row r="646" spans="1:14" ht="18" customHeight="1">
      <c r="B646" s="701"/>
      <c r="C646" s="702"/>
      <c r="D646" s="2582" t="s">
        <v>129</v>
      </c>
      <c r="E646" s="2583"/>
      <c r="F646" s="1222">
        <v>19</v>
      </c>
      <c r="G646" s="1051" t="s">
        <v>2018</v>
      </c>
      <c r="H646" s="1049"/>
      <c r="K646" s="704"/>
    </row>
    <row r="647" spans="1:14" ht="18" customHeight="1" thickBot="1">
      <c r="B647" s="701"/>
      <c r="C647" s="702"/>
      <c r="D647" s="2582" t="s">
        <v>2481</v>
      </c>
      <c r="E647" s="2583"/>
      <c r="F647" s="1649" t="s">
        <v>3250</v>
      </c>
      <c r="G647" s="1049"/>
      <c r="H647" s="1049"/>
      <c r="K647" s="704"/>
    </row>
    <row r="648" spans="1:14" ht="18" customHeight="1">
      <c r="B648" s="701"/>
      <c r="C648" s="702"/>
      <c r="D648" s="1350" t="s">
        <v>1110</v>
      </c>
      <c r="E648" s="1351"/>
      <c r="F648" s="2595" t="s">
        <v>2480</v>
      </c>
      <c r="G648" s="2596"/>
      <c r="H648" s="1049"/>
      <c r="K648" s="704"/>
    </row>
    <row r="649" spans="1:14" ht="39.6" customHeight="1">
      <c r="B649" s="701"/>
      <c r="C649" s="702"/>
      <c r="D649" s="2811" t="s">
        <v>3779</v>
      </c>
      <c r="E649" s="2812"/>
      <c r="F649" s="2516" t="s">
        <v>3778</v>
      </c>
      <c r="G649" s="2517"/>
      <c r="H649" s="812"/>
      <c r="K649" s="704"/>
    </row>
    <row r="650" spans="1:14" ht="18" customHeight="1" thickBot="1">
      <c r="B650" s="701"/>
      <c r="C650" s="702"/>
      <c r="D650" s="2788" t="s">
        <v>541</v>
      </c>
      <c r="E650" s="2789"/>
      <c r="F650" s="2571" t="s">
        <v>3770</v>
      </c>
      <c r="G650" s="2572"/>
      <c r="H650" s="795"/>
      <c r="K650" s="704"/>
    </row>
    <row r="651" spans="1:14" ht="18" customHeight="1">
      <c r="B651" s="701"/>
      <c r="C651" s="702"/>
      <c r="D651" s="794"/>
      <c r="E651" s="794"/>
      <c r="F651" s="795"/>
      <c r="G651" s="795"/>
      <c r="H651" s="795"/>
      <c r="I651" s="112"/>
      <c r="J651" s="112"/>
      <c r="K651" s="704"/>
    </row>
    <row r="652" spans="1:14" ht="18" customHeight="1" thickBot="1">
      <c r="B652" s="701"/>
      <c r="C652" s="702"/>
      <c r="D652" s="859" t="s">
        <v>1625</v>
      </c>
      <c r="E652" s="794"/>
      <c r="F652" s="795"/>
      <c r="G652" s="795"/>
      <c r="H652" s="795"/>
      <c r="I652" s="112"/>
      <c r="J652" s="112"/>
      <c r="K652" s="704"/>
    </row>
    <row r="653" spans="1:14" ht="18" customHeight="1" thickBot="1">
      <c r="A653" s="693" t="s">
        <v>582</v>
      </c>
      <c r="B653" s="701"/>
      <c r="C653" s="702"/>
      <c r="D653" s="1223" t="s">
        <v>1111</v>
      </c>
      <c r="E653" s="1061"/>
      <c r="F653" s="2882" t="s">
        <v>136</v>
      </c>
      <c r="G653" s="2883"/>
      <c r="H653" s="813"/>
      <c r="K653" s="704"/>
    </row>
    <row r="654" spans="1:14" ht="30" customHeight="1" thickBot="1">
      <c r="B654" s="701"/>
      <c r="C654" s="702"/>
      <c r="D654" s="2591" t="s">
        <v>3772</v>
      </c>
      <c r="E654" s="2592"/>
      <c r="F654" s="2753" t="s">
        <v>3778</v>
      </c>
      <c r="G654" s="2754"/>
      <c r="H654" s="812"/>
      <c r="K654" s="704"/>
    </row>
    <row r="655" spans="1:14" ht="32.25" customHeight="1" thickBot="1">
      <c r="B655" s="701"/>
      <c r="C655" s="702"/>
      <c r="D655" s="1183"/>
      <c r="E655" s="1183"/>
      <c r="F655" s="1183"/>
      <c r="G655" s="1183"/>
      <c r="H655" s="1183"/>
      <c r="K655" s="704"/>
    </row>
    <row r="656" spans="1:14" ht="18" customHeight="1" thickBot="1">
      <c r="B656" s="701"/>
      <c r="C656" s="702"/>
      <c r="D656" s="1223" t="s">
        <v>1112</v>
      </c>
      <c r="E656" s="1061"/>
      <c r="F656" s="2882" t="s">
        <v>549</v>
      </c>
      <c r="G656" s="2883"/>
      <c r="H656" s="814"/>
      <c r="K656" s="704"/>
    </row>
    <row r="657" spans="2:13" ht="30" customHeight="1" thickBot="1">
      <c r="B657" s="701"/>
      <c r="C657" s="702"/>
      <c r="D657" s="2591" t="s">
        <v>3773</v>
      </c>
      <c r="E657" s="2592"/>
      <c r="F657" s="2753" t="s">
        <v>3778</v>
      </c>
      <c r="G657" s="2754"/>
      <c r="H657" s="812"/>
      <c r="K657" s="704"/>
    </row>
    <row r="658" spans="2:13" ht="30.75" customHeight="1" thickBot="1">
      <c r="B658" s="701"/>
      <c r="C658" s="702"/>
      <c r="D658" s="1183"/>
      <c r="E658" s="1183"/>
      <c r="F658" s="795"/>
      <c r="G658" s="1183"/>
      <c r="H658" s="1183"/>
      <c r="K658" s="704"/>
    </row>
    <row r="659" spans="2:13" ht="18" customHeight="1" thickBot="1">
      <c r="B659" s="701"/>
      <c r="C659" s="702"/>
      <c r="D659" s="1223" t="s">
        <v>929</v>
      </c>
      <c r="E659" s="1061"/>
      <c r="F659" s="2882" t="s">
        <v>549</v>
      </c>
      <c r="G659" s="2883"/>
      <c r="H659" s="814"/>
      <c r="K659" s="704"/>
    </row>
    <row r="660" spans="2:13" ht="30" customHeight="1" thickBot="1">
      <c r="B660" s="701"/>
      <c r="C660" s="702"/>
      <c r="D660" s="2591" t="s">
        <v>3774</v>
      </c>
      <c r="E660" s="2592"/>
      <c r="F660" s="2516" t="s">
        <v>3778</v>
      </c>
      <c r="G660" s="2517"/>
      <c r="H660" s="812"/>
      <c r="K660" s="704"/>
    </row>
    <row r="661" spans="2:13" ht="30" customHeight="1" thickBot="1">
      <c r="B661" s="701"/>
      <c r="C661" s="702"/>
      <c r="D661" s="1183"/>
      <c r="E661" s="1183"/>
      <c r="F661" s="1183"/>
      <c r="G661" s="1183"/>
      <c r="H661" s="1183"/>
      <c r="K661" s="704"/>
    </row>
    <row r="662" spans="2:13" ht="18" customHeight="1" thickBot="1">
      <c r="B662" s="701"/>
      <c r="C662" s="702"/>
      <c r="D662" s="1223" t="s">
        <v>930</v>
      </c>
      <c r="E662" s="1061"/>
      <c r="F662" s="2600" t="s">
        <v>549</v>
      </c>
      <c r="G662" s="2601"/>
      <c r="H662" s="814"/>
      <c r="K662" s="704"/>
    </row>
    <row r="663" spans="2:13" ht="30" customHeight="1" thickBot="1">
      <c r="B663" s="701"/>
      <c r="C663" s="702"/>
      <c r="D663" s="2591" t="s">
        <v>3775</v>
      </c>
      <c r="E663" s="2592"/>
      <c r="F663" s="2516" t="s">
        <v>3778</v>
      </c>
      <c r="G663" s="2517"/>
      <c r="H663" s="812"/>
      <c r="K663" s="704"/>
    </row>
    <row r="664" spans="2:13" ht="37.5" customHeight="1" thickBot="1">
      <c r="B664" s="701"/>
      <c r="C664" s="702"/>
      <c r="D664" s="1183"/>
      <c r="E664" s="1183"/>
      <c r="F664" s="795"/>
      <c r="G664" s="1183"/>
      <c r="H664" s="1183"/>
      <c r="K664" s="704"/>
    </row>
    <row r="665" spans="2:13" ht="18" customHeight="1" thickBot="1">
      <c r="B665" s="701"/>
      <c r="C665" s="702"/>
      <c r="D665" s="1223" t="s">
        <v>931</v>
      </c>
      <c r="E665" s="1061"/>
      <c r="F665" s="2600" t="s">
        <v>549</v>
      </c>
      <c r="G665" s="2601"/>
      <c r="H665" s="814"/>
      <c r="K665" s="704"/>
    </row>
    <row r="666" spans="2:13" ht="30" customHeight="1" thickBot="1">
      <c r="B666" s="701"/>
      <c r="C666" s="702"/>
      <c r="D666" s="2591" t="s">
        <v>3776</v>
      </c>
      <c r="E666" s="2592"/>
      <c r="F666" s="2516" t="s">
        <v>3778</v>
      </c>
      <c r="G666" s="2517"/>
      <c r="H666" s="812"/>
      <c r="K666" s="704"/>
    </row>
    <row r="667" spans="2:13" ht="28.5" customHeight="1" thickBot="1">
      <c r="B667" s="701"/>
      <c r="C667" s="702"/>
      <c r="D667" s="1183"/>
      <c r="E667" s="1183"/>
      <c r="F667" s="795"/>
      <c r="G667" s="1183"/>
      <c r="H667" s="1183"/>
      <c r="K667" s="704"/>
    </row>
    <row r="668" spans="2:13" ht="18" customHeight="1" thickBot="1">
      <c r="B668" s="701"/>
      <c r="C668" s="702"/>
      <c r="D668" s="1223" t="s">
        <v>932</v>
      </c>
      <c r="E668" s="1061"/>
      <c r="F668" s="2600" t="s">
        <v>549</v>
      </c>
      <c r="G668" s="2601"/>
      <c r="H668" s="814"/>
      <c r="K668" s="704"/>
    </row>
    <row r="669" spans="2:13" ht="30" customHeight="1" thickBot="1">
      <c r="B669" s="701"/>
      <c r="C669" s="702"/>
      <c r="D669" s="2591" t="s">
        <v>3777</v>
      </c>
      <c r="E669" s="2592"/>
      <c r="F669" s="2516" t="s">
        <v>3778</v>
      </c>
      <c r="G669" s="2517"/>
      <c r="H669" s="812"/>
      <c r="K669" s="704"/>
    </row>
    <row r="670" spans="2:13" ht="13.5" customHeight="1" thickBot="1">
      <c r="B670" s="701"/>
      <c r="C670" s="702"/>
      <c r="D670" s="1183"/>
      <c r="E670" s="1183"/>
      <c r="F670" s="1183"/>
      <c r="G670" s="1183"/>
      <c r="H670" s="1183"/>
      <c r="K670" s="704"/>
    </row>
    <row r="671" spans="2:13" ht="33" customHeight="1">
      <c r="B671" s="701"/>
      <c r="C671" s="702"/>
      <c r="D671" s="2593" t="s">
        <v>1315</v>
      </c>
      <c r="E671" s="2594"/>
      <c r="F671" s="1224">
        <v>0.8</v>
      </c>
      <c r="G671" s="1071"/>
      <c r="H671" s="1071"/>
      <c r="K671" s="704"/>
    </row>
    <row r="672" spans="2:13" ht="70.2" customHeight="1">
      <c r="B672" s="701"/>
      <c r="C672" s="702"/>
      <c r="D672" s="1225" t="s">
        <v>1316</v>
      </c>
      <c r="E672" s="2613" t="s">
        <v>1503</v>
      </c>
      <c r="F672" s="2614"/>
      <c r="G672" s="2615"/>
      <c r="H672" s="815"/>
      <c r="K672" s="704"/>
      <c r="M672" s="561" t="s">
        <v>1502</v>
      </c>
    </row>
    <row r="673" spans="2:13" ht="18" customHeight="1">
      <c r="B673" s="701"/>
      <c r="C673" s="702"/>
      <c r="D673" s="2575" t="s">
        <v>138</v>
      </c>
      <c r="E673" s="2576"/>
      <c r="F673" s="1409">
        <v>0</v>
      </c>
      <c r="G673" s="1408"/>
      <c r="H673" s="1071"/>
      <c r="K673" s="704"/>
      <c r="M673" s="561" t="s">
        <v>1502</v>
      </c>
    </row>
    <row r="674" spans="2:13" ht="26.4" customHeight="1">
      <c r="B674" s="701"/>
      <c r="C674" s="702"/>
      <c r="D674" s="2575" t="s">
        <v>1557</v>
      </c>
      <c r="E674" s="2576"/>
      <c r="F674" s="2613" t="s">
        <v>1558</v>
      </c>
      <c r="G674" s="2810"/>
      <c r="H674" s="806"/>
      <c r="K674" s="704"/>
      <c r="L674" s="561"/>
    </row>
    <row r="675" spans="2:13" ht="52.95" customHeight="1">
      <c r="B675" s="701"/>
      <c r="C675" s="702"/>
      <c r="D675" s="2575" t="s">
        <v>1512</v>
      </c>
      <c r="E675" s="2576"/>
      <c r="F675" s="2808" t="s">
        <v>1514</v>
      </c>
      <c r="G675" s="2809"/>
      <c r="H675" s="812"/>
      <c r="K675" s="704"/>
      <c r="L675" s="561"/>
    </row>
    <row r="676" spans="2:13" ht="18" customHeight="1">
      <c r="B676" s="701"/>
      <c r="C676" s="702"/>
      <c r="D676" s="2466" t="s">
        <v>4447</v>
      </c>
      <c r="E676" s="2576"/>
      <c r="F676" s="2328" t="s">
        <v>140</v>
      </c>
      <c r="G676" s="1071"/>
      <c r="H676" s="1071"/>
      <c r="K676" s="704"/>
    </row>
    <row r="677" spans="2:13" ht="18" customHeight="1">
      <c r="B677" s="701"/>
      <c r="C677" s="702"/>
      <c r="D677" s="2466" t="s">
        <v>4448</v>
      </c>
      <c r="E677" s="2576"/>
      <c r="F677" s="1524" t="s">
        <v>140</v>
      </c>
      <c r="G677" s="1071"/>
      <c r="H677" s="1071"/>
      <c r="K677" s="704"/>
    </row>
    <row r="678" spans="2:13" ht="18" customHeight="1">
      <c r="B678" s="701"/>
      <c r="C678" s="702"/>
      <c r="D678" s="2575" t="s">
        <v>141</v>
      </c>
      <c r="E678" s="2576"/>
      <c r="F678" s="1524" t="s">
        <v>4179</v>
      </c>
      <c r="G678" s="1071"/>
      <c r="H678" s="1071"/>
      <c r="K678" s="704"/>
    </row>
    <row r="679" spans="2:13" ht="18" customHeight="1" thickBot="1">
      <c r="B679" s="701"/>
      <c r="C679" s="702"/>
      <c r="D679" s="2887" t="s">
        <v>1549</v>
      </c>
      <c r="E679" s="2888"/>
      <c r="F679" s="1226">
        <v>1</v>
      </c>
      <c r="G679" s="1071"/>
      <c r="H679" s="1071"/>
      <c r="K679" s="704"/>
    </row>
    <row r="680" spans="2:13" ht="18" customHeight="1" thickBot="1">
      <c r="B680" s="701"/>
      <c r="C680" s="702"/>
      <c r="D680" s="2822"/>
      <c r="E680" s="2542"/>
      <c r="F680" s="2542"/>
      <c r="G680" s="2543"/>
      <c r="H680" s="1346"/>
      <c r="K680" s="704"/>
    </row>
    <row r="681" spans="2:13" ht="19.95" customHeight="1" thickBot="1">
      <c r="B681" s="701"/>
      <c r="C681" s="702"/>
      <c r="D681" s="1227" t="s">
        <v>933</v>
      </c>
      <c r="E681" s="2829">
        <v>1</v>
      </c>
      <c r="F681" s="2830"/>
      <c r="G681" s="1061"/>
      <c r="H681" s="1061"/>
      <c r="K681" s="704"/>
    </row>
    <row r="682" spans="2:13" ht="19.95" customHeight="1" thickBot="1">
      <c r="B682" s="701"/>
      <c r="C682" s="702"/>
      <c r="D682" s="1228" t="s">
        <v>934</v>
      </c>
      <c r="E682" s="1362" t="str">
        <f>IF(Check5=1,"N/A",G682)</f>
        <v>N/A</v>
      </c>
      <c r="F682" s="1229" t="s">
        <v>142</v>
      </c>
      <c r="G682" s="1410">
        <v>0</v>
      </c>
      <c r="H682" s="1049"/>
      <c r="I682" s="1363"/>
      <c r="J682" s="1363"/>
      <c r="K682" s="1387"/>
    </row>
    <row r="683" spans="2:13" ht="19.95" customHeight="1" thickBot="1">
      <c r="B683" s="701"/>
      <c r="C683" s="702"/>
      <c r="D683" s="1228" t="s">
        <v>1095</v>
      </c>
      <c r="E683" s="2826" t="s">
        <v>1096</v>
      </c>
      <c r="F683" s="2827"/>
      <c r="G683" s="2828"/>
      <c r="H683" s="1230"/>
      <c r="K683" s="704"/>
    </row>
    <row r="684" spans="2:13" ht="19.95" customHeight="1" thickBot="1">
      <c r="B684" s="701"/>
      <c r="C684" s="702"/>
      <c r="D684" s="1231" t="s">
        <v>935</v>
      </c>
      <c r="E684" s="1232">
        <v>2</v>
      </c>
      <c r="F684" s="1061"/>
      <c r="G684" s="1061"/>
      <c r="H684" s="1061"/>
      <c r="K684" s="704"/>
    </row>
    <row r="685" spans="2:13" ht="16.2" customHeight="1" thickBot="1">
      <c r="B685" s="701"/>
      <c r="C685" s="702"/>
      <c r="D685" s="2822"/>
      <c r="E685" s="2822"/>
      <c r="F685" s="2543"/>
      <c r="G685" s="2543"/>
      <c r="H685" s="1346"/>
      <c r="K685" s="704"/>
    </row>
    <row r="686" spans="2:13" ht="20.25" customHeight="1" thickBot="1">
      <c r="B686" s="701"/>
      <c r="C686" s="702"/>
      <c r="D686" s="2476" t="s">
        <v>936</v>
      </c>
      <c r="E686" s="2477"/>
      <c r="F686" s="2829">
        <v>1</v>
      </c>
      <c r="G686" s="2830"/>
      <c r="H686" s="1061"/>
      <c r="K686" s="704"/>
    </row>
    <row r="687" spans="2:13" ht="19.5" customHeight="1" thickBot="1">
      <c r="B687" s="701"/>
      <c r="C687" s="702"/>
      <c r="D687" s="2476" t="s">
        <v>937</v>
      </c>
      <c r="E687" s="2477"/>
      <c r="F687" s="2630">
        <v>0</v>
      </c>
      <c r="G687" s="2487"/>
      <c r="H687" s="1230"/>
      <c r="K687" s="704"/>
    </row>
    <row r="688" spans="2:13" ht="20.25" customHeight="1" thickBot="1">
      <c r="B688" s="701"/>
      <c r="C688" s="702"/>
      <c r="D688" s="2476" t="s">
        <v>1095</v>
      </c>
      <c r="E688" s="2477"/>
      <c r="F688" s="2630" t="s">
        <v>1096</v>
      </c>
      <c r="G688" s="2487"/>
      <c r="H688" s="1230"/>
      <c r="K688" s="704"/>
    </row>
    <row r="689" spans="2:15" ht="20.25" customHeight="1" thickBot="1">
      <c r="B689" s="701"/>
      <c r="C689" s="702"/>
      <c r="D689" s="2542"/>
      <c r="E689" s="2542"/>
      <c r="F689" s="2543"/>
      <c r="G689" s="2543"/>
      <c r="H689" s="1230"/>
      <c r="K689" s="704"/>
    </row>
    <row r="690" spans="2:15" ht="20.25" customHeight="1" thickBot="1">
      <c r="B690" s="701"/>
      <c r="C690" s="702"/>
      <c r="D690" s="2476" t="s">
        <v>1107</v>
      </c>
      <c r="E690" s="2813"/>
      <c r="F690" s="1357">
        <v>1</v>
      </c>
      <c r="G690" s="1061"/>
      <c r="H690" s="1230"/>
      <c r="K690" s="704"/>
    </row>
    <row r="691" spans="2:15" ht="19.2" customHeight="1" thickBot="1">
      <c r="B691" s="701"/>
      <c r="C691" s="702"/>
      <c r="D691" s="2488" t="s">
        <v>938</v>
      </c>
      <c r="E691" s="2489"/>
      <c r="F691" s="2486">
        <v>3000</v>
      </c>
      <c r="G691" s="2487"/>
      <c r="H691" s="1230"/>
      <c r="K691" s="704"/>
    </row>
    <row r="692" spans="2:15" ht="19.2" customHeight="1" thickBot="1">
      <c r="B692" s="701"/>
      <c r="C692" s="702"/>
      <c r="D692" s="2466" t="s">
        <v>568</v>
      </c>
      <c r="E692" s="2467"/>
      <c r="F692" s="2486" t="s">
        <v>1096</v>
      </c>
      <c r="G692" s="2487"/>
      <c r="H692" s="1230"/>
      <c r="K692" s="704"/>
      <c r="M692" s="60"/>
      <c r="N692" s="60"/>
      <c r="O692" s="60"/>
    </row>
    <row r="693" spans="2:15" ht="19.2" customHeight="1" thickBot="1">
      <c r="B693" s="701"/>
      <c r="C693" s="702"/>
      <c r="D693" s="2466" t="s">
        <v>581</v>
      </c>
      <c r="E693" s="2467"/>
      <c r="F693" s="2486">
        <v>0</v>
      </c>
      <c r="G693" s="2487"/>
      <c r="H693" s="1230"/>
      <c r="K693" s="704"/>
    </row>
    <row r="694" spans="2:15" ht="19.2" customHeight="1" thickBot="1">
      <c r="B694" s="701"/>
      <c r="C694" s="702"/>
      <c r="D694" s="2873" t="s">
        <v>569</v>
      </c>
      <c r="E694" s="2874"/>
      <c r="F694" s="2486" t="s">
        <v>1096</v>
      </c>
      <c r="G694" s="2487"/>
      <c r="H694" s="1230"/>
      <c r="K694" s="704"/>
    </row>
    <row r="695" spans="2:15">
      <c r="B695" s="701"/>
      <c r="C695" s="702"/>
      <c r="D695" s="2570" t="s">
        <v>2048</v>
      </c>
      <c r="E695" s="2570"/>
      <c r="F695" s="2570"/>
      <c r="G695" s="2570"/>
      <c r="H695" s="1345"/>
      <c r="K695" s="704"/>
    </row>
    <row r="696" spans="2:15" ht="15" customHeight="1" thickBot="1">
      <c r="B696" s="701"/>
      <c r="C696" s="702"/>
      <c r="D696" s="708"/>
      <c r="E696" s="709"/>
      <c r="F696" s="708"/>
      <c r="G696" s="708"/>
      <c r="H696" s="708"/>
      <c r="I696" s="1233"/>
      <c r="J696" s="1233"/>
      <c r="K696" s="1234"/>
      <c r="L696" s="60"/>
    </row>
    <row r="697" spans="2:15">
      <c r="B697" s="701"/>
      <c r="C697" s="702"/>
      <c r="D697" s="1235" t="s">
        <v>3215</v>
      </c>
      <c r="E697" s="2878" t="s">
        <v>722</v>
      </c>
      <c r="F697" s="2878"/>
      <c r="G697" s="2879"/>
      <c r="H697" s="1528" t="s">
        <v>370</v>
      </c>
      <c r="I697" s="1529"/>
      <c r="J697" s="1529"/>
      <c r="K697" s="1527" t="s">
        <v>3213</v>
      </c>
    </row>
    <row r="698" spans="2:15">
      <c r="B698" s="701"/>
      <c r="C698" s="702"/>
      <c r="D698" s="1236" t="s">
        <v>1333</v>
      </c>
      <c r="E698" s="2473" t="s">
        <v>1334</v>
      </c>
      <c r="F698" s="2474"/>
      <c r="G698" s="2475"/>
      <c r="H698" s="1530">
        <v>42106</v>
      </c>
      <c r="I698" s="1526"/>
      <c r="J698" s="1526"/>
      <c r="K698" s="1525" t="s">
        <v>3214</v>
      </c>
    </row>
    <row r="699" spans="2:15">
      <c r="B699" s="701"/>
      <c r="C699" s="702"/>
      <c r="D699" s="1236" t="s">
        <v>1333</v>
      </c>
      <c r="E699" s="2473" t="s">
        <v>1335</v>
      </c>
      <c r="F699" s="2474"/>
      <c r="G699" s="2475"/>
      <c r="H699" s="1530">
        <v>42106</v>
      </c>
      <c r="I699" s="1526"/>
      <c r="J699" s="1526"/>
      <c r="K699" s="1525" t="s">
        <v>3214</v>
      </c>
    </row>
    <row r="700" spans="2:15">
      <c r="B700" s="701"/>
      <c r="C700" s="702"/>
      <c r="D700" s="1236" t="s">
        <v>1333</v>
      </c>
      <c r="E700" s="2498" t="s">
        <v>1335</v>
      </c>
      <c r="F700" s="2474"/>
      <c r="G700" s="2475"/>
      <c r="H700" s="1530">
        <v>42106</v>
      </c>
      <c r="I700" s="1526"/>
      <c r="J700" s="1526"/>
      <c r="K700" s="1525" t="s">
        <v>3214</v>
      </c>
    </row>
    <row r="701" spans="2:15">
      <c r="B701" s="701"/>
      <c r="C701" s="702"/>
      <c r="D701" s="1236" t="s">
        <v>1333</v>
      </c>
      <c r="E701" s="2473" t="s">
        <v>1336</v>
      </c>
      <c r="F701" s="2474"/>
      <c r="G701" s="2475"/>
      <c r="H701" s="1530">
        <v>42106</v>
      </c>
      <c r="I701" s="1526"/>
      <c r="J701" s="1526"/>
      <c r="K701" s="1525" t="s">
        <v>3214</v>
      </c>
    </row>
    <row r="702" spans="2:15">
      <c r="B702" s="701"/>
      <c r="C702" s="702"/>
      <c r="D702" s="1236" t="s">
        <v>1333</v>
      </c>
      <c r="E702" s="2473" t="s">
        <v>1336</v>
      </c>
      <c r="F702" s="2474"/>
      <c r="G702" s="2475"/>
      <c r="H702" s="1530">
        <v>42106</v>
      </c>
      <c r="I702" s="1526"/>
      <c r="J702" s="1526"/>
      <c r="K702" s="1525" t="s">
        <v>3214</v>
      </c>
    </row>
    <row r="703" spans="2:15">
      <c r="B703" s="701"/>
      <c r="C703" s="702"/>
      <c r="D703" s="1236" t="s">
        <v>1333</v>
      </c>
      <c r="E703" s="2473" t="s">
        <v>1336</v>
      </c>
      <c r="F703" s="2474"/>
      <c r="G703" s="2475"/>
      <c r="H703" s="1530">
        <v>42106</v>
      </c>
      <c r="I703" s="1526"/>
      <c r="J703" s="1526"/>
      <c r="K703" s="1525" t="s">
        <v>3214</v>
      </c>
    </row>
    <row r="704" spans="2:15">
      <c r="B704" s="701"/>
      <c r="C704" s="702"/>
      <c r="D704" s="1237"/>
      <c r="E704" s="2473"/>
      <c r="F704" s="2474"/>
      <c r="G704" s="2475"/>
      <c r="H704" s="1530" t="s">
        <v>582</v>
      </c>
      <c r="I704" s="1526"/>
      <c r="J704" s="1526"/>
      <c r="K704" s="1525" t="s">
        <v>582</v>
      </c>
    </row>
    <row r="705" spans="2:11">
      <c r="B705" s="701"/>
      <c r="C705" s="702"/>
      <c r="D705" s="1237"/>
      <c r="E705" s="2473"/>
      <c r="F705" s="2474"/>
      <c r="G705" s="2475"/>
      <c r="H705" s="1530" t="s">
        <v>582</v>
      </c>
      <c r="I705" s="1526"/>
      <c r="J705" s="1526"/>
      <c r="K705" s="1525" t="s">
        <v>582</v>
      </c>
    </row>
    <row r="706" spans="2:11">
      <c r="B706" s="701"/>
      <c r="C706" s="702"/>
      <c r="D706" s="1237"/>
      <c r="E706" s="2473"/>
      <c r="F706" s="2474"/>
      <c r="G706" s="2475"/>
      <c r="H706" s="1530" t="s">
        <v>582</v>
      </c>
      <c r="I706" s="1526"/>
      <c r="J706" s="1526"/>
      <c r="K706" s="1525" t="s">
        <v>582</v>
      </c>
    </row>
    <row r="707" spans="2:11">
      <c r="B707" s="701"/>
      <c r="C707" s="702"/>
      <c r="D707" s="1237"/>
      <c r="E707" s="2473"/>
      <c r="F707" s="2474"/>
      <c r="G707" s="2475"/>
      <c r="H707" s="1530" t="s">
        <v>582</v>
      </c>
      <c r="I707" s="1526"/>
      <c r="J707" s="1526"/>
      <c r="K707" s="1525" t="s">
        <v>582</v>
      </c>
    </row>
    <row r="708" spans="2:11">
      <c r="B708" s="701"/>
      <c r="C708" s="702"/>
      <c r="D708" s="1237"/>
      <c r="E708" s="2473"/>
      <c r="F708" s="2474"/>
      <c r="G708" s="2475"/>
      <c r="H708" s="1530" t="s">
        <v>582</v>
      </c>
      <c r="I708" s="1526"/>
      <c r="J708" s="1526"/>
      <c r="K708" s="1525" t="s">
        <v>582</v>
      </c>
    </row>
    <row r="709" spans="2:11">
      <c r="B709" s="701"/>
      <c r="C709" s="702"/>
      <c r="D709" s="1238"/>
      <c r="E709" s="2473"/>
      <c r="F709" s="2474"/>
      <c r="G709" s="2475"/>
      <c r="H709" s="1530" t="s">
        <v>582</v>
      </c>
      <c r="I709" s="1526"/>
      <c r="J709" s="1526"/>
      <c r="K709" s="1525" t="s">
        <v>582</v>
      </c>
    </row>
    <row r="710" spans="2:11">
      <c r="B710" s="701"/>
      <c r="C710" s="702"/>
      <c r="D710" s="1238"/>
      <c r="E710" s="2473"/>
      <c r="F710" s="2474"/>
      <c r="G710" s="2475"/>
      <c r="H710" s="1530" t="s">
        <v>582</v>
      </c>
      <c r="I710" s="1526"/>
      <c r="J710" s="1526"/>
      <c r="K710" s="1525" t="s">
        <v>582</v>
      </c>
    </row>
    <row r="711" spans="2:11">
      <c r="B711" s="701"/>
      <c r="C711" s="702"/>
      <c r="D711" s="1238"/>
      <c r="E711" s="2473"/>
      <c r="F711" s="2474"/>
      <c r="G711" s="2475"/>
      <c r="H711" s="1530" t="s">
        <v>582</v>
      </c>
      <c r="I711" s="1526"/>
      <c r="J711" s="1526"/>
      <c r="K711" s="1525" t="s">
        <v>582</v>
      </c>
    </row>
    <row r="712" spans="2:11">
      <c r="B712" s="701"/>
      <c r="C712" s="702"/>
      <c r="D712" s="1238"/>
      <c r="E712" s="2473"/>
      <c r="F712" s="2474"/>
      <c r="G712" s="2475"/>
      <c r="H712" s="1530" t="s">
        <v>582</v>
      </c>
      <c r="I712" s="1526"/>
      <c r="J712" s="1526"/>
      <c r="K712" s="1525" t="s">
        <v>582</v>
      </c>
    </row>
    <row r="713" spans="2:11">
      <c r="B713" s="701"/>
      <c r="C713" s="702"/>
      <c r="D713" s="1238"/>
      <c r="E713" s="2473"/>
      <c r="F713" s="2474"/>
      <c r="G713" s="2475"/>
      <c r="H713" s="1530" t="s">
        <v>582</v>
      </c>
      <c r="I713" s="1526"/>
      <c r="J713" s="1526"/>
      <c r="K713" s="1525" t="s">
        <v>582</v>
      </c>
    </row>
    <row r="714" spans="2:11">
      <c r="B714" s="701"/>
      <c r="C714" s="702"/>
      <c r="D714" s="1238"/>
      <c r="E714" s="2473"/>
      <c r="F714" s="2474"/>
      <c r="G714" s="2475"/>
      <c r="H714" s="1530" t="s">
        <v>582</v>
      </c>
      <c r="I714" s="1526"/>
      <c r="J714" s="1526"/>
      <c r="K714" s="1525" t="s">
        <v>582</v>
      </c>
    </row>
    <row r="715" spans="2:11">
      <c r="B715" s="701"/>
      <c r="C715" s="702"/>
      <c r="D715" s="1238"/>
      <c r="E715" s="2473"/>
      <c r="F715" s="2474"/>
      <c r="G715" s="2475"/>
      <c r="H715" s="1530" t="s">
        <v>582</v>
      </c>
      <c r="I715" s="1526"/>
      <c r="J715" s="1526"/>
      <c r="K715" s="1525" t="s">
        <v>582</v>
      </c>
    </row>
    <row r="716" spans="2:11">
      <c r="B716" s="701"/>
      <c r="C716" s="702"/>
      <c r="D716" s="1238"/>
      <c r="E716" s="2473"/>
      <c r="F716" s="2474"/>
      <c r="G716" s="2475"/>
      <c r="H716" s="1530" t="s">
        <v>582</v>
      </c>
      <c r="I716" s="1526"/>
      <c r="J716" s="1526"/>
      <c r="K716" s="1525" t="s">
        <v>582</v>
      </c>
    </row>
    <row r="717" spans="2:11">
      <c r="B717" s="701"/>
      <c r="C717" s="702"/>
      <c r="D717" s="1238"/>
      <c r="E717" s="2473"/>
      <c r="F717" s="2474"/>
      <c r="G717" s="2475"/>
      <c r="H717" s="1530" t="s">
        <v>582</v>
      </c>
      <c r="I717" s="1526"/>
      <c r="J717" s="1526"/>
      <c r="K717" s="1525" t="s">
        <v>582</v>
      </c>
    </row>
    <row r="718" spans="2:11">
      <c r="B718" s="701"/>
      <c r="C718" s="702"/>
      <c r="D718" s="1238"/>
      <c r="E718" s="2473"/>
      <c r="F718" s="2474"/>
      <c r="G718" s="2475"/>
      <c r="H718" s="1530" t="s">
        <v>582</v>
      </c>
      <c r="I718" s="1526"/>
      <c r="J718" s="1526"/>
      <c r="K718" s="1525" t="s">
        <v>582</v>
      </c>
    </row>
    <row r="719" spans="2:11">
      <c r="B719" s="701"/>
      <c r="C719" s="702"/>
      <c r="D719" s="1238"/>
      <c r="E719" s="2473"/>
      <c r="F719" s="2474"/>
      <c r="G719" s="2475"/>
      <c r="H719" s="1530" t="s">
        <v>582</v>
      </c>
      <c r="I719" s="1526"/>
      <c r="J719" s="1526"/>
      <c r="K719" s="1525" t="s">
        <v>582</v>
      </c>
    </row>
    <row r="720" spans="2:11">
      <c r="B720" s="701"/>
      <c r="C720" s="702"/>
      <c r="D720" s="1238"/>
      <c r="E720" s="2473"/>
      <c r="F720" s="2474"/>
      <c r="G720" s="2475"/>
      <c r="H720" s="1530" t="s">
        <v>582</v>
      </c>
      <c r="I720" s="1526"/>
      <c r="J720" s="1526"/>
      <c r="K720" s="1525" t="s">
        <v>582</v>
      </c>
    </row>
    <row r="721" spans="2:11">
      <c r="B721" s="701"/>
      <c r="C721" s="702"/>
      <c r="D721" s="1238"/>
      <c r="E721" s="2473"/>
      <c r="F721" s="2474"/>
      <c r="G721" s="2475"/>
      <c r="H721" s="1530" t="s">
        <v>582</v>
      </c>
      <c r="I721" s="1526"/>
      <c r="J721" s="1526"/>
      <c r="K721" s="1525" t="s">
        <v>582</v>
      </c>
    </row>
    <row r="722" spans="2:11">
      <c r="B722" s="701"/>
      <c r="C722" s="702"/>
      <c r="D722" s="1238"/>
      <c r="E722" s="2473"/>
      <c r="F722" s="2474"/>
      <c r="G722" s="2475"/>
      <c r="H722" s="1530" t="s">
        <v>582</v>
      </c>
      <c r="I722" s="1526"/>
      <c r="J722" s="1526"/>
      <c r="K722" s="1525" t="s">
        <v>582</v>
      </c>
    </row>
    <row r="723" spans="2:11">
      <c r="B723" s="701"/>
      <c r="C723" s="702"/>
      <c r="D723" s="1238"/>
      <c r="E723" s="2473"/>
      <c r="F723" s="2474"/>
      <c r="G723" s="2475"/>
      <c r="H723" s="1530" t="s">
        <v>582</v>
      </c>
      <c r="I723" s="1526"/>
      <c r="J723" s="1526"/>
      <c r="K723" s="1525" t="s">
        <v>582</v>
      </c>
    </row>
    <row r="724" spans="2:11">
      <c r="B724" s="701"/>
      <c r="C724" s="702"/>
      <c r="D724" s="1238"/>
      <c r="E724" s="2473"/>
      <c r="F724" s="2474"/>
      <c r="G724" s="2475"/>
      <c r="H724" s="1530" t="s">
        <v>582</v>
      </c>
      <c r="I724" s="1526"/>
      <c r="J724" s="1526"/>
      <c r="K724" s="1525" t="s">
        <v>582</v>
      </c>
    </row>
    <row r="725" spans="2:11">
      <c r="B725" s="701"/>
      <c r="C725" s="702"/>
      <c r="D725" s="1238"/>
      <c r="E725" s="2473"/>
      <c r="F725" s="2474"/>
      <c r="G725" s="2475"/>
      <c r="H725" s="1530" t="s">
        <v>582</v>
      </c>
      <c r="I725" s="1526"/>
      <c r="J725" s="1526"/>
      <c r="K725" s="1525" t="s">
        <v>582</v>
      </c>
    </row>
    <row r="726" spans="2:11">
      <c r="B726" s="701"/>
      <c r="C726" s="702"/>
      <c r="D726" s="1238"/>
      <c r="E726" s="2473"/>
      <c r="F726" s="2474"/>
      <c r="G726" s="2475"/>
      <c r="H726" s="1530" t="s">
        <v>582</v>
      </c>
      <c r="I726" s="1526"/>
      <c r="J726" s="1526"/>
      <c r="K726" s="1525" t="s">
        <v>582</v>
      </c>
    </row>
    <row r="727" spans="2:11" ht="13.8" thickBot="1">
      <c r="B727" s="701"/>
      <c r="C727" s="702"/>
      <c r="D727" s="1239"/>
      <c r="E727" s="2875"/>
      <c r="F727" s="2876"/>
      <c r="G727" s="2877"/>
      <c r="H727" s="1530" t="s">
        <v>582</v>
      </c>
      <c r="I727" s="1526"/>
      <c r="J727" s="1526"/>
      <c r="K727" s="1525" t="s">
        <v>582</v>
      </c>
    </row>
    <row r="728" spans="2:11">
      <c r="B728" s="701"/>
      <c r="C728" s="702"/>
      <c r="D728" s="1049"/>
      <c r="E728" s="1049"/>
      <c r="F728" s="1049"/>
      <c r="G728" s="1049"/>
      <c r="H728" s="1049"/>
      <c r="K728" s="704"/>
    </row>
    <row r="729" spans="2:11" ht="13.8" thickBot="1">
      <c r="B729" s="701"/>
      <c r="C729" s="702"/>
      <c r="D729" s="1240" t="s">
        <v>1479</v>
      </c>
      <c r="E729" s="1183"/>
      <c r="F729" s="1183"/>
      <c r="G729" s="1183"/>
      <c r="H729" s="1183"/>
      <c r="K729" s="704"/>
    </row>
    <row r="730" spans="2:11" ht="13.2" customHeight="1">
      <c r="B730" s="701"/>
      <c r="C730" s="702"/>
      <c r="D730" s="1324" t="str">
        <f>IF(+'Master Data'!D450=1,"Model Preambles for Trades 2008","Standard Preambles for all Trades (Rev 3) - DOH 2009")</f>
        <v>Standard Preambles for all Trades (Rev 3) - DOH 2009</v>
      </c>
      <c r="E730" s="1324"/>
      <c r="F730" s="2496" t="s">
        <v>2548</v>
      </c>
      <c r="G730" s="2497"/>
      <c r="H730" s="816"/>
      <c r="K730" s="704"/>
    </row>
    <row r="731" spans="2:11" ht="13.2" customHeight="1">
      <c r="B731" s="701"/>
      <c r="C731" s="702"/>
      <c r="D731" s="1241" t="s">
        <v>952</v>
      </c>
      <c r="E731" s="1242"/>
      <c r="F731" s="1242" t="s">
        <v>2549</v>
      </c>
      <c r="G731" s="1243"/>
      <c r="H731" s="816"/>
      <c r="K731" s="704"/>
    </row>
    <row r="732" spans="2:11" ht="13.2" customHeight="1">
      <c r="B732" s="701"/>
      <c r="C732" s="702"/>
      <c r="D732" s="1241" t="s">
        <v>1252</v>
      </c>
      <c r="E732" s="1242"/>
      <c r="F732" s="1242" t="s">
        <v>2550</v>
      </c>
      <c r="G732" s="1243"/>
      <c r="H732" s="816"/>
      <c r="K732" s="704"/>
    </row>
    <row r="733" spans="2:11" ht="13.2" customHeight="1">
      <c r="B733" s="701"/>
      <c r="C733" s="702"/>
      <c r="D733" s="1241" t="s">
        <v>4670</v>
      </c>
      <c r="E733" s="1242"/>
      <c r="F733" s="1242" t="s">
        <v>2551</v>
      </c>
      <c r="G733" s="1243"/>
      <c r="H733" s="816"/>
      <c r="K733" s="704"/>
    </row>
    <row r="734" spans="2:11" ht="13.2" customHeight="1">
      <c r="B734" s="701"/>
      <c r="C734" s="702"/>
      <c r="D734" s="1241" t="s">
        <v>1640</v>
      </c>
      <c r="E734" s="1242"/>
      <c r="F734" s="1242" t="s">
        <v>2035</v>
      </c>
      <c r="G734" s="1243"/>
      <c r="H734" s="816"/>
      <c r="K734" s="704"/>
    </row>
    <row r="735" spans="2:11" ht="13.2" customHeight="1">
      <c r="B735" s="701"/>
      <c r="C735" s="702"/>
      <c r="D735" s="1241" t="s">
        <v>2474</v>
      </c>
      <c r="E735" s="1242"/>
      <c r="F735" s="1242" t="s">
        <v>2036</v>
      </c>
      <c r="G735" s="1243"/>
      <c r="H735" s="816"/>
      <c r="K735" s="704"/>
    </row>
    <row r="736" spans="2:11" ht="13.2" customHeight="1">
      <c r="B736" s="701"/>
      <c r="C736" s="702"/>
      <c r="D736" s="1241" t="s">
        <v>2203</v>
      </c>
      <c r="E736" s="1242"/>
      <c r="F736" s="1242" t="s">
        <v>2473</v>
      </c>
      <c r="G736" s="1243"/>
      <c r="H736" s="816"/>
      <c r="K736" s="704"/>
    </row>
    <row r="737" spans="2:11" ht="13.2" customHeight="1">
      <c r="B737" s="701"/>
      <c r="C737" s="702"/>
      <c r="D737" s="1244" t="s">
        <v>2547</v>
      </c>
      <c r="E737" s="1242"/>
      <c r="F737" s="1242" t="s">
        <v>2204</v>
      </c>
      <c r="G737" s="1243"/>
      <c r="H737" s="816"/>
      <c r="K737" s="704"/>
    </row>
    <row r="738" spans="2:11" ht="13.2" customHeight="1">
      <c r="B738" s="701"/>
      <c r="C738" s="702"/>
      <c r="D738" s="1241" t="s">
        <v>2000</v>
      </c>
      <c r="E738" s="1242"/>
      <c r="F738" s="1242" t="s">
        <v>2546</v>
      </c>
      <c r="G738" s="1243"/>
      <c r="H738" s="816"/>
      <c r="K738" s="704"/>
    </row>
    <row r="739" spans="2:11" ht="13.2" customHeight="1">
      <c r="B739" s="701"/>
      <c r="C739" s="702"/>
      <c r="D739" s="1244" t="s">
        <v>3254</v>
      </c>
      <c r="E739" s="1242"/>
      <c r="F739" s="1242" t="s">
        <v>2552</v>
      </c>
      <c r="G739" s="1243"/>
      <c r="H739" s="816"/>
      <c r="K739" s="704"/>
    </row>
    <row r="740" spans="2:11" ht="13.2" customHeight="1">
      <c r="B740" s="701"/>
      <c r="C740" s="702"/>
      <c r="D740" s="1244" t="s">
        <v>3316</v>
      </c>
      <c r="E740" s="1242"/>
      <c r="F740" s="1644" t="s">
        <v>3255</v>
      </c>
      <c r="G740" s="1243"/>
      <c r="H740" s="816"/>
      <c r="K740" s="704"/>
    </row>
    <row r="741" spans="2:11" ht="13.2" customHeight="1">
      <c r="B741" s="701"/>
      <c r="C741" s="702"/>
      <c r="D741" s="1244" t="s">
        <v>3317</v>
      </c>
      <c r="E741" s="1242"/>
      <c r="F741" s="1644" t="s">
        <v>3318</v>
      </c>
      <c r="G741" s="1243"/>
      <c r="H741" s="816"/>
      <c r="K741" s="704"/>
    </row>
    <row r="742" spans="2:11" ht="13.2" customHeight="1">
      <c r="B742" s="701"/>
      <c r="C742" s="702"/>
      <c r="D742" s="1244"/>
      <c r="E742" s="1242"/>
      <c r="F742" s="1644" t="s">
        <v>3319</v>
      </c>
      <c r="G742" s="1243"/>
      <c r="H742" s="816"/>
      <c r="K742" s="704"/>
    </row>
    <row r="743" spans="2:11" ht="13.2" customHeight="1">
      <c r="B743" s="701"/>
      <c r="C743" s="702"/>
      <c r="D743" s="1244" t="s">
        <v>582</v>
      </c>
      <c r="E743" s="1242"/>
      <c r="F743" s="1644" t="s">
        <v>582</v>
      </c>
      <c r="G743" s="1243"/>
      <c r="H743" s="816"/>
      <c r="K743" s="704"/>
    </row>
    <row r="744" spans="2:11" ht="13.2" customHeight="1">
      <c r="B744" s="701"/>
      <c r="C744" s="702"/>
      <c r="D744" s="1244" t="s">
        <v>582</v>
      </c>
      <c r="E744" s="1242"/>
      <c r="F744" s="1644" t="s">
        <v>582</v>
      </c>
      <c r="G744" s="1243"/>
      <c r="H744" s="816"/>
      <c r="K744" s="704"/>
    </row>
    <row r="745" spans="2:11" ht="13.2" customHeight="1">
      <c r="B745" s="701"/>
      <c r="C745" s="702"/>
      <c r="D745" s="1244" t="s">
        <v>582</v>
      </c>
      <c r="E745" s="1242"/>
      <c r="F745" s="1644" t="s">
        <v>582</v>
      </c>
      <c r="G745" s="1243"/>
      <c r="H745" s="816"/>
      <c r="K745" s="704"/>
    </row>
    <row r="746" spans="2:11" ht="13.2" customHeight="1">
      <c r="B746" s="701"/>
      <c r="C746" s="702"/>
      <c r="D746" s="1241"/>
      <c r="E746" s="1242"/>
      <c r="F746" s="1242"/>
      <c r="G746" s="1243"/>
      <c r="H746" s="816"/>
      <c r="K746" s="704"/>
    </row>
    <row r="747" spans="2:11" ht="13.2" customHeight="1">
      <c r="B747" s="701"/>
      <c r="C747" s="702"/>
      <c r="D747" s="1241"/>
      <c r="E747" s="1242"/>
      <c r="F747" s="1242"/>
      <c r="G747" s="1243"/>
      <c r="H747" s="816"/>
      <c r="K747" s="704"/>
    </row>
    <row r="748" spans="2:11" ht="13.2" customHeight="1">
      <c r="B748" s="701"/>
      <c r="C748" s="702"/>
      <c r="D748" s="1241"/>
      <c r="E748" s="1242"/>
      <c r="F748" s="1242"/>
      <c r="G748" s="1243"/>
      <c r="H748" s="816"/>
      <c r="K748" s="704"/>
    </row>
    <row r="749" spans="2:11" ht="13.2" customHeight="1">
      <c r="B749" s="701"/>
      <c r="C749" s="702"/>
      <c r="D749" s="1241"/>
      <c r="E749" s="1242"/>
      <c r="F749" s="1242"/>
      <c r="G749" s="1243"/>
      <c r="H749" s="816"/>
      <c r="K749" s="704"/>
    </row>
    <row r="750" spans="2:11" ht="13.2" customHeight="1">
      <c r="B750" s="701"/>
      <c r="C750" s="702"/>
      <c r="D750" s="1241"/>
      <c r="E750" s="1242"/>
      <c r="F750" s="1242"/>
      <c r="G750" s="1243"/>
      <c r="H750" s="816"/>
      <c r="K750" s="704"/>
    </row>
    <row r="751" spans="2:11" ht="13.2" customHeight="1">
      <c r="B751" s="701"/>
      <c r="C751" s="702"/>
      <c r="D751" s="1241"/>
      <c r="E751" s="1242"/>
      <c r="F751" s="1242"/>
      <c r="G751" s="1243"/>
      <c r="H751" s="816"/>
      <c r="K751" s="704"/>
    </row>
    <row r="752" spans="2:11" ht="13.2" customHeight="1" thickBot="1">
      <c r="B752" s="701"/>
      <c r="C752" s="702"/>
      <c r="D752" s="1245"/>
      <c r="E752" s="1246"/>
      <c r="F752" s="1246"/>
      <c r="G752" s="1247"/>
      <c r="H752" s="816"/>
      <c r="K752" s="704"/>
    </row>
    <row r="753" spans="2:11" ht="13.8" thickBot="1">
      <c r="B753" s="701"/>
      <c r="C753" s="702"/>
      <c r="D753" s="1049"/>
      <c r="E753" s="1049"/>
      <c r="F753" s="1049"/>
      <c r="G753" s="1049"/>
      <c r="H753" s="1049"/>
      <c r="K753" s="704"/>
    </row>
    <row r="754" spans="2:11">
      <c r="B754" s="701"/>
      <c r="C754" s="702"/>
      <c r="D754" s="1248" t="s">
        <v>1143</v>
      </c>
      <c r="E754" s="1249"/>
      <c r="F754" s="1249"/>
      <c r="G754" s="1250"/>
      <c r="H754" s="1055"/>
      <c r="K754" s="704"/>
    </row>
    <row r="755" spans="2:11">
      <c r="B755" s="701"/>
      <c r="C755" s="702"/>
      <c r="D755" s="1251"/>
      <c r="E755" s="1252"/>
      <c r="F755" s="1252"/>
      <c r="G755" s="1253"/>
      <c r="H755" s="1049"/>
      <c r="K755" s="704"/>
    </row>
    <row r="756" spans="2:11" ht="15">
      <c r="B756" s="701"/>
      <c r="C756" s="702"/>
      <c r="D756" s="1254" t="s">
        <v>1626</v>
      </c>
      <c r="E756" s="1208"/>
      <c r="F756" s="1208"/>
      <c r="G756" s="1255"/>
      <c r="H756" s="1256"/>
      <c r="K756" s="704"/>
    </row>
    <row r="757" spans="2:11">
      <c r="B757" s="701"/>
      <c r="C757" s="702"/>
      <c r="D757" s="1257"/>
      <c r="G757" s="1259"/>
      <c r="H757" s="1049"/>
      <c r="K757" s="704"/>
    </row>
    <row r="758" spans="2:11">
      <c r="B758" s="701"/>
      <c r="C758" s="702"/>
      <c r="D758" s="1257"/>
      <c r="G758" s="1259"/>
      <c r="H758" s="1049"/>
      <c r="K758" s="704"/>
    </row>
    <row r="759" spans="2:11" ht="13.8" thickBot="1">
      <c r="B759" s="701"/>
      <c r="C759" s="702"/>
      <c r="D759" s="1260"/>
      <c r="E759" s="1261"/>
      <c r="F759" s="1261"/>
      <c r="G759" s="1262"/>
      <c r="H759" s="1049"/>
      <c r="K759" s="704"/>
    </row>
    <row r="760" spans="2:11" ht="13.8" thickBot="1">
      <c r="B760" s="701"/>
      <c r="C760" s="702"/>
      <c r="D760" s="702"/>
      <c r="E760" s="702"/>
      <c r="F760" s="702"/>
      <c r="G760" s="702"/>
      <c r="H760" s="1049"/>
      <c r="K760" s="704"/>
    </row>
    <row r="761" spans="2:11" ht="120.6" customHeight="1" thickBot="1">
      <c r="B761" s="701"/>
      <c r="C761" s="702"/>
      <c r="D761" s="2493" t="s">
        <v>3205</v>
      </c>
      <c r="E761" s="2494"/>
      <c r="F761" s="2494"/>
      <c r="G761" s="2495"/>
      <c r="H761" s="1049"/>
      <c r="K761" s="704"/>
    </row>
    <row r="762" spans="2:11" ht="13.8" thickBot="1">
      <c r="B762" s="701"/>
      <c r="C762" s="702"/>
      <c r="D762" s="1051"/>
      <c r="E762" s="1051"/>
      <c r="F762" s="1051"/>
      <c r="G762" s="1051"/>
      <c r="H762" s="1049"/>
      <c r="K762" s="704"/>
    </row>
    <row r="763" spans="2:11" ht="70.95" customHeight="1" thickBot="1">
      <c r="B763" s="701"/>
      <c r="C763" s="702"/>
      <c r="D763" s="2539" t="s">
        <v>2479</v>
      </c>
      <c r="E763" s="2540"/>
      <c r="F763" s="2540"/>
      <c r="G763" s="2541"/>
      <c r="H763" s="1049"/>
      <c r="K763" s="704"/>
    </row>
    <row r="764" spans="2:11" ht="15" customHeight="1">
      <c r="B764" s="701"/>
      <c r="C764" s="702"/>
      <c r="D764" s="1928"/>
      <c r="E764" s="1929"/>
      <c r="F764" s="1929"/>
      <c r="G764" s="1930"/>
      <c r="H764" s="1049"/>
      <c r="K764" s="704"/>
    </row>
    <row r="765" spans="2:11" ht="15" customHeight="1">
      <c r="B765" s="701"/>
      <c r="C765" s="702"/>
      <c r="D765" s="1931" t="s">
        <v>2905</v>
      </c>
      <c r="E765" s="1502">
        <v>180</v>
      </c>
      <c r="F765" s="1635" t="s">
        <v>2850</v>
      </c>
      <c r="G765" s="1932"/>
      <c r="H765" s="1049"/>
      <c r="K765" s="704"/>
    </row>
    <row r="766" spans="2:11" ht="15" customHeight="1">
      <c r="B766" s="701"/>
      <c r="C766" s="702"/>
      <c r="D766" s="1931" t="s">
        <v>2906</v>
      </c>
      <c r="E766" s="1502">
        <v>1800</v>
      </c>
      <c r="F766" s="2499" t="s">
        <v>2907</v>
      </c>
      <c r="G766" s="2500"/>
      <c r="H766" s="1049"/>
      <c r="K766" s="704"/>
    </row>
    <row r="767" spans="2:11" ht="15" customHeight="1">
      <c r="B767" s="701"/>
      <c r="C767" s="702"/>
      <c r="D767" s="2501" t="s">
        <v>2908</v>
      </c>
      <c r="E767" s="2502">
        <f>+E19</f>
        <v>1200000</v>
      </c>
      <c r="F767" s="1635"/>
      <c r="G767" s="1932"/>
      <c r="H767" s="1049"/>
      <c r="K767" s="704"/>
    </row>
    <row r="768" spans="2:11" ht="15" customHeight="1">
      <c r="B768" s="701"/>
      <c r="C768" s="702"/>
      <c r="D768" s="2501"/>
      <c r="E768" s="2503"/>
      <c r="F768" s="1635"/>
      <c r="G768" s="1932"/>
      <c r="H768" s="1049"/>
      <c r="K768" s="704"/>
    </row>
    <row r="769" spans="2:11" ht="15" customHeight="1">
      <c r="B769" s="701"/>
      <c r="C769" s="702"/>
      <c r="D769" s="1933" t="s">
        <v>2910</v>
      </c>
      <c r="E769" s="2504" t="s">
        <v>582</v>
      </c>
      <c r="F769" s="2505"/>
      <c r="G769" s="2506"/>
      <c r="H769" s="1051" t="s">
        <v>3965</v>
      </c>
      <c r="K769" s="704"/>
    </row>
    <row r="770" spans="2:11" ht="15" customHeight="1" thickBot="1">
      <c r="B770" s="701"/>
      <c r="C770" s="702"/>
      <c r="D770" s="1934" t="s">
        <v>2909</v>
      </c>
      <c r="E770" s="1935">
        <f>+'GB Rating'!B5</f>
        <v>3</v>
      </c>
      <c r="F770" s="1936"/>
      <c r="G770" s="1937"/>
      <c r="H770" s="1049"/>
      <c r="K770" s="704"/>
    </row>
    <row r="771" spans="2:11" ht="13.8" thickBot="1">
      <c r="B771" s="701"/>
      <c r="C771" s="702"/>
      <c r="D771" s="1051"/>
      <c r="E771" s="1051"/>
      <c r="F771" s="1051"/>
      <c r="G771" s="1051"/>
      <c r="H771" s="702"/>
      <c r="I771" s="702"/>
      <c r="J771" s="702"/>
      <c r="K771" s="704"/>
    </row>
    <row r="772" spans="2:11">
      <c r="B772" s="701"/>
      <c r="C772" s="702"/>
      <c r="D772" s="1263" t="s">
        <v>2261</v>
      </c>
      <c r="E772" s="2507" t="s">
        <v>2262</v>
      </c>
      <c r="F772" s="2508"/>
      <c r="G772" s="2509"/>
      <c r="H772" s="702"/>
      <c r="I772" s="702"/>
      <c r="J772" s="702"/>
      <c r="K772" s="704"/>
    </row>
    <row r="773" spans="2:11">
      <c r="B773" s="701"/>
      <c r="C773" s="702"/>
      <c r="D773" s="1264" t="s">
        <v>2264</v>
      </c>
      <c r="E773" s="1503" t="str">
        <f>IF(+'Master Data'!$E$54=1,"Head Office",IF('Master Data'!$E$54=2,"Mayville",IF('Master Data'!$E$54=3,"Ladysmith",IF('Master Data'!$E$54=4,"Ulundi",IF('Master Data'!$E$54=5,"Pietermarizburg","")))))</f>
        <v>Pietermarizburg</v>
      </c>
      <c r="F773" s="1265"/>
      <c r="G773" s="1266"/>
      <c r="H773" s="702"/>
      <c r="I773" s="702"/>
      <c r="J773" s="702"/>
      <c r="K773" s="704"/>
    </row>
    <row r="774" spans="2:11">
      <c r="B774" s="701"/>
      <c r="C774" s="702"/>
      <c r="D774" s="1264" t="s">
        <v>2263</v>
      </c>
      <c r="E774" s="2490" t="s">
        <v>2265</v>
      </c>
      <c r="F774" s="2491"/>
      <c r="G774" s="2492"/>
      <c r="H774" s="702"/>
      <c r="I774" s="702"/>
      <c r="J774" s="702"/>
      <c r="K774" s="704"/>
    </row>
    <row r="775" spans="2:11">
      <c r="B775" s="701"/>
      <c r="C775" s="702"/>
      <c r="D775" s="1267" t="s">
        <v>2268</v>
      </c>
      <c r="E775" s="2880" t="e">
        <f>+'T2.32 OHSE Client Requirements'!#REF!</f>
        <v>#REF!</v>
      </c>
      <c r="F775" s="2880"/>
      <c r="G775" s="2881"/>
      <c r="H775" s="702"/>
      <c r="I775" s="702"/>
      <c r="J775" s="702"/>
      <c r="K775" s="704"/>
    </row>
    <row r="776" spans="2:11" ht="104.4" customHeight="1">
      <c r="B776" s="701"/>
      <c r="C776" s="702"/>
      <c r="D776" s="1268" t="s">
        <v>2269</v>
      </c>
      <c r="E776" s="2478" t="s">
        <v>2377</v>
      </c>
      <c r="F776" s="2479"/>
      <c r="G776" s="2480"/>
      <c r="H776" s="702"/>
      <c r="I776" s="702"/>
      <c r="J776" s="702"/>
      <c r="K776" s="704"/>
    </row>
    <row r="777" spans="2:11" ht="104.4" customHeight="1">
      <c r="B777" s="701"/>
      <c r="C777" s="702"/>
      <c r="D777" s="1268" t="s">
        <v>2270</v>
      </c>
      <c r="E777" s="2478" t="s">
        <v>2378</v>
      </c>
      <c r="F777" s="2479"/>
      <c r="G777" s="2480"/>
      <c r="H777" s="702"/>
      <c r="I777" s="702"/>
      <c r="J777" s="702"/>
      <c r="K777" s="704"/>
    </row>
    <row r="778" spans="2:11" ht="104.4" customHeight="1">
      <c r="B778" s="701"/>
      <c r="C778" s="702"/>
      <c r="D778" s="1268" t="s">
        <v>2271</v>
      </c>
      <c r="E778" s="2478" t="s">
        <v>2379</v>
      </c>
      <c r="F778" s="2479"/>
      <c r="G778" s="2480"/>
      <c r="H778" s="702"/>
      <c r="I778" s="702"/>
      <c r="J778" s="702"/>
      <c r="K778" s="704"/>
    </row>
    <row r="779" spans="2:11" ht="104.4" customHeight="1">
      <c r="B779" s="701"/>
      <c r="C779" s="702"/>
      <c r="D779" s="1268" t="s">
        <v>2272</v>
      </c>
      <c r="E779" s="2478" t="s">
        <v>2461</v>
      </c>
      <c r="F779" s="2479"/>
      <c r="G779" s="2480"/>
      <c r="H779" s="702"/>
      <c r="I779" s="702"/>
      <c r="J779" s="702"/>
      <c r="K779" s="704"/>
    </row>
    <row r="780" spans="2:11" ht="104.4" customHeight="1">
      <c r="B780" s="701"/>
      <c r="C780" s="702"/>
      <c r="D780" s="1268" t="s">
        <v>2273</v>
      </c>
      <c r="E780" s="2478" t="s">
        <v>2380</v>
      </c>
      <c r="F780" s="2479"/>
      <c r="G780" s="2480"/>
      <c r="H780" s="702"/>
      <c r="I780" s="702"/>
      <c r="J780" s="702"/>
      <c r="K780" s="704"/>
    </row>
    <row r="781" spans="2:11" ht="104.4" customHeight="1">
      <c r="B781" s="701"/>
      <c r="C781" s="702"/>
      <c r="D781" s="1268" t="s">
        <v>2274</v>
      </c>
      <c r="E781" s="2478" t="s">
        <v>2381</v>
      </c>
      <c r="F781" s="2479"/>
      <c r="G781" s="2480"/>
      <c r="H781" s="702"/>
      <c r="I781" s="702"/>
      <c r="J781" s="702"/>
      <c r="K781" s="704"/>
    </row>
    <row r="782" spans="2:11" ht="104.4" customHeight="1">
      <c r="B782" s="701"/>
      <c r="C782" s="702"/>
      <c r="D782" s="2481" t="s">
        <v>2275</v>
      </c>
      <c r="E782" s="2478" t="s">
        <v>2382</v>
      </c>
      <c r="F782" s="2479"/>
      <c r="G782" s="2480"/>
      <c r="H782" s="702"/>
      <c r="I782" s="702"/>
      <c r="J782" s="702"/>
      <c r="K782" s="704"/>
    </row>
    <row r="783" spans="2:11" ht="37.200000000000003" customHeight="1">
      <c r="B783" s="701"/>
      <c r="C783" s="702"/>
      <c r="D783" s="2483"/>
      <c r="E783" s="2478" t="s">
        <v>2383</v>
      </c>
      <c r="F783" s="2479"/>
      <c r="G783" s="2480"/>
      <c r="H783" s="702"/>
      <c r="I783" s="702"/>
      <c r="J783" s="702"/>
      <c r="K783" s="704"/>
    </row>
    <row r="784" spans="2:11" ht="37.200000000000003" customHeight="1">
      <c r="B784" s="701"/>
      <c r="C784" s="702"/>
      <c r="D784" s="2483"/>
      <c r="E784" s="2478" t="s">
        <v>2384</v>
      </c>
      <c r="F784" s="2479"/>
      <c r="G784" s="2480"/>
      <c r="H784" s="702"/>
      <c r="I784" s="702"/>
      <c r="J784" s="702"/>
      <c r="K784" s="704"/>
    </row>
    <row r="785" spans="2:11" ht="37.200000000000003" customHeight="1">
      <c r="B785" s="701"/>
      <c r="C785" s="702"/>
      <c r="D785" s="2483"/>
      <c r="E785" s="2478" t="s">
        <v>2385</v>
      </c>
      <c r="F785" s="2479"/>
      <c r="G785" s="2480"/>
      <c r="H785" s="702"/>
      <c r="I785" s="702"/>
      <c r="J785" s="702"/>
      <c r="K785" s="704"/>
    </row>
    <row r="786" spans="2:11" ht="32.4" customHeight="1">
      <c r="B786" s="701"/>
      <c r="C786" s="702"/>
      <c r="D786" s="2482"/>
      <c r="E786" s="2479" t="s">
        <v>2276</v>
      </c>
      <c r="F786" s="2479"/>
      <c r="G786" s="2480"/>
      <c r="H786" s="702"/>
      <c r="I786" s="702"/>
      <c r="J786" s="702"/>
      <c r="K786" s="704"/>
    </row>
    <row r="787" spans="2:11" ht="47.4" customHeight="1">
      <c r="B787" s="701"/>
      <c r="C787" s="702"/>
      <c r="D787" s="2481" t="s">
        <v>2277</v>
      </c>
      <c r="E787" s="2478" t="s">
        <v>2386</v>
      </c>
      <c r="F787" s="2479"/>
      <c r="G787" s="2480"/>
      <c r="H787" s="702"/>
      <c r="I787" s="702"/>
      <c r="J787" s="702"/>
      <c r="K787" s="704"/>
    </row>
    <row r="788" spans="2:11" ht="47.4" customHeight="1">
      <c r="B788" s="701"/>
      <c r="C788" s="702"/>
      <c r="D788" s="2482"/>
      <c r="E788" s="2478" t="s">
        <v>2387</v>
      </c>
      <c r="F788" s="2479"/>
      <c r="G788" s="2480"/>
      <c r="H788" s="702"/>
      <c r="I788" s="702"/>
      <c r="J788" s="702"/>
      <c r="K788" s="704"/>
    </row>
    <row r="789" spans="2:11" ht="21.6" customHeight="1">
      <c r="B789" s="701"/>
      <c r="C789" s="702"/>
      <c r="D789" s="1268" t="s">
        <v>2278</v>
      </c>
      <c r="E789" s="2478" t="s">
        <v>2388</v>
      </c>
      <c r="F789" s="2479"/>
      <c r="G789" s="2480"/>
      <c r="H789" s="702"/>
      <c r="I789" s="702"/>
      <c r="J789" s="702"/>
      <c r="K789" s="704"/>
    </row>
    <row r="790" spans="2:11" ht="21.6" customHeight="1">
      <c r="B790" s="701"/>
      <c r="C790" s="702"/>
      <c r="D790" s="1268" t="s">
        <v>2279</v>
      </c>
      <c r="E790" s="2478" t="s">
        <v>2389</v>
      </c>
      <c r="F790" s="2479"/>
      <c r="G790" s="2480"/>
      <c r="H790" s="702"/>
      <c r="I790" s="702"/>
      <c r="J790" s="702"/>
      <c r="K790" s="704"/>
    </row>
    <row r="791" spans="2:11" ht="21.6" customHeight="1">
      <c r="B791" s="701"/>
      <c r="C791" s="702"/>
      <c r="D791" s="2481" t="s">
        <v>2280</v>
      </c>
      <c r="E791" s="2478" t="s">
        <v>2390</v>
      </c>
      <c r="F791" s="2479"/>
      <c r="G791" s="2480"/>
      <c r="H791" s="702"/>
      <c r="I791" s="702"/>
      <c r="J791" s="702"/>
      <c r="K791" s="704"/>
    </row>
    <row r="792" spans="2:11" ht="104.4" customHeight="1">
      <c r="B792" s="701"/>
      <c r="C792" s="702"/>
      <c r="D792" s="2483"/>
      <c r="E792" s="2478" t="s">
        <v>2391</v>
      </c>
      <c r="F792" s="2479"/>
      <c r="G792" s="2480"/>
      <c r="H792" s="702"/>
      <c r="I792" s="702"/>
      <c r="J792" s="702"/>
      <c r="K792" s="704"/>
    </row>
    <row r="793" spans="2:11" ht="58.95" customHeight="1">
      <c r="B793" s="701"/>
      <c r="C793" s="702"/>
      <c r="D793" s="2483"/>
      <c r="E793" s="2478" t="s">
        <v>2392</v>
      </c>
      <c r="F793" s="2479"/>
      <c r="G793" s="2480"/>
      <c r="H793" s="702"/>
      <c r="I793" s="702"/>
      <c r="J793" s="702"/>
      <c r="K793" s="704"/>
    </row>
    <row r="794" spans="2:11" ht="58.95" customHeight="1">
      <c r="B794" s="701"/>
      <c r="C794" s="702"/>
      <c r="D794" s="2483"/>
      <c r="E794" s="2478" t="s">
        <v>2393</v>
      </c>
      <c r="F794" s="2479"/>
      <c r="G794" s="2480"/>
      <c r="H794" s="702"/>
      <c r="I794" s="702"/>
      <c r="J794" s="702"/>
      <c r="K794" s="704"/>
    </row>
    <row r="795" spans="2:11" ht="57.6" customHeight="1">
      <c r="B795" s="701"/>
      <c r="C795" s="702"/>
      <c r="D795" s="2483"/>
      <c r="E795" s="2478" t="s">
        <v>2394</v>
      </c>
      <c r="F795" s="2479"/>
      <c r="G795" s="2480"/>
      <c r="H795" s="702"/>
      <c r="I795" s="702"/>
      <c r="J795" s="702"/>
      <c r="K795" s="704"/>
    </row>
    <row r="796" spans="2:11" ht="57.6" customHeight="1">
      <c r="B796" s="701"/>
      <c r="C796" s="702"/>
      <c r="D796" s="2482"/>
      <c r="E796" s="2478" t="s">
        <v>2395</v>
      </c>
      <c r="F796" s="2479"/>
      <c r="G796" s="2480"/>
      <c r="H796" s="702"/>
      <c r="I796" s="702"/>
      <c r="J796" s="702"/>
      <c r="K796" s="704"/>
    </row>
    <row r="797" spans="2:11" ht="24.6" customHeight="1">
      <c r="B797" s="701"/>
      <c r="C797" s="702"/>
      <c r="D797" s="2481" t="s">
        <v>2281</v>
      </c>
      <c r="E797" s="2478" t="s">
        <v>2396</v>
      </c>
      <c r="F797" s="2479"/>
      <c r="G797" s="2480"/>
      <c r="H797" s="702"/>
      <c r="I797" s="702"/>
      <c r="J797" s="702"/>
      <c r="K797" s="704"/>
    </row>
    <row r="798" spans="2:11" ht="58.2" customHeight="1">
      <c r="B798" s="701"/>
      <c r="C798" s="702"/>
      <c r="D798" s="2483"/>
      <c r="E798" s="2478" t="s">
        <v>2397</v>
      </c>
      <c r="F798" s="2479"/>
      <c r="G798" s="2480"/>
      <c r="H798" s="702"/>
      <c r="I798" s="702"/>
      <c r="J798" s="702"/>
      <c r="K798" s="704"/>
    </row>
    <row r="799" spans="2:11" ht="58.2" customHeight="1">
      <c r="B799" s="701"/>
      <c r="C799" s="702"/>
      <c r="D799" s="2482"/>
      <c r="E799" s="2478" t="s">
        <v>2398</v>
      </c>
      <c r="F799" s="2479"/>
      <c r="G799" s="2480"/>
      <c r="H799" s="702"/>
      <c r="I799" s="702"/>
      <c r="J799" s="702"/>
      <c r="K799" s="704"/>
    </row>
    <row r="800" spans="2:11" ht="23.4" customHeight="1">
      <c r="B800" s="701"/>
      <c r="C800" s="702"/>
      <c r="D800" s="2481" t="s">
        <v>2141</v>
      </c>
      <c r="E800" s="2478" t="s">
        <v>2399</v>
      </c>
      <c r="F800" s="2479"/>
      <c r="G800" s="2480"/>
      <c r="H800" s="702"/>
      <c r="I800" s="702"/>
      <c r="J800" s="702"/>
      <c r="K800" s="704"/>
    </row>
    <row r="801" spans="2:11" ht="54.6" customHeight="1">
      <c r="B801" s="701"/>
      <c r="C801" s="702"/>
      <c r="D801" s="2483"/>
      <c r="E801" s="2478" t="s">
        <v>3845</v>
      </c>
      <c r="F801" s="2479"/>
      <c r="G801" s="2480"/>
      <c r="H801" s="702"/>
      <c r="I801" s="702"/>
      <c r="J801" s="702"/>
      <c r="K801" s="704"/>
    </row>
    <row r="802" spans="2:11" ht="54.6" customHeight="1">
      <c r="B802" s="701"/>
      <c r="C802" s="702"/>
      <c r="D802" s="2483"/>
      <c r="E802" s="2478" t="s">
        <v>3844</v>
      </c>
      <c r="F802" s="2479"/>
      <c r="G802" s="2480"/>
      <c r="H802" s="702"/>
      <c r="I802" s="702"/>
      <c r="J802" s="702"/>
      <c r="K802" s="704"/>
    </row>
    <row r="803" spans="2:11" ht="54.6" customHeight="1">
      <c r="B803" s="701"/>
      <c r="C803" s="702"/>
      <c r="D803" s="2483"/>
      <c r="E803" s="2478" t="s">
        <v>2400</v>
      </c>
      <c r="F803" s="2479"/>
      <c r="G803" s="2480"/>
      <c r="H803" s="702"/>
      <c r="I803" s="702"/>
      <c r="J803" s="702"/>
      <c r="K803" s="704"/>
    </row>
    <row r="804" spans="2:11" ht="54.6" customHeight="1">
      <c r="B804" s="701"/>
      <c r="C804" s="702"/>
      <c r="D804" s="2483"/>
      <c r="E804" s="2478" t="s">
        <v>2401</v>
      </c>
      <c r="F804" s="2479"/>
      <c r="G804" s="2480"/>
      <c r="H804" s="702"/>
      <c r="I804" s="702"/>
      <c r="J804" s="702"/>
      <c r="K804" s="704"/>
    </row>
    <row r="805" spans="2:11" ht="39" customHeight="1">
      <c r="B805" s="701"/>
      <c r="C805" s="702"/>
      <c r="D805" s="2482"/>
      <c r="E805" s="2478" t="s">
        <v>2402</v>
      </c>
      <c r="F805" s="2479"/>
      <c r="G805" s="2480"/>
      <c r="H805" s="702"/>
      <c r="I805" s="702"/>
      <c r="J805" s="702"/>
      <c r="K805" s="704"/>
    </row>
    <row r="806" spans="2:11" ht="22.2" customHeight="1">
      <c r="B806" s="701"/>
      <c r="C806" s="702"/>
      <c r="D806" s="1268" t="s">
        <v>2282</v>
      </c>
      <c r="E806" s="2478" t="s">
        <v>3846</v>
      </c>
      <c r="F806" s="2479"/>
      <c r="G806" s="2480"/>
      <c r="H806" s="702"/>
      <c r="I806" s="702"/>
      <c r="J806" s="702"/>
      <c r="K806" s="704"/>
    </row>
    <row r="807" spans="2:11" ht="28.2" customHeight="1">
      <c r="B807" s="701"/>
      <c r="C807" s="702"/>
      <c r="D807" s="1268" t="s">
        <v>2283</v>
      </c>
      <c r="E807" s="2478" t="s">
        <v>2403</v>
      </c>
      <c r="F807" s="2479"/>
      <c r="G807" s="2480"/>
      <c r="H807" s="702"/>
      <c r="I807" s="702"/>
      <c r="J807" s="702"/>
      <c r="K807" s="704"/>
    </row>
    <row r="808" spans="2:11" ht="44.4" customHeight="1">
      <c r="B808" s="701"/>
      <c r="C808" s="702"/>
      <c r="D808" s="1268" t="s">
        <v>2284</v>
      </c>
      <c r="E808" s="2478" t="s">
        <v>2404</v>
      </c>
      <c r="F808" s="2479"/>
      <c r="G808" s="2480"/>
      <c r="H808" s="702"/>
      <c r="I808" s="702"/>
      <c r="J808" s="702"/>
      <c r="K808" s="704"/>
    </row>
    <row r="809" spans="2:11" ht="26.4" customHeight="1">
      <c r="B809" s="701"/>
      <c r="C809" s="702"/>
      <c r="D809" s="1268" t="s">
        <v>2285</v>
      </c>
      <c r="E809" s="2478" t="s">
        <v>2405</v>
      </c>
      <c r="F809" s="2479"/>
      <c r="G809" s="2480"/>
      <c r="H809" s="702"/>
      <c r="I809" s="702"/>
      <c r="J809" s="702"/>
      <c r="K809" s="704"/>
    </row>
    <row r="810" spans="2:11" ht="46.2" customHeight="1">
      <c r="B810" s="701"/>
      <c r="C810" s="702"/>
      <c r="D810" s="2481" t="s">
        <v>2286</v>
      </c>
      <c r="E810" s="2478" t="s">
        <v>2406</v>
      </c>
      <c r="F810" s="2479"/>
      <c r="G810" s="2480"/>
      <c r="H810" s="702"/>
      <c r="I810" s="702"/>
      <c r="J810" s="702"/>
      <c r="K810" s="704"/>
    </row>
    <row r="811" spans="2:11" ht="46.95" customHeight="1">
      <c r="B811" s="701"/>
      <c r="C811" s="702"/>
      <c r="D811" s="2483"/>
      <c r="E811" s="2478" t="s">
        <v>2407</v>
      </c>
      <c r="F811" s="2479"/>
      <c r="G811" s="2480"/>
      <c r="H811" s="702"/>
      <c r="I811" s="702"/>
      <c r="J811" s="702"/>
      <c r="K811" s="704"/>
    </row>
    <row r="812" spans="2:11" ht="46.95" customHeight="1">
      <c r="B812" s="701"/>
      <c r="C812" s="702"/>
      <c r="D812" s="2483"/>
      <c r="E812" s="2478" t="s">
        <v>2408</v>
      </c>
      <c r="F812" s="2479"/>
      <c r="G812" s="2480"/>
      <c r="H812" s="702"/>
      <c r="I812" s="702"/>
      <c r="J812" s="702"/>
      <c r="K812" s="704"/>
    </row>
    <row r="813" spans="2:11" ht="47.4" customHeight="1">
      <c r="B813" s="701"/>
      <c r="C813" s="702"/>
      <c r="D813" s="2483"/>
      <c r="E813" s="2478" t="s">
        <v>2409</v>
      </c>
      <c r="F813" s="2479"/>
      <c r="G813" s="2480"/>
      <c r="H813" s="702"/>
      <c r="I813" s="702"/>
      <c r="J813" s="702"/>
      <c r="K813" s="704"/>
    </row>
    <row r="814" spans="2:11" ht="47.4" customHeight="1">
      <c r="B814" s="701"/>
      <c r="C814" s="702"/>
      <c r="D814" s="2482"/>
      <c r="E814" s="2478" t="s">
        <v>2410</v>
      </c>
      <c r="F814" s="2479"/>
      <c r="G814" s="2480"/>
      <c r="H814" s="702"/>
      <c r="I814" s="702"/>
      <c r="J814" s="702"/>
      <c r="K814" s="704"/>
    </row>
    <row r="815" spans="2:11" ht="20.399999999999999" customHeight="1">
      <c r="B815" s="701"/>
      <c r="C815" s="702"/>
      <c r="D815" s="1268" t="s">
        <v>2287</v>
      </c>
      <c r="E815" s="2478" t="s">
        <v>2411</v>
      </c>
      <c r="F815" s="2479"/>
      <c r="G815" s="2480"/>
      <c r="H815" s="702"/>
      <c r="I815" s="702"/>
      <c r="J815" s="702"/>
      <c r="K815" s="704"/>
    </row>
    <row r="816" spans="2:11" ht="22.2" customHeight="1">
      <c r="B816" s="701"/>
      <c r="C816" s="702"/>
      <c r="D816" s="2481" t="s">
        <v>2288</v>
      </c>
      <c r="E816" s="2478" t="s">
        <v>2412</v>
      </c>
      <c r="F816" s="2479"/>
      <c r="G816" s="2480"/>
      <c r="H816" s="702"/>
      <c r="I816" s="702"/>
      <c r="J816" s="702"/>
      <c r="K816" s="704"/>
    </row>
    <row r="817" spans="2:11" ht="22.2" customHeight="1">
      <c r="B817" s="701"/>
      <c r="C817" s="702"/>
      <c r="D817" s="2482"/>
      <c r="E817" s="2478" t="s">
        <v>2413</v>
      </c>
      <c r="F817" s="2479"/>
      <c r="G817" s="2480"/>
      <c r="H817" s="702"/>
      <c r="I817" s="702"/>
      <c r="J817" s="702"/>
      <c r="K817" s="704"/>
    </row>
    <row r="818" spans="2:11" ht="23.4" customHeight="1">
      <c r="B818" s="701"/>
      <c r="C818" s="702"/>
      <c r="D818" s="2481" t="s">
        <v>2289</v>
      </c>
      <c r="E818" s="2478" t="s">
        <v>2414</v>
      </c>
      <c r="F818" s="2479"/>
      <c r="G818" s="2480"/>
      <c r="H818" s="702"/>
      <c r="I818" s="702"/>
      <c r="J818" s="702"/>
      <c r="K818" s="704"/>
    </row>
    <row r="819" spans="2:11" ht="23.4" customHeight="1">
      <c r="B819" s="701"/>
      <c r="C819" s="702"/>
      <c r="D819" s="2483"/>
      <c r="E819" s="2478" t="s">
        <v>2415</v>
      </c>
      <c r="F819" s="2479"/>
      <c r="G819" s="2480"/>
      <c r="H819" s="702"/>
      <c r="I819" s="702"/>
      <c r="J819" s="702"/>
      <c r="K819" s="704"/>
    </row>
    <row r="820" spans="2:11" ht="23.4" customHeight="1">
      <c r="B820" s="701"/>
      <c r="C820" s="702"/>
      <c r="D820" s="2483"/>
      <c r="E820" s="2478" t="s">
        <v>2416</v>
      </c>
      <c r="F820" s="2479"/>
      <c r="G820" s="2480"/>
      <c r="H820" s="702"/>
      <c r="I820" s="702"/>
      <c r="J820" s="702"/>
      <c r="K820" s="704"/>
    </row>
    <row r="821" spans="2:11" ht="23.4" customHeight="1">
      <c r="B821" s="701"/>
      <c r="C821" s="702"/>
      <c r="D821" s="2483"/>
      <c r="E821" s="2478" t="s">
        <v>2417</v>
      </c>
      <c r="F821" s="2479"/>
      <c r="G821" s="2480"/>
      <c r="H821" s="702"/>
      <c r="I821" s="702"/>
      <c r="J821" s="702"/>
      <c r="K821" s="704"/>
    </row>
    <row r="822" spans="2:11" ht="22.2" customHeight="1">
      <c r="B822" s="701"/>
      <c r="C822" s="702"/>
      <c r="D822" s="2483"/>
      <c r="E822" s="2478" t="s">
        <v>2418</v>
      </c>
      <c r="F822" s="2479"/>
      <c r="G822" s="2480"/>
      <c r="H822" s="702"/>
      <c r="I822" s="702"/>
      <c r="J822" s="702"/>
      <c r="K822" s="704"/>
    </row>
    <row r="823" spans="2:11" ht="22.2" customHeight="1">
      <c r="B823" s="701"/>
      <c r="C823" s="702"/>
      <c r="D823" s="2483"/>
      <c r="E823" s="2478" t="s">
        <v>2419</v>
      </c>
      <c r="F823" s="2479"/>
      <c r="G823" s="2480"/>
      <c r="H823" s="702"/>
      <c r="I823" s="702"/>
      <c r="J823" s="702"/>
      <c r="K823" s="704"/>
    </row>
    <row r="824" spans="2:11" ht="39" customHeight="1">
      <c r="B824" s="701"/>
      <c r="C824" s="702"/>
      <c r="D824" s="2482"/>
      <c r="E824" s="2478" t="s">
        <v>2420</v>
      </c>
      <c r="F824" s="2479"/>
      <c r="G824" s="2480"/>
      <c r="H824" s="702"/>
      <c r="I824" s="702"/>
      <c r="J824" s="702"/>
      <c r="K824" s="704"/>
    </row>
    <row r="825" spans="2:11" ht="104.4" customHeight="1">
      <c r="B825" s="701"/>
      <c r="C825" s="702"/>
      <c r="D825" s="2481" t="s">
        <v>2290</v>
      </c>
      <c r="E825" s="2478" t="s">
        <v>2421</v>
      </c>
      <c r="F825" s="2479"/>
      <c r="G825" s="2480"/>
      <c r="H825" s="702"/>
      <c r="I825" s="702"/>
      <c r="J825" s="702"/>
      <c r="K825" s="704"/>
    </row>
    <row r="826" spans="2:11" ht="75" customHeight="1">
      <c r="B826" s="701"/>
      <c r="C826" s="702"/>
      <c r="D826" s="2483"/>
      <c r="E826" s="2478" t="s">
        <v>2422</v>
      </c>
      <c r="F826" s="2479"/>
      <c r="G826" s="2480"/>
      <c r="H826" s="702"/>
      <c r="I826" s="702"/>
      <c r="J826" s="702"/>
      <c r="K826" s="704"/>
    </row>
    <row r="827" spans="2:11" ht="75" customHeight="1">
      <c r="B827" s="701"/>
      <c r="C827" s="702"/>
      <c r="D827" s="2483"/>
      <c r="E827" s="2478" t="s">
        <v>3847</v>
      </c>
      <c r="F827" s="2479"/>
      <c r="G827" s="2480"/>
      <c r="H827" s="702"/>
      <c r="I827" s="702"/>
      <c r="J827" s="702"/>
      <c r="K827" s="704"/>
    </row>
    <row r="828" spans="2:11" ht="75" customHeight="1">
      <c r="B828" s="701"/>
      <c r="C828" s="702"/>
      <c r="D828" s="2483"/>
      <c r="E828" s="2478" t="s">
        <v>2423</v>
      </c>
      <c r="F828" s="2479"/>
      <c r="G828" s="2480"/>
      <c r="H828" s="702"/>
      <c r="I828" s="702"/>
      <c r="J828" s="702"/>
      <c r="K828" s="704"/>
    </row>
    <row r="829" spans="2:11" ht="104.4" customHeight="1">
      <c r="B829" s="701"/>
      <c r="C829" s="702"/>
      <c r="D829" s="2483"/>
      <c r="E829" s="2478" t="s">
        <v>2424</v>
      </c>
      <c r="F829" s="2479"/>
      <c r="G829" s="2480"/>
      <c r="H829" s="702"/>
      <c r="I829" s="702"/>
      <c r="J829" s="702"/>
      <c r="K829" s="704"/>
    </row>
    <row r="830" spans="2:11" ht="104.4" customHeight="1">
      <c r="B830" s="701"/>
      <c r="C830" s="702"/>
      <c r="D830" s="2482"/>
      <c r="E830" s="2478" t="s">
        <v>2425</v>
      </c>
      <c r="F830" s="2479"/>
      <c r="G830" s="2480"/>
      <c r="H830" s="702"/>
      <c r="I830" s="702"/>
      <c r="J830" s="702"/>
      <c r="K830" s="704"/>
    </row>
    <row r="831" spans="2:11" ht="68.400000000000006" customHeight="1">
      <c r="B831" s="701"/>
      <c r="C831" s="702"/>
      <c r="D831" s="2481" t="s">
        <v>2291</v>
      </c>
      <c r="E831" s="2478" t="s">
        <v>3848</v>
      </c>
      <c r="F831" s="2479"/>
      <c r="G831" s="2480"/>
      <c r="H831" s="702"/>
      <c r="I831" s="702"/>
      <c r="J831" s="702"/>
      <c r="K831" s="704"/>
    </row>
    <row r="832" spans="2:11" ht="64.2" customHeight="1">
      <c r="B832" s="701"/>
      <c r="C832" s="702"/>
      <c r="D832" s="2483"/>
      <c r="E832" s="2478" t="s">
        <v>3849</v>
      </c>
      <c r="F832" s="2479"/>
      <c r="G832" s="2480"/>
      <c r="H832" s="702"/>
      <c r="I832" s="702"/>
      <c r="J832" s="702"/>
      <c r="K832" s="704"/>
    </row>
    <row r="833" spans="2:11" ht="38.4" customHeight="1">
      <c r="B833" s="701"/>
      <c r="C833" s="702"/>
      <c r="D833" s="2482"/>
      <c r="E833" s="2478" t="s">
        <v>2426</v>
      </c>
      <c r="F833" s="2479"/>
      <c r="G833" s="2480"/>
      <c r="H833" s="702"/>
      <c r="I833" s="702"/>
      <c r="J833" s="702"/>
      <c r="K833" s="704"/>
    </row>
    <row r="834" spans="2:11" ht="115.95" customHeight="1">
      <c r="B834" s="701"/>
      <c r="C834" s="702"/>
      <c r="D834" s="1268" t="s">
        <v>2292</v>
      </c>
      <c r="E834" s="2478" t="s">
        <v>3850</v>
      </c>
      <c r="F834" s="2479"/>
      <c r="G834" s="2480"/>
      <c r="H834" s="702"/>
      <c r="I834" s="702"/>
      <c r="J834" s="702"/>
      <c r="K834" s="704"/>
    </row>
    <row r="835" spans="2:11" ht="104.4" customHeight="1">
      <c r="B835" s="701"/>
      <c r="C835" s="702"/>
      <c r="D835" s="1268" t="s">
        <v>2293</v>
      </c>
      <c r="E835" s="2478" t="s">
        <v>2427</v>
      </c>
      <c r="F835" s="2479"/>
      <c r="G835" s="2480"/>
      <c r="H835" s="702"/>
      <c r="I835" s="702"/>
      <c r="J835" s="702"/>
      <c r="K835" s="704"/>
    </row>
    <row r="836" spans="2:11" ht="49.2" customHeight="1">
      <c r="B836" s="701"/>
      <c r="C836" s="702"/>
      <c r="D836" s="2823" t="s">
        <v>2294</v>
      </c>
      <c r="E836" s="2478" t="s">
        <v>2428</v>
      </c>
      <c r="F836" s="2479"/>
      <c r="G836" s="2480"/>
      <c r="H836" s="702"/>
      <c r="I836" s="702"/>
      <c r="J836" s="702"/>
      <c r="K836" s="704"/>
    </row>
    <row r="837" spans="2:11" ht="22.2" customHeight="1">
      <c r="B837" s="701"/>
      <c r="C837" s="702"/>
      <c r="D837" s="2824"/>
      <c r="E837" s="2478" t="s">
        <v>2429</v>
      </c>
      <c r="F837" s="2479"/>
      <c r="G837" s="2480"/>
      <c r="H837" s="702"/>
      <c r="I837" s="702"/>
      <c r="J837" s="702"/>
      <c r="K837" s="704"/>
    </row>
    <row r="838" spans="2:11" ht="22.2" customHeight="1">
      <c r="B838" s="701"/>
      <c r="C838" s="702"/>
      <c r="D838" s="2824"/>
      <c r="E838" s="2478" t="s">
        <v>2430</v>
      </c>
      <c r="F838" s="2479"/>
      <c r="G838" s="2480"/>
      <c r="H838" s="702"/>
      <c r="I838" s="702"/>
      <c r="J838" s="702"/>
      <c r="K838" s="704"/>
    </row>
    <row r="839" spans="2:11" ht="29.25" customHeight="1">
      <c r="B839" s="701"/>
      <c r="C839" s="702"/>
      <c r="D839" s="2824"/>
      <c r="E839" s="2478" t="s">
        <v>2431</v>
      </c>
      <c r="F839" s="2479"/>
      <c r="G839" s="2480"/>
      <c r="H839" s="702"/>
      <c r="I839" s="702"/>
      <c r="J839" s="702"/>
      <c r="K839" s="704"/>
    </row>
    <row r="840" spans="2:11" ht="24" customHeight="1">
      <c r="B840" s="701"/>
      <c r="C840" s="702"/>
      <c r="D840" s="2825"/>
      <c r="E840" s="2478" t="s">
        <v>2432</v>
      </c>
      <c r="F840" s="2479"/>
      <c r="G840" s="2480"/>
      <c r="H840" s="702"/>
      <c r="I840" s="702"/>
      <c r="J840" s="702"/>
      <c r="K840" s="704"/>
    </row>
    <row r="841" spans="2:11" ht="80.400000000000006" customHeight="1">
      <c r="B841" s="701"/>
      <c r="C841" s="702"/>
      <c r="D841" s="1268" t="s">
        <v>2295</v>
      </c>
      <c r="E841" s="2478" t="s">
        <v>2462</v>
      </c>
      <c r="F841" s="2479"/>
      <c r="G841" s="2480"/>
      <c r="H841" s="702"/>
      <c r="I841" s="702"/>
      <c r="J841" s="702"/>
      <c r="K841" s="704"/>
    </row>
    <row r="842" spans="2:11" ht="147.6" customHeight="1">
      <c r="B842" s="701"/>
      <c r="C842" s="702"/>
      <c r="D842" s="1268" t="s">
        <v>2296</v>
      </c>
      <c r="E842" s="2478" t="s">
        <v>2433</v>
      </c>
      <c r="F842" s="2479"/>
      <c r="G842" s="2480"/>
      <c r="H842" s="702"/>
      <c r="I842" s="702"/>
      <c r="J842" s="702"/>
      <c r="K842" s="704"/>
    </row>
    <row r="843" spans="2:11" ht="63" customHeight="1">
      <c r="B843" s="701"/>
      <c r="C843" s="702"/>
      <c r="D843" s="2481" t="s">
        <v>2297</v>
      </c>
      <c r="E843" s="2478" t="s">
        <v>2434</v>
      </c>
      <c r="F843" s="2479"/>
      <c r="G843" s="2480"/>
      <c r="H843" s="702"/>
      <c r="I843" s="702"/>
      <c r="J843" s="702"/>
      <c r="K843" s="704"/>
    </row>
    <row r="844" spans="2:11" ht="48.6" customHeight="1">
      <c r="B844" s="701"/>
      <c r="C844" s="702"/>
      <c r="D844" s="2482"/>
      <c r="E844" s="2478" t="s">
        <v>2435</v>
      </c>
      <c r="F844" s="2479"/>
      <c r="G844" s="2480"/>
      <c r="H844" s="702"/>
      <c r="I844" s="702"/>
      <c r="J844" s="702"/>
      <c r="K844" s="704"/>
    </row>
    <row r="845" spans="2:11" ht="124.5" customHeight="1">
      <c r="B845" s="701"/>
      <c r="C845" s="702"/>
      <c r="D845" s="2481" t="s">
        <v>2298</v>
      </c>
      <c r="E845" s="2478" t="s">
        <v>3851</v>
      </c>
      <c r="F845" s="2479"/>
      <c r="G845" s="2480"/>
      <c r="H845" s="702"/>
      <c r="I845" s="702"/>
      <c r="J845" s="702"/>
      <c r="K845" s="704"/>
    </row>
    <row r="846" spans="2:11" ht="20.399999999999999" customHeight="1">
      <c r="B846" s="701"/>
      <c r="C846" s="702"/>
      <c r="D846" s="2483"/>
      <c r="E846" s="2478" t="s">
        <v>3852</v>
      </c>
      <c r="F846" s="2479"/>
      <c r="G846" s="2480"/>
      <c r="H846" s="702"/>
      <c r="I846" s="702"/>
      <c r="J846" s="702"/>
      <c r="K846" s="704"/>
    </row>
    <row r="847" spans="2:11" ht="20.399999999999999" customHeight="1">
      <c r="B847" s="701"/>
      <c r="C847" s="702"/>
      <c r="D847" s="2483"/>
      <c r="E847" s="2478" t="s">
        <v>3853</v>
      </c>
      <c r="F847" s="2479"/>
      <c r="G847" s="2480"/>
      <c r="H847" s="702"/>
      <c r="I847" s="702"/>
      <c r="J847" s="702"/>
      <c r="K847" s="704"/>
    </row>
    <row r="848" spans="2:11" ht="20.399999999999999" customHeight="1">
      <c r="B848" s="701"/>
      <c r="C848" s="702"/>
      <c r="D848" s="2483"/>
      <c r="E848" s="2478" t="s">
        <v>3854</v>
      </c>
      <c r="F848" s="2479"/>
      <c r="G848" s="2480"/>
      <c r="H848" s="702"/>
      <c r="I848" s="702"/>
      <c r="J848" s="702"/>
      <c r="K848" s="704"/>
    </row>
    <row r="849" spans="2:11" ht="38.4" customHeight="1">
      <c r="B849" s="701"/>
      <c r="C849" s="702"/>
      <c r="D849" s="2482"/>
      <c r="E849" s="2478" t="s">
        <v>2436</v>
      </c>
      <c r="F849" s="2479"/>
      <c r="G849" s="2480"/>
      <c r="H849" s="702"/>
      <c r="I849" s="702"/>
      <c r="J849" s="702"/>
      <c r="K849" s="704"/>
    </row>
    <row r="850" spans="2:11" ht="51" customHeight="1">
      <c r="B850" s="701"/>
      <c r="C850" s="702"/>
      <c r="D850" s="2481" t="s">
        <v>2299</v>
      </c>
      <c r="E850" s="2478" t="s">
        <v>3863</v>
      </c>
      <c r="F850" s="2479"/>
      <c r="G850" s="2480"/>
      <c r="H850" s="702"/>
      <c r="I850" s="702"/>
      <c r="J850" s="702"/>
      <c r="K850" s="704"/>
    </row>
    <row r="851" spans="2:11" ht="20.399999999999999" customHeight="1">
      <c r="B851" s="701"/>
      <c r="C851" s="702"/>
      <c r="D851" s="2483"/>
      <c r="E851" s="2478" t="s">
        <v>3855</v>
      </c>
      <c r="F851" s="2479"/>
      <c r="G851" s="2480"/>
      <c r="H851" s="702"/>
      <c r="I851" s="702"/>
      <c r="J851" s="702"/>
      <c r="K851" s="704"/>
    </row>
    <row r="852" spans="2:11" ht="20.399999999999999" customHeight="1">
      <c r="B852" s="701"/>
      <c r="C852" s="702"/>
      <c r="D852" s="2483"/>
      <c r="E852" s="2478" t="s">
        <v>3864</v>
      </c>
      <c r="F852" s="2479"/>
      <c r="G852" s="2480"/>
      <c r="H852" s="702"/>
      <c r="I852" s="702"/>
      <c r="J852" s="702"/>
      <c r="K852" s="704"/>
    </row>
    <row r="853" spans="2:11" ht="20.399999999999999" customHeight="1">
      <c r="B853" s="701"/>
      <c r="C853" s="702"/>
      <c r="D853" s="2483"/>
      <c r="E853" s="2478" t="s">
        <v>3856</v>
      </c>
      <c r="F853" s="2479"/>
      <c r="G853" s="2480"/>
      <c r="H853" s="702"/>
      <c r="I853" s="702"/>
      <c r="J853" s="702"/>
      <c r="K853" s="704"/>
    </row>
    <row r="854" spans="2:11" ht="19.95" customHeight="1">
      <c r="B854" s="701"/>
      <c r="C854" s="702"/>
      <c r="D854" s="2483"/>
      <c r="E854" s="2478" t="s">
        <v>3857</v>
      </c>
      <c r="F854" s="2479"/>
      <c r="G854" s="2480"/>
      <c r="H854" s="702"/>
      <c r="I854" s="702"/>
      <c r="J854" s="702"/>
      <c r="K854" s="704"/>
    </row>
    <row r="855" spans="2:11" ht="39" customHeight="1">
      <c r="B855" s="701"/>
      <c r="C855" s="702"/>
      <c r="D855" s="2482"/>
      <c r="E855" s="2478" t="s">
        <v>2437</v>
      </c>
      <c r="F855" s="2479"/>
      <c r="G855" s="2480"/>
      <c r="H855" s="702"/>
      <c r="I855" s="702"/>
      <c r="J855" s="702"/>
      <c r="K855" s="704"/>
    </row>
    <row r="856" spans="2:11" ht="42" customHeight="1">
      <c r="B856" s="701"/>
      <c r="C856" s="702"/>
      <c r="D856" s="2481" t="s">
        <v>2300</v>
      </c>
      <c r="E856" s="2479" t="s">
        <v>2301</v>
      </c>
      <c r="F856" s="2479"/>
      <c r="G856" s="2480"/>
      <c r="H856" s="702"/>
      <c r="I856" s="702"/>
      <c r="J856" s="702"/>
      <c r="K856" s="704"/>
    </row>
    <row r="857" spans="2:11" ht="29.25" customHeight="1">
      <c r="B857" s="701"/>
      <c r="C857" s="702"/>
      <c r="D857" s="2483"/>
      <c r="E857" s="2479" t="s">
        <v>2302</v>
      </c>
      <c r="F857" s="2479"/>
      <c r="G857" s="2480"/>
      <c r="H857" s="702"/>
      <c r="I857" s="702"/>
      <c r="J857" s="702"/>
      <c r="K857" s="704"/>
    </row>
    <row r="858" spans="2:11" ht="45" customHeight="1">
      <c r="B858" s="701"/>
      <c r="C858" s="702"/>
      <c r="D858" s="2482"/>
      <c r="E858" s="2479" t="s">
        <v>2303</v>
      </c>
      <c r="F858" s="2479"/>
      <c r="G858" s="2480"/>
      <c r="H858" s="702"/>
      <c r="I858" s="702"/>
      <c r="J858" s="702"/>
      <c r="K858" s="704"/>
    </row>
    <row r="859" spans="2:11" ht="47.4" customHeight="1">
      <c r="B859" s="701"/>
      <c r="C859" s="702"/>
      <c r="D859" s="2481" t="s">
        <v>2304</v>
      </c>
      <c r="E859" s="2478" t="s">
        <v>2438</v>
      </c>
      <c r="F859" s="2479"/>
      <c r="G859" s="2480"/>
      <c r="H859" s="702"/>
      <c r="I859" s="702"/>
      <c r="J859" s="702"/>
      <c r="K859" s="704"/>
    </row>
    <row r="860" spans="2:11" ht="47.4" customHeight="1">
      <c r="B860" s="701"/>
      <c r="C860" s="702"/>
      <c r="D860" s="2482"/>
      <c r="E860" s="2478" t="s">
        <v>2439</v>
      </c>
      <c r="F860" s="2479"/>
      <c r="G860" s="2480"/>
      <c r="H860" s="702"/>
      <c r="I860" s="702"/>
      <c r="J860" s="702"/>
      <c r="K860" s="704"/>
    </row>
    <row r="861" spans="2:11" ht="31.2" customHeight="1">
      <c r="B861" s="701"/>
      <c r="C861" s="702"/>
      <c r="D861" s="2481" t="s">
        <v>2305</v>
      </c>
      <c r="E861" s="2478" t="s">
        <v>2440</v>
      </c>
      <c r="F861" s="2479"/>
      <c r="G861" s="2480"/>
      <c r="H861" s="702"/>
      <c r="I861" s="702"/>
      <c r="J861" s="702"/>
      <c r="K861" s="704"/>
    </row>
    <row r="862" spans="2:11" ht="31.2" customHeight="1">
      <c r="B862" s="701"/>
      <c r="C862" s="702"/>
      <c r="D862" s="2483"/>
      <c r="E862" s="2478" t="s">
        <v>2441</v>
      </c>
      <c r="F862" s="2479"/>
      <c r="G862" s="2480"/>
      <c r="H862" s="702"/>
      <c r="I862" s="702"/>
      <c r="J862" s="702"/>
      <c r="K862" s="704"/>
    </row>
    <row r="863" spans="2:11" ht="31.2" customHeight="1">
      <c r="B863" s="701"/>
      <c r="C863" s="702"/>
      <c r="D863" s="2483"/>
      <c r="E863" s="2478" t="s">
        <v>2442</v>
      </c>
      <c r="F863" s="2479"/>
      <c r="G863" s="2480"/>
      <c r="H863" s="702"/>
      <c r="I863" s="702"/>
      <c r="J863" s="702"/>
      <c r="K863" s="704"/>
    </row>
    <row r="864" spans="2:11" ht="31.2" customHeight="1">
      <c r="B864" s="701"/>
      <c r="C864" s="702"/>
      <c r="D864" s="2483"/>
      <c r="E864" s="2478" t="s">
        <v>2443</v>
      </c>
      <c r="F864" s="2479"/>
      <c r="G864" s="2480"/>
      <c r="H864" s="702"/>
      <c r="I864" s="702"/>
      <c r="J864" s="702"/>
      <c r="K864" s="704"/>
    </row>
    <row r="865" spans="2:11" ht="31.2" customHeight="1">
      <c r="B865" s="701"/>
      <c r="C865" s="702"/>
      <c r="D865" s="2483"/>
      <c r="E865" s="2478" t="s">
        <v>2444</v>
      </c>
      <c r="F865" s="2479"/>
      <c r="G865" s="2480"/>
      <c r="H865" s="702"/>
      <c r="I865" s="702"/>
      <c r="J865" s="702"/>
      <c r="K865" s="704"/>
    </row>
    <row r="866" spans="2:11" ht="31.2" customHeight="1">
      <c r="B866" s="701"/>
      <c r="C866" s="702"/>
      <c r="D866" s="2482"/>
      <c r="E866" s="2478" t="s">
        <v>2445</v>
      </c>
      <c r="F866" s="2479"/>
      <c r="G866" s="2480"/>
      <c r="H866" s="702"/>
      <c r="I866" s="702"/>
      <c r="J866" s="702"/>
      <c r="K866" s="704"/>
    </row>
    <row r="867" spans="2:11" ht="52.95" customHeight="1">
      <c r="B867" s="701"/>
      <c r="C867" s="702"/>
      <c r="D867" s="2481" t="s">
        <v>2306</v>
      </c>
      <c r="E867" s="2478" t="s">
        <v>2307</v>
      </c>
      <c r="F867" s="2479"/>
      <c r="G867" s="2480"/>
      <c r="H867" s="702"/>
      <c r="I867" s="702"/>
      <c r="J867" s="702"/>
      <c r="K867" s="704"/>
    </row>
    <row r="868" spans="2:11" ht="52.95" customHeight="1">
      <c r="B868" s="701"/>
      <c r="C868" s="702"/>
      <c r="D868" s="2483"/>
      <c r="E868" s="2478" t="s">
        <v>3865</v>
      </c>
      <c r="F868" s="2479"/>
      <c r="G868" s="2480"/>
      <c r="H868" s="702"/>
      <c r="I868" s="702"/>
      <c r="J868" s="702"/>
      <c r="K868" s="704"/>
    </row>
    <row r="869" spans="2:11" ht="52.95" customHeight="1">
      <c r="B869" s="701"/>
      <c r="C869" s="702"/>
      <c r="D869" s="2482"/>
      <c r="E869" s="2478" t="s">
        <v>2446</v>
      </c>
      <c r="F869" s="2479"/>
      <c r="G869" s="2480"/>
      <c r="H869" s="702"/>
      <c r="I869" s="702"/>
      <c r="J869" s="702"/>
      <c r="K869" s="704"/>
    </row>
    <row r="870" spans="2:11" ht="58.95" customHeight="1">
      <c r="B870" s="701"/>
      <c r="C870" s="702"/>
      <c r="D870" s="2481" t="s">
        <v>2308</v>
      </c>
      <c r="E870" s="2479" t="s">
        <v>2309</v>
      </c>
      <c r="F870" s="2479"/>
      <c r="G870" s="2480"/>
      <c r="H870" s="702"/>
      <c r="I870" s="702"/>
      <c r="J870" s="702"/>
      <c r="K870" s="704"/>
    </row>
    <row r="871" spans="2:11" ht="58.95" customHeight="1">
      <c r="B871" s="701"/>
      <c r="C871" s="702"/>
      <c r="D871" s="2483"/>
      <c r="E871" s="2478" t="s">
        <v>3866</v>
      </c>
      <c r="F871" s="2479"/>
      <c r="G871" s="2480"/>
      <c r="H871" s="702"/>
      <c r="I871" s="702"/>
      <c r="J871" s="702"/>
      <c r="K871" s="704"/>
    </row>
    <row r="872" spans="2:11" ht="58.95" customHeight="1">
      <c r="B872" s="701"/>
      <c r="C872" s="702"/>
      <c r="D872" s="2482"/>
      <c r="E872" s="2478" t="s">
        <v>3867</v>
      </c>
      <c r="F872" s="2479"/>
      <c r="G872" s="2480"/>
      <c r="H872" s="702"/>
      <c r="I872" s="702"/>
      <c r="J872" s="702"/>
      <c r="K872" s="704"/>
    </row>
    <row r="873" spans="2:11" ht="40.950000000000003" customHeight="1">
      <c r="B873" s="701"/>
      <c r="C873" s="702"/>
      <c r="D873" s="1268" t="s">
        <v>2310</v>
      </c>
      <c r="E873" s="2478" t="s">
        <v>2447</v>
      </c>
      <c r="F873" s="2479"/>
      <c r="G873" s="2480"/>
      <c r="H873" s="702"/>
      <c r="I873" s="702"/>
      <c r="J873" s="702"/>
      <c r="K873" s="704"/>
    </row>
    <row r="874" spans="2:11" ht="61.2" customHeight="1">
      <c r="B874" s="701"/>
      <c r="C874" s="702"/>
      <c r="D874" s="2481" t="s">
        <v>2311</v>
      </c>
      <c r="E874" s="2479" t="s">
        <v>2312</v>
      </c>
      <c r="F874" s="2479"/>
      <c r="G874" s="2480"/>
      <c r="H874" s="702"/>
      <c r="I874" s="702"/>
      <c r="J874" s="702"/>
      <c r="K874" s="704"/>
    </row>
    <row r="875" spans="2:11" ht="61.2" customHeight="1">
      <c r="B875" s="701"/>
      <c r="C875" s="702"/>
      <c r="D875" s="2483"/>
      <c r="E875" s="2478" t="s">
        <v>3868</v>
      </c>
      <c r="F875" s="2479"/>
      <c r="G875" s="2480"/>
      <c r="H875" s="702"/>
      <c r="I875" s="702"/>
      <c r="J875" s="702"/>
      <c r="K875" s="704"/>
    </row>
    <row r="876" spans="2:11" ht="31.2" customHeight="1">
      <c r="B876" s="701"/>
      <c r="C876" s="702"/>
      <c r="D876" s="2483"/>
      <c r="E876" s="2478" t="s">
        <v>3869</v>
      </c>
      <c r="F876" s="2479"/>
      <c r="G876" s="2480"/>
      <c r="H876" s="702"/>
      <c r="I876" s="702"/>
      <c r="J876" s="702"/>
      <c r="K876" s="704"/>
    </row>
    <row r="877" spans="2:11" ht="36" customHeight="1">
      <c r="B877" s="701"/>
      <c r="C877" s="702"/>
      <c r="D877" s="2483"/>
      <c r="E877" s="2478" t="s">
        <v>3870</v>
      </c>
      <c r="F877" s="2479"/>
      <c r="G877" s="2480"/>
      <c r="H877" s="702"/>
      <c r="I877" s="702"/>
      <c r="J877" s="702"/>
      <c r="K877" s="704"/>
    </row>
    <row r="878" spans="2:11" ht="18" customHeight="1">
      <c r="B878" s="701"/>
      <c r="C878" s="702"/>
      <c r="D878" s="2483"/>
      <c r="E878" s="2478" t="s">
        <v>3858</v>
      </c>
      <c r="F878" s="2479"/>
      <c r="G878" s="2480"/>
      <c r="H878" s="702"/>
      <c r="I878" s="702"/>
      <c r="J878" s="702"/>
      <c r="K878" s="704"/>
    </row>
    <row r="879" spans="2:11" ht="18" customHeight="1">
      <c r="B879" s="701"/>
      <c r="C879" s="702"/>
      <c r="D879" s="2483"/>
      <c r="E879" s="2478" t="s">
        <v>3859</v>
      </c>
      <c r="F879" s="2479"/>
      <c r="G879" s="2480"/>
      <c r="H879" s="702"/>
      <c r="I879" s="702"/>
      <c r="J879" s="702"/>
      <c r="K879" s="704"/>
    </row>
    <row r="880" spans="2:11" ht="18" customHeight="1">
      <c r="B880" s="701"/>
      <c r="C880" s="702"/>
      <c r="D880" s="2483"/>
      <c r="E880" s="2478" t="s">
        <v>3860</v>
      </c>
      <c r="F880" s="2479"/>
      <c r="G880" s="2480"/>
      <c r="H880" s="702"/>
      <c r="I880" s="702"/>
      <c r="J880" s="702"/>
      <c r="K880" s="704"/>
    </row>
    <row r="881" spans="2:11" ht="59.4" customHeight="1">
      <c r="B881" s="701"/>
      <c r="C881" s="702"/>
      <c r="D881" s="2482"/>
      <c r="E881" s="2478" t="s">
        <v>3871</v>
      </c>
      <c r="F881" s="2479"/>
      <c r="G881" s="2480"/>
      <c r="H881" s="702"/>
      <c r="I881" s="702"/>
      <c r="J881" s="702"/>
      <c r="K881" s="704"/>
    </row>
    <row r="882" spans="2:11" ht="65.400000000000006" customHeight="1">
      <c r="B882" s="701"/>
      <c r="C882" s="702"/>
      <c r="D882" s="2481" t="s">
        <v>2313</v>
      </c>
      <c r="E882" s="2478" t="s">
        <v>3872</v>
      </c>
      <c r="F882" s="2479"/>
      <c r="G882" s="2480"/>
      <c r="H882" s="702"/>
      <c r="I882" s="702"/>
      <c r="J882" s="702"/>
      <c r="K882" s="704"/>
    </row>
    <row r="883" spans="2:11" ht="37.200000000000003" customHeight="1">
      <c r="B883" s="701"/>
      <c r="C883" s="702"/>
      <c r="D883" s="2482"/>
      <c r="E883" s="2478" t="s">
        <v>3873</v>
      </c>
      <c r="F883" s="2479"/>
      <c r="G883" s="2480"/>
      <c r="H883" s="702"/>
      <c r="I883" s="702"/>
      <c r="J883" s="702"/>
      <c r="K883" s="704"/>
    </row>
    <row r="884" spans="2:11" ht="36.6" customHeight="1">
      <c r="B884" s="701"/>
      <c r="C884" s="702"/>
      <c r="D884" s="1268" t="s">
        <v>2314</v>
      </c>
      <c r="E884" s="2478" t="s">
        <v>2448</v>
      </c>
      <c r="F884" s="2479"/>
      <c r="G884" s="2480"/>
      <c r="H884" s="702"/>
      <c r="I884" s="702"/>
      <c r="J884" s="702"/>
      <c r="K884" s="704"/>
    </row>
    <row r="885" spans="2:11" ht="36" customHeight="1">
      <c r="B885" s="701"/>
      <c r="C885" s="702"/>
      <c r="D885" s="2481" t="s">
        <v>2315</v>
      </c>
      <c r="E885" s="2478" t="s">
        <v>2463</v>
      </c>
      <c r="F885" s="2479"/>
      <c r="G885" s="2480"/>
      <c r="H885" s="702"/>
      <c r="I885" s="702"/>
      <c r="J885" s="702"/>
      <c r="K885" s="704"/>
    </row>
    <row r="886" spans="2:11" ht="39.6" customHeight="1">
      <c r="B886" s="701"/>
      <c r="C886" s="702"/>
      <c r="D886" s="2483"/>
      <c r="E886" s="2478" t="s">
        <v>2464</v>
      </c>
      <c r="F886" s="2479"/>
      <c r="G886" s="2480"/>
      <c r="H886" s="702"/>
      <c r="I886" s="702"/>
      <c r="J886" s="702"/>
      <c r="K886" s="704"/>
    </row>
    <row r="887" spans="2:11" ht="39.6" customHeight="1">
      <c r="B887" s="701"/>
      <c r="C887" s="702"/>
      <c r="D887" s="2483"/>
      <c r="E887" s="2478" t="s">
        <v>2465</v>
      </c>
      <c r="F887" s="2479"/>
      <c r="G887" s="2480"/>
      <c r="H887" s="702"/>
      <c r="I887" s="702"/>
      <c r="J887" s="702"/>
      <c r="K887" s="704"/>
    </row>
    <row r="888" spans="2:11" ht="40.200000000000003" customHeight="1">
      <c r="B888" s="701"/>
      <c r="C888" s="702"/>
      <c r="D888" s="2483"/>
      <c r="E888" s="2478" t="s">
        <v>2466</v>
      </c>
      <c r="F888" s="2479"/>
      <c r="G888" s="2480"/>
      <c r="H888" s="702"/>
      <c r="I888" s="702"/>
      <c r="J888" s="702"/>
      <c r="K888" s="704"/>
    </row>
    <row r="889" spans="2:11" ht="40.200000000000003" customHeight="1">
      <c r="B889" s="701"/>
      <c r="C889" s="702"/>
      <c r="D889" s="2483"/>
      <c r="E889" s="2478" t="s">
        <v>3878</v>
      </c>
      <c r="F889" s="2479"/>
      <c r="G889" s="2480"/>
      <c r="H889" s="702"/>
      <c r="I889" s="702"/>
      <c r="J889" s="702"/>
      <c r="K889" s="704"/>
    </row>
    <row r="890" spans="2:11" ht="52.2" customHeight="1">
      <c r="B890" s="701"/>
      <c r="C890" s="702"/>
      <c r="D890" s="2483"/>
      <c r="E890" s="2478" t="s">
        <v>2467</v>
      </c>
      <c r="F890" s="2479"/>
      <c r="G890" s="2480"/>
      <c r="H890" s="702"/>
      <c r="I890" s="702"/>
      <c r="J890" s="702"/>
      <c r="K890" s="704"/>
    </row>
    <row r="891" spans="2:11" ht="52.2" customHeight="1">
      <c r="B891" s="701"/>
      <c r="C891" s="702"/>
      <c r="D891" s="2483"/>
      <c r="E891" s="2479" t="s">
        <v>2316</v>
      </c>
      <c r="F891" s="2479"/>
      <c r="G891" s="2480"/>
      <c r="H891" s="702"/>
      <c r="I891" s="702"/>
      <c r="J891" s="702"/>
      <c r="K891" s="704"/>
    </row>
    <row r="892" spans="2:11" ht="40.200000000000003" customHeight="1">
      <c r="B892" s="701"/>
      <c r="C892" s="702"/>
      <c r="D892" s="2483"/>
      <c r="E892" s="2479" t="s">
        <v>2317</v>
      </c>
      <c r="F892" s="2479"/>
      <c r="G892" s="2480"/>
      <c r="H892" s="702"/>
      <c r="I892" s="702"/>
      <c r="J892" s="702"/>
      <c r="K892" s="704"/>
    </row>
    <row r="893" spans="2:11" ht="40.200000000000003" customHeight="1">
      <c r="B893" s="701"/>
      <c r="C893" s="702"/>
      <c r="D893" s="2483"/>
      <c r="E893" s="2478" t="s">
        <v>2449</v>
      </c>
      <c r="F893" s="2479"/>
      <c r="G893" s="2480"/>
      <c r="H893" s="702"/>
      <c r="I893" s="702"/>
      <c r="J893" s="702"/>
      <c r="K893" s="704"/>
    </row>
    <row r="894" spans="2:11" ht="37.950000000000003" customHeight="1">
      <c r="B894" s="701"/>
      <c r="C894" s="702"/>
      <c r="D894" s="2483"/>
      <c r="E894" s="2478" t="s">
        <v>3879</v>
      </c>
      <c r="F894" s="2479"/>
      <c r="G894" s="2480"/>
      <c r="H894" s="702"/>
      <c r="I894" s="702"/>
      <c r="J894" s="702"/>
      <c r="K894" s="704"/>
    </row>
    <row r="895" spans="2:11" ht="37.950000000000003" customHeight="1">
      <c r="B895" s="701"/>
      <c r="C895" s="702"/>
      <c r="D895" s="2483"/>
      <c r="E895" s="2479" t="s">
        <v>2318</v>
      </c>
      <c r="F895" s="2479"/>
      <c r="G895" s="2480"/>
      <c r="H895" s="702"/>
      <c r="I895" s="702"/>
      <c r="J895" s="702"/>
      <c r="K895" s="704"/>
    </row>
    <row r="896" spans="2:11" ht="48.6" customHeight="1">
      <c r="B896" s="701"/>
      <c r="C896" s="702"/>
      <c r="D896" s="2483"/>
      <c r="E896" s="2478" t="s">
        <v>3861</v>
      </c>
      <c r="F896" s="2479"/>
      <c r="G896" s="2480"/>
      <c r="H896" s="702"/>
      <c r="I896" s="702"/>
      <c r="J896" s="702"/>
      <c r="K896" s="704"/>
    </row>
    <row r="897" spans="2:11" ht="48.6" customHeight="1">
      <c r="B897" s="701"/>
      <c r="C897" s="702"/>
      <c r="D897" s="2483"/>
      <c r="E897" s="2478" t="s">
        <v>3862</v>
      </c>
      <c r="F897" s="2479"/>
      <c r="G897" s="2480"/>
      <c r="H897" s="702"/>
      <c r="I897" s="702"/>
      <c r="J897" s="702"/>
      <c r="K897" s="704"/>
    </row>
    <row r="898" spans="2:11" ht="24.6" customHeight="1">
      <c r="B898" s="701"/>
      <c r="C898" s="702"/>
      <c r="D898" s="2482"/>
      <c r="E898" s="2478" t="s">
        <v>3880</v>
      </c>
      <c r="F898" s="2479"/>
      <c r="G898" s="2480"/>
      <c r="H898" s="702"/>
      <c r="I898" s="702"/>
      <c r="J898" s="702"/>
      <c r="K898" s="704"/>
    </row>
    <row r="899" spans="2:11" ht="51.6" customHeight="1">
      <c r="B899" s="701"/>
      <c r="C899" s="702"/>
      <c r="D899" s="2481" t="s">
        <v>2319</v>
      </c>
      <c r="E899" s="2478" t="s">
        <v>2376</v>
      </c>
      <c r="F899" s="2479"/>
      <c r="G899" s="2480"/>
      <c r="H899" s="702"/>
      <c r="I899" s="702"/>
      <c r="J899" s="702"/>
      <c r="K899" s="704"/>
    </row>
    <row r="900" spans="2:11" ht="51.6" customHeight="1">
      <c r="B900" s="701"/>
      <c r="C900" s="702"/>
      <c r="D900" s="2483"/>
      <c r="E900" s="2478" t="s">
        <v>3881</v>
      </c>
      <c r="F900" s="2479"/>
      <c r="G900" s="2480"/>
      <c r="H900" s="702"/>
      <c r="I900" s="702"/>
      <c r="J900" s="702"/>
      <c r="K900" s="704"/>
    </row>
    <row r="901" spans="2:11" ht="51.6" customHeight="1">
      <c r="B901" s="701"/>
      <c r="C901" s="702"/>
      <c r="D901" s="2482"/>
      <c r="E901" s="2478" t="s">
        <v>2450</v>
      </c>
      <c r="F901" s="2479"/>
      <c r="G901" s="2480"/>
      <c r="H901" s="702"/>
      <c r="I901" s="702"/>
      <c r="J901" s="702"/>
      <c r="K901" s="704"/>
    </row>
    <row r="902" spans="2:11" ht="42.6" customHeight="1">
      <c r="B902" s="701"/>
      <c r="C902" s="702"/>
      <c r="D902" s="2481" t="s">
        <v>2320</v>
      </c>
      <c r="E902" s="2478" t="s">
        <v>2451</v>
      </c>
      <c r="F902" s="2479"/>
      <c r="G902" s="2480"/>
      <c r="H902" s="702"/>
      <c r="I902" s="702"/>
      <c r="J902" s="702"/>
      <c r="K902" s="704"/>
    </row>
    <row r="903" spans="2:11" ht="46.2" customHeight="1">
      <c r="B903" s="701"/>
      <c r="C903" s="702"/>
      <c r="D903" s="2483"/>
      <c r="E903" s="2478" t="s">
        <v>3874</v>
      </c>
      <c r="F903" s="2479"/>
      <c r="G903" s="2480"/>
      <c r="H903" s="702"/>
      <c r="I903" s="702"/>
      <c r="J903" s="702"/>
      <c r="K903" s="704"/>
    </row>
    <row r="904" spans="2:11" ht="46.2" customHeight="1">
      <c r="B904" s="701"/>
      <c r="C904" s="702"/>
      <c r="D904" s="2483"/>
      <c r="E904" s="2478" t="s">
        <v>3875</v>
      </c>
      <c r="F904" s="2479"/>
      <c r="G904" s="2480"/>
      <c r="H904" s="702"/>
      <c r="I904" s="702"/>
      <c r="J904" s="702"/>
      <c r="K904" s="704"/>
    </row>
    <row r="905" spans="2:11" ht="46.2" customHeight="1">
      <c r="B905" s="701"/>
      <c r="C905" s="702"/>
      <c r="D905" s="2483"/>
      <c r="E905" s="2478" t="s">
        <v>3876</v>
      </c>
      <c r="F905" s="2479"/>
      <c r="G905" s="2480"/>
      <c r="H905" s="702"/>
      <c r="I905" s="702"/>
      <c r="J905" s="702"/>
      <c r="K905" s="704"/>
    </row>
    <row r="906" spans="2:11" ht="58.95" customHeight="1">
      <c r="B906" s="701"/>
      <c r="C906" s="702"/>
      <c r="D906" s="2483"/>
      <c r="E906" s="2478" t="s">
        <v>2452</v>
      </c>
      <c r="F906" s="2479"/>
      <c r="G906" s="2480"/>
      <c r="H906" s="702"/>
      <c r="I906" s="702"/>
      <c r="J906" s="702"/>
      <c r="K906" s="704"/>
    </row>
    <row r="907" spans="2:11" ht="58.95" customHeight="1">
      <c r="B907" s="701"/>
      <c r="C907" s="702"/>
      <c r="D907" s="2483"/>
      <c r="E907" s="2478" t="s">
        <v>2453</v>
      </c>
      <c r="F907" s="2479"/>
      <c r="G907" s="2480"/>
      <c r="H907" s="702"/>
      <c r="I907" s="702"/>
      <c r="J907" s="702"/>
      <c r="K907" s="704"/>
    </row>
    <row r="908" spans="2:11" ht="45" customHeight="1">
      <c r="B908" s="701"/>
      <c r="C908" s="702"/>
      <c r="D908" s="2483"/>
      <c r="E908" s="2478" t="s">
        <v>2454</v>
      </c>
      <c r="F908" s="2479"/>
      <c r="G908" s="2480"/>
      <c r="H908" s="702"/>
      <c r="I908" s="702"/>
      <c r="J908" s="702"/>
      <c r="K908" s="704"/>
    </row>
    <row r="909" spans="2:11" ht="45" customHeight="1">
      <c r="B909" s="701"/>
      <c r="C909" s="702"/>
      <c r="D909" s="2483"/>
      <c r="E909" s="2478" t="s">
        <v>2455</v>
      </c>
      <c r="F909" s="2479"/>
      <c r="G909" s="2480"/>
      <c r="H909" s="702"/>
      <c r="I909" s="702"/>
      <c r="J909" s="702"/>
      <c r="K909" s="704"/>
    </row>
    <row r="910" spans="2:11" ht="45" customHeight="1">
      <c r="B910" s="701"/>
      <c r="C910" s="702"/>
      <c r="D910" s="2482"/>
      <c r="E910" s="2478" t="s">
        <v>2456</v>
      </c>
      <c r="F910" s="2479"/>
      <c r="G910" s="2480"/>
      <c r="H910" s="702"/>
      <c r="I910" s="702"/>
      <c r="J910" s="702"/>
      <c r="K910" s="704"/>
    </row>
    <row r="911" spans="2:11" ht="42" customHeight="1">
      <c r="B911" s="701"/>
      <c r="C911" s="702"/>
      <c r="D911" s="2481" t="s">
        <v>2321</v>
      </c>
      <c r="E911" s="2478" t="s">
        <v>3877</v>
      </c>
      <c r="F911" s="2479"/>
      <c r="G911" s="2480"/>
      <c r="H911" s="702"/>
      <c r="I911" s="702"/>
      <c r="J911" s="702"/>
      <c r="K911" s="704"/>
    </row>
    <row r="912" spans="2:11" ht="42.6" customHeight="1">
      <c r="B912" s="701"/>
      <c r="C912" s="702"/>
      <c r="D912" s="2483"/>
      <c r="E912" s="2478" t="s">
        <v>2457</v>
      </c>
      <c r="F912" s="2479"/>
      <c r="G912" s="2480"/>
      <c r="H912" s="702"/>
      <c r="I912" s="702"/>
      <c r="J912" s="702"/>
      <c r="K912" s="704"/>
    </row>
    <row r="913" spans="2:11" ht="42.6" customHeight="1">
      <c r="B913" s="701"/>
      <c r="C913" s="702"/>
      <c r="D913" s="2483"/>
      <c r="E913" s="2478" t="s">
        <v>2458</v>
      </c>
      <c r="F913" s="2479"/>
      <c r="G913" s="2480"/>
      <c r="H913" s="702"/>
      <c r="I913" s="702"/>
      <c r="J913" s="702"/>
      <c r="K913" s="704"/>
    </row>
    <row r="914" spans="2:11" ht="63.6" customHeight="1">
      <c r="B914" s="701"/>
      <c r="C914" s="702"/>
      <c r="D914" s="2483"/>
      <c r="E914" s="2478" t="s">
        <v>2459</v>
      </c>
      <c r="F914" s="2479"/>
      <c r="G914" s="2480"/>
      <c r="H914" s="702"/>
      <c r="I914" s="702"/>
      <c r="J914" s="702"/>
      <c r="K914" s="704"/>
    </row>
    <row r="915" spans="2:11" ht="104.4" customHeight="1" thickBot="1">
      <c r="B915" s="701"/>
      <c r="C915" s="702"/>
      <c r="D915" s="2817"/>
      <c r="E915" s="2814" t="s">
        <v>2460</v>
      </c>
      <c r="F915" s="2815"/>
      <c r="G915" s="2816"/>
      <c r="H915" s="702"/>
      <c r="I915" s="702"/>
      <c r="J915" s="702"/>
      <c r="K915" s="704"/>
    </row>
    <row r="916" spans="2:11" ht="13.8" thickBot="1">
      <c r="B916" s="701"/>
      <c r="C916" s="702"/>
      <c r="D916" s="1049"/>
      <c r="E916" s="1049"/>
      <c r="F916" s="1049"/>
      <c r="G916" s="1049"/>
      <c r="H916" s="702"/>
      <c r="I916" s="702"/>
      <c r="J916" s="702"/>
      <c r="K916" s="704"/>
    </row>
    <row r="917" spans="2:11" ht="13.8" thickBot="1">
      <c r="B917" s="701"/>
      <c r="C917" s="702"/>
      <c r="D917" s="2519" t="s">
        <v>2478</v>
      </c>
      <c r="E917" s="2520"/>
      <c r="F917" s="2520"/>
      <c r="G917" s="2520"/>
      <c r="H917" s="2521"/>
      <c r="K917" s="704"/>
    </row>
    <row r="918" spans="2:11" ht="14.4" thickBot="1">
      <c r="B918" s="701"/>
      <c r="C918" s="702"/>
      <c r="D918" s="1269" t="s">
        <v>2343</v>
      </c>
      <c r="E918" s="2510" t="s">
        <v>2322</v>
      </c>
      <c r="F918" s="2511"/>
      <c r="G918" s="2511"/>
      <c r="H918" s="2512"/>
      <c r="I918" s="703" t="s">
        <v>2375</v>
      </c>
      <c r="K918" s="704"/>
    </row>
    <row r="919" spans="2:11">
      <c r="B919" s="701"/>
      <c r="C919" s="702"/>
      <c r="D919" s="1182" t="s">
        <v>2468</v>
      </c>
      <c r="E919" s="2573" t="s">
        <v>2323</v>
      </c>
      <c r="F919" s="2573"/>
      <c r="G919" s="2573"/>
      <c r="H919" s="2574"/>
      <c r="K919" s="704"/>
    </row>
    <row r="920" spans="2:11" ht="26.25" customHeight="1">
      <c r="B920" s="701"/>
      <c r="C920" s="702"/>
      <c r="D920" s="1182" t="s">
        <v>2469</v>
      </c>
      <c r="E920" s="2468" t="s">
        <v>2324</v>
      </c>
      <c r="F920" s="2468"/>
      <c r="G920" s="2468"/>
      <c r="H920" s="2469"/>
      <c r="K920" s="704"/>
    </row>
    <row r="921" spans="2:11" ht="24" customHeight="1">
      <c r="B921" s="701"/>
      <c r="C921" s="702"/>
      <c r="D921" s="1182" t="s">
        <v>2470</v>
      </c>
      <c r="E921" s="2468" t="s">
        <v>2325</v>
      </c>
      <c r="F921" s="2468"/>
      <c r="G921" s="2468"/>
      <c r="H921" s="2469"/>
      <c r="K921" s="704"/>
    </row>
    <row r="922" spans="2:11">
      <c r="B922" s="701"/>
      <c r="C922" s="702"/>
      <c r="D922" s="1182" t="s">
        <v>2471</v>
      </c>
      <c r="E922" s="2468" t="s">
        <v>2326</v>
      </c>
      <c r="F922" s="2468"/>
      <c r="G922" s="2468"/>
      <c r="H922" s="2469"/>
      <c r="K922" s="704"/>
    </row>
    <row r="923" spans="2:11" ht="13.8" thickBot="1">
      <c r="B923" s="701"/>
      <c r="C923" s="702"/>
      <c r="D923" s="1270" t="s">
        <v>2472</v>
      </c>
      <c r="E923" s="2470" t="s">
        <v>3828</v>
      </c>
      <c r="F923" s="2471"/>
      <c r="G923" s="2471"/>
      <c r="H923" s="2472"/>
      <c r="K923" s="704"/>
    </row>
    <row r="924" spans="2:11" ht="13.8" thickBot="1">
      <c r="B924" s="701"/>
      <c r="C924" s="702"/>
      <c r="D924" s="1049"/>
      <c r="E924" s="1049"/>
      <c r="F924" s="1049"/>
      <c r="G924" s="1049"/>
      <c r="H924" s="1049"/>
      <c r="K924" s="704"/>
    </row>
    <row r="925" spans="2:11" ht="14.4" thickBot="1">
      <c r="B925" s="701"/>
      <c r="C925" s="702"/>
      <c r="D925" s="1271" t="s">
        <v>2343</v>
      </c>
      <c r="E925" s="2510" t="s">
        <v>2327</v>
      </c>
      <c r="F925" s="2511"/>
      <c r="G925" s="2511"/>
      <c r="H925" s="2512"/>
      <c r="K925" s="704"/>
    </row>
    <row r="926" spans="2:11">
      <c r="B926" s="701"/>
      <c r="C926" s="702"/>
      <c r="D926" s="1269" t="s">
        <v>2344</v>
      </c>
      <c r="E926" s="2468" t="s">
        <v>2328</v>
      </c>
      <c r="F926" s="2468"/>
      <c r="G926" s="2468"/>
      <c r="H926" s="2469"/>
      <c r="K926" s="704"/>
    </row>
    <row r="927" spans="2:11">
      <c r="B927" s="701"/>
      <c r="C927" s="702"/>
      <c r="D927" s="1269" t="s">
        <v>2345</v>
      </c>
      <c r="E927" s="2468" t="s">
        <v>2329</v>
      </c>
      <c r="F927" s="2468"/>
      <c r="G927" s="2468"/>
      <c r="H927" s="2469"/>
      <c r="K927" s="704"/>
    </row>
    <row r="928" spans="2:11">
      <c r="B928" s="701"/>
      <c r="C928" s="702"/>
      <c r="D928" s="1269" t="s">
        <v>2346</v>
      </c>
      <c r="E928" s="2468" t="s">
        <v>2330</v>
      </c>
      <c r="F928" s="2468"/>
      <c r="G928" s="2468"/>
      <c r="H928" s="2469"/>
      <c r="K928" s="704"/>
    </row>
    <row r="929" spans="2:11">
      <c r="B929" s="701"/>
      <c r="C929" s="702"/>
      <c r="D929" s="1269" t="s">
        <v>2270</v>
      </c>
      <c r="E929" s="2468" t="s">
        <v>2331</v>
      </c>
      <c r="F929" s="2468"/>
      <c r="G929" s="2468"/>
      <c r="H929" s="2469"/>
      <c r="K929" s="704"/>
    </row>
    <row r="930" spans="2:11" ht="13.8" thickBot="1">
      <c r="B930" s="701"/>
      <c r="C930" s="702"/>
      <c r="D930" s="1270" t="s">
        <v>2472</v>
      </c>
      <c r="E930" s="2470" t="s">
        <v>3791</v>
      </c>
      <c r="F930" s="2471"/>
      <c r="G930" s="2471"/>
      <c r="H930" s="2472"/>
      <c r="K930" s="704"/>
    </row>
    <row r="931" spans="2:11" ht="13.8" thickBot="1">
      <c r="B931" s="701"/>
      <c r="C931" s="702"/>
      <c r="D931" s="1049"/>
      <c r="E931" s="1049"/>
      <c r="F931" s="1049"/>
      <c r="G931" s="1049"/>
      <c r="H931" s="1049"/>
      <c r="K931" s="704"/>
    </row>
    <row r="932" spans="2:11" ht="14.4" thickBot="1">
      <c r="B932" s="701"/>
      <c r="C932" s="702"/>
      <c r="D932" s="1271" t="s">
        <v>2343</v>
      </c>
      <c r="E932" s="2510" t="s">
        <v>2332</v>
      </c>
      <c r="F932" s="2511"/>
      <c r="G932" s="2511"/>
      <c r="H932" s="2512"/>
      <c r="K932" s="704"/>
    </row>
    <row r="933" spans="2:11">
      <c r="B933" s="701"/>
      <c r="C933" s="702"/>
      <c r="D933" s="1269" t="s">
        <v>2344</v>
      </c>
      <c r="E933" s="2468" t="s">
        <v>2333</v>
      </c>
      <c r="F933" s="2468"/>
      <c r="G933" s="2468"/>
      <c r="H933" s="2469"/>
      <c r="K933" s="704"/>
    </row>
    <row r="934" spans="2:11">
      <c r="B934" s="701"/>
      <c r="C934" s="702"/>
      <c r="D934" s="1269" t="s">
        <v>2345</v>
      </c>
      <c r="E934" s="2468" t="s">
        <v>2334</v>
      </c>
      <c r="F934" s="2468"/>
      <c r="G934" s="2468"/>
      <c r="H934" s="2469"/>
      <c r="K934" s="704"/>
    </row>
    <row r="935" spans="2:11">
      <c r="B935" s="701"/>
      <c r="C935" s="702"/>
      <c r="D935" s="1269" t="s">
        <v>2346</v>
      </c>
      <c r="E935" s="2468" t="s">
        <v>2335</v>
      </c>
      <c r="F935" s="2468"/>
      <c r="G935" s="2468"/>
      <c r="H935" s="2469"/>
      <c r="K935" s="704"/>
    </row>
    <row r="936" spans="2:11">
      <c r="B936" s="701"/>
      <c r="C936" s="702"/>
      <c r="D936" s="1269" t="s">
        <v>2270</v>
      </c>
      <c r="E936" s="2468" t="s">
        <v>887</v>
      </c>
      <c r="F936" s="2468"/>
      <c r="G936" s="2468"/>
      <c r="H936" s="2469"/>
      <c r="K936" s="704"/>
    </row>
    <row r="937" spans="2:11" ht="13.8" thickBot="1">
      <c r="B937" s="701"/>
      <c r="C937" s="702"/>
      <c r="D937" s="1270" t="s">
        <v>2472</v>
      </c>
      <c r="E937" s="2471" t="s">
        <v>2336</v>
      </c>
      <c r="F937" s="2471"/>
      <c r="G937" s="2471"/>
      <c r="H937" s="2472"/>
      <c r="K937" s="704"/>
    </row>
    <row r="938" spans="2:11" ht="13.8" thickBot="1">
      <c r="B938" s="701"/>
      <c r="C938" s="702"/>
      <c r="D938" s="1049"/>
      <c r="E938" s="1049"/>
      <c r="F938" s="1049"/>
      <c r="G938" s="1049"/>
      <c r="H938" s="1049"/>
      <c r="K938" s="704"/>
    </row>
    <row r="939" spans="2:11" ht="14.4" thickBot="1">
      <c r="B939" s="701"/>
      <c r="C939" s="702"/>
      <c r="D939" s="1271" t="s">
        <v>2343</v>
      </c>
      <c r="E939" s="2510" t="s">
        <v>2337</v>
      </c>
      <c r="F939" s="2511"/>
      <c r="G939" s="2511"/>
      <c r="H939" s="2512"/>
      <c r="I939" s="703" t="s">
        <v>2338</v>
      </c>
      <c r="J939" s="703" t="s">
        <v>2330</v>
      </c>
      <c r="K939" s="704"/>
    </row>
    <row r="940" spans="2:11">
      <c r="B940" s="701"/>
      <c r="C940" s="702"/>
      <c r="D940" s="1269" t="s">
        <v>2344</v>
      </c>
      <c r="E940" s="2518" t="s">
        <v>3829</v>
      </c>
      <c r="F940" s="2468"/>
      <c r="G940" s="2468"/>
      <c r="H940" s="2469" t="s">
        <v>582</v>
      </c>
      <c r="I940" s="703" t="s">
        <v>2340</v>
      </c>
      <c r="K940" s="704"/>
    </row>
    <row r="941" spans="2:11">
      <c r="B941" s="701"/>
      <c r="C941" s="702"/>
      <c r="D941" s="1269" t="s">
        <v>2345</v>
      </c>
      <c r="E941" s="2468" t="s">
        <v>2338</v>
      </c>
      <c r="F941" s="2468"/>
      <c r="G941" s="2468"/>
      <c r="H941" s="2469" t="s">
        <v>582</v>
      </c>
      <c r="I941" s="703" t="s">
        <v>2339</v>
      </c>
      <c r="J941" s="703" t="s">
        <v>2340</v>
      </c>
      <c r="K941" s="704"/>
    </row>
    <row r="942" spans="2:11">
      <c r="B942" s="701"/>
      <c r="C942" s="702"/>
      <c r="D942" s="1269" t="s">
        <v>2346</v>
      </c>
      <c r="E942" s="2468" t="s">
        <v>2330</v>
      </c>
      <c r="F942" s="2468"/>
      <c r="G942" s="2468"/>
      <c r="H942" s="2469"/>
      <c r="K942" s="704"/>
    </row>
    <row r="943" spans="2:11">
      <c r="B943" s="701"/>
      <c r="C943" s="702"/>
      <c r="D943" s="1269" t="s">
        <v>2270</v>
      </c>
      <c r="E943" s="2518" t="s">
        <v>3792</v>
      </c>
      <c r="F943" s="2468"/>
      <c r="G943" s="2468"/>
      <c r="H943" s="2469"/>
      <c r="K943" s="704"/>
    </row>
    <row r="944" spans="2:11" ht="13.8" thickBot="1">
      <c r="B944" s="701"/>
      <c r="C944" s="702"/>
      <c r="D944" s="1270" t="s">
        <v>2472</v>
      </c>
      <c r="E944" s="2470" t="s">
        <v>3793</v>
      </c>
      <c r="F944" s="2471"/>
      <c r="G944" s="2471"/>
      <c r="H944" s="2472"/>
      <c r="K944" s="704"/>
    </row>
    <row r="945" spans="2:12" ht="13.8" thickBot="1">
      <c r="B945" s="701"/>
      <c r="C945" s="702"/>
      <c r="D945" s="1049"/>
      <c r="E945" s="1049"/>
      <c r="F945" s="1049"/>
      <c r="G945" s="1049"/>
      <c r="H945" s="1049"/>
      <c r="K945" s="704"/>
      <c r="L945" s="693" t="s">
        <v>582</v>
      </c>
    </row>
    <row r="946" spans="2:12" ht="14.4" thickBot="1">
      <c r="B946" s="701"/>
      <c r="C946" s="702"/>
      <c r="D946" s="1271" t="s">
        <v>2343</v>
      </c>
      <c r="E946" s="2510" t="s">
        <v>2341</v>
      </c>
      <c r="F946" s="2511"/>
      <c r="G946" s="2511"/>
      <c r="H946" s="2512"/>
      <c r="K946" s="704"/>
    </row>
    <row r="947" spans="2:12">
      <c r="B947" s="701"/>
      <c r="C947" s="702"/>
      <c r="D947" s="1269" t="s">
        <v>2344</v>
      </c>
      <c r="E947" s="2518" t="s">
        <v>3794</v>
      </c>
      <c r="F947" s="2468"/>
      <c r="G947" s="2468"/>
      <c r="H947" s="2469"/>
      <c r="K947" s="704"/>
    </row>
    <row r="948" spans="2:12">
      <c r="B948" s="701"/>
      <c r="C948" s="702"/>
      <c r="D948" s="1269" t="s">
        <v>2345</v>
      </c>
      <c r="E948" s="2468" t="s">
        <v>2342</v>
      </c>
      <c r="F948" s="2468"/>
      <c r="G948" s="2468"/>
      <c r="H948" s="2469"/>
      <c r="K948" s="704"/>
    </row>
    <row r="949" spans="2:12">
      <c r="B949" s="701"/>
      <c r="C949" s="702"/>
      <c r="D949" s="1269" t="s">
        <v>2346</v>
      </c>
      <c r="E949" s="2468" t="s">
        <v>887</v>
      </c>
      <c r="F949" s="2468"/>
      <c r="G949" s="2468"/>
      <c r="H949" s="2469"/>
      <c r="K949" s="704"/>
    </row>
    <row r="950" spans="2:12">
      <c r="B950" s="701"/>
      <c r="C950" s="702"/>
      <c r="D950" s="1269" t="s">
        <v>2270</v>
      </c>
      <c r="E950" s="2468" t="s">
        <v>887</v>
      </c>
      <c r="F950" s="2468"/>
      <c r="G950" s="2468"/>
      <c r="H950" s="2469"/>
      <c r="K950" s="704"/>
    </row>
    <row r="951" spans="2:12" ht="13.8" thickBot="1">
      <c r="B951" s="701"/>
      <c r="C951" s="702"/>
      <c r="D951" s="1270" t="s">
        <v>2472</v>
      </c>
      <c r="E951" s="2470" t="s">
        <v>3795</v>
      </c>
      <c r="F951" s="2471"/>
      <c r="G951" s="2471"/>
      <c r="H951" s="2472"/>
      <c r="K951" s="704"/>
    </row>
    <row r="952" spans="2:12" ht="13.8" thickBot="1">
      <c r="B952" s="701"/>
      <c r="C952" s="702"/>
      <c r="D952" s="1049"/>
      <c r="E952" s="1049"/>
      <c r="F952" s="1049"/>
      <c r="G952" s="1049"/>
      <c r="H952" s="1049"/>
      <c r="K952" s="704"/>
    </row>
    <row r="953" spans="2:12" ht="14.4" thickBot="1">
      <c r="B953" s="701"/>
      <c r="C953" s="702"/>
      <c r="D953" s="1271" t="s">
        <v>2343</v>
      </c>
      <c r="E953" s="2510" t="s">
        <v>2347</v>
      </c>
      <c r="F953" s="2511"/>
      <c r="G953" s="2511"/>
      <c r="H953" s="2512"/>
      <c r="K953" s="704"/>
    </row>
    <row r="954" spans="2:12">
      <c r="B954" s="701"/>
      <c r="C954" s="702"/>
      <c r="D954" s="1269" t="s">
        <v>2344</v>
      </c>
      <c r="E954" s="2468" t="s">
        <v>2348</v>
      </c>
      <c r="F954" s="2468"/>
      <c r="G954" s="2468"/>
      <c r="H954" s="2469"/>
      <c r="K954" s="704"/>
    </row>
    <row r="955" spans="2:12">
      <c r="B955" s="701"/>
      <c r="C955" s="702"/>
      <c r="D955" s="1269" t="s">
        <v>2345</v>
      </c>
      <c r="E955" s="2468" t="s">
        <v>2349</v>
      </c>
      <c r="F955" s="2468"/>
      <c r="G955" s="2468"/>
      <c r="H955" s="2469"/>
      <c r="K955" s="704"/>
    </row>
    <row r="956" spans="2:12">
      <c r="B956" s="701"/>
      <c r="C956" s="702"/>
      <c r="D956" s="1269" t="s">
        <v>2346</v>
      </c>
      <c r="E956" s="2468" t="s">
        <v>2325</v>
      </c>
      <c r="F956" s="2468"/>
      <c r="G956" s="2468"/>
      <c r="H956" s="2469"/>
      <c r="K956" s="704"/>
    </row>
    <row r="957" spans="2:12">
      <c r="B957" s="701"/>
      <c r="C957" s="702"/>
      <c r="D957" s="1269" t="s">
        <v>2270</v>
      </c>
      <c r="E957" s="2468" t="s">
        <v>2350</v>
      </c>
      <c r="F957" s="2468"/>
      <c r="G957" s="2468"/>
      <c r="H957" s="2469"/>
      <c r="K957" s="704"/>
    </row>
    <row r="958" spans="2:12" ht="13.8" thickBot="1">
      <c r="B958" s="701"/>
      <c r="C958" s="702"/>
      <c r="D958" s="1270" t="s">
        <v>2472</v>
      </c>
      <c r="E958" s="2470" t="s">
        <v>3796</v>
      </c>
      <c r="F958" s="2471"/>
      <c r="G958" s="2471"/>
      <c r="H958" s="2472"/>
      <c r="K958" s="704"/>
    </row>
    <row r="959" spans="2:12" ht="13.8" thickBot="1">
      <c r="B959" s="701"/>
      <c r="C959" s="702"/>
      <c r="D959" s="1049"/>
      <c r="E959" s="1049"/>
      <c r="F959" s="1049"/>
      <c r="G959" s="1049"/>
      <c r="H959" s="1049"/>
      <c r="K959" s="704"/>
    </row>
    <row r="960" spans="2:12" ht="14.4" thickBot="1">
      <c r="B960" s="701"/>
      <c r="C960" s="702"/>
      <c r="D960" s="1168" t="s">
        <v>2343</v>
      </c>
      <c r="E960" s="2522" t="s">
        <v>2351</v>
      </c>
      <c r="F960" s="2523"/>
      <c r="G960" s="2523"/>
      <c r="H960" s="2524"/>
      <c r="K960" s="704"/>
    </row>
    <row r="961" spans="2:11" ht="24.75" customHeight="1">
      <c r="B961" s="701"/>
      <c r="C961" s="702"/>
      <c r="D961" s="1269" t="s">
        <v>2344</v>
      </c>
      <c r="E961" s="2525" t="s">
        <v>3797</v>
      </c>
      <c r="F961" s="2484"/>
      <c r="G961" s="2484"/>
      <c r="H961" s="2485"/>
      <c r="K961" s="704"/>
    </row>
    <row r="962" spans="2:11">
      <c r="B962" s="701"/>
      <c r="C962" s="702"/>
      <c r="D962" s="1269" t="s">
        <v>2345</v>
      </c>
      <c r="E962" s="2468" t="s">
        <v>2352</v>
      </c>
      <c r="F962" s="2468"/>
      <c r="G962" s="2468"/>
      <c r="H962" s="2469"/>
      <c r="K962" s="704"/>
    </row>
    <row r="963" spans="2:11">
      <c r="B963" s="701"/>
      <c r="C963" s="702"/>
      <c r="D963" s="1269" t="s">
        <v>2346</v>
      </c>
      <c r="E963" s="2468" t="s">
        <v>2353</v>
      </c>
      <c r="F963" s="2468"/>
      <c r="G963" s="2468"/>
      <c r="H963" s="2469"/>
      <c r="K963" s="704"/>
    </row>
    <row r="964" spans="2:11">
      <c r="B964" s="701"/>
      <c r="C964" s="702"/>
      <c r="D964" s="1269" t="s">
        <v>2270</v>
      </c>
      <c r="E964" s="2468" t="s">
        <v>2354</v>
      </c>
      <c r="F964" s="2468"/>
      <c r="G964" s="2468"/>
      <c r="H964" s="2469"/>
      <c r="K964" s="704"/>
    </row>
    <row r="965" spans="2:11" ht="13.8" thickBot="1">
      <c r="B965" s="701"/>
      <c r="C965" s="702"/>
      <c r="D965" s="1270" t="s">
        <v>2472</v>
      </c>
      <c r="E965" s="2470" t="s">
        <v>3798</v>
      </c>
      <c r="F965" s="2471"/>
      <c r="G965" s="2471"/>
      <c r="H965" s="2472"/>
      <c r="K965" s="704"/>
    </row>
    <row r="966" spans="2:11" ht="13.8" thickBot="1">
      <c r="B966" s="701"/>
      <c r="C966" s="702"/>
      <c r="D966" s="1049"/>
      <c r="E966" s="1049"/>
      <c r="F966" s="1049"/>
      <c r="G966" s="1049"/>
      <c r="H966" s="1049"/>
      <c r="K966" s="704"/>
    </row>
    <row r="967" spans="2:11" ht="14.4" thickBot="1">
      <c r="B967" s="701"/>
      <c r="C967" s="702"/>
      <c r="D967" s="1271" t="s">
        <v>2343</v>
      </c>
      <c r="E967" s="2510" t="s">
        <v>2355</v>
      </c>
      <c r="F967" s="2511"/>
      <c r="G967" s="2511"/>
      <c r="H967" s="2512"/>
      <c r="K967" s="704"/>
    </row>
    <row r="968" spans="2:11">
      <c r="B968" s="701"/>
      <c r="C968" s="702"/>
      <c r="D968" s="1269" t="s">
        <v>2344</v>
      </c>
      <c r="E968" s="2468" t="s">
        <v>2356</v>
      </c>
      <c r="F968" s="2468"/>
      <c r="G968" s="2468"/>
      <c r="H968" s="2469"/>
      <c r="K968" s="704"/>
    </row>
    <row r="969" spans="2:11">
      <c r="B969" s="701"/>
      <c r="C969" s="702"/>
      <c r="D969" s="1269" t="s">
        <v>2345</v>
      </c>
      <c r="E969" s="2518" t="s">
        <v>3799</v>
      </c>
      <c r="F969" s="2468"/>
      <c r="G969" s="2468"/>
      <c r="H969" s="2469"/>
      <c r="K969" s="704"/>
    </row>
    <row r="970" spans="2:11">
      <c r="B970" s="701"/>
      <c r="C970" s="702"/>
      <c r="D970" s="1269" t="s">
        <v>2346</v>
      </c>
      <c r="E970" s="2468" t="s">
        <v>887</v>
      </c>
      <c r="F970" s="2468"/>
      <c r="G970" s="2468"/>
      <c r="H970" s="2469"/>
      <c r="K970" s="704"/>
    </row>
    <row r="971" spans="2:11">
      <c r="B971" s="701"/>
      <c r="C971" s="702"/>
      <c r="D971" s="1269" t="s">
        <v>2270</v>
      </c>
      <c r="E971" s="2468" t="s">
        <v>2357</v>
      </c>
      <c r="F971" s="2468"/>
      <c r="G971" s="2468"/>
      <c r="H971" s="2469"/>
      <c r="K971" s="704"/>
    </row>
    <row r="972" spans="2:11" ht="13.8" thickBot="1">
      <c r="B972" s="701"/>
      <c r="C972" s="702"/>
      <c r="D972" s="1270" t="s">
        <v>2472</v>
      </c>
      <c r="E972" s="2470" t="s">
        <v>3800</v>
      </c>
      <c r="F972" s="2471"/>
      <c r="G972" s="2471"/>
      <c r="H972" s="2472"/>
      <c r="K972" s="704"/>
    </row>
    <row r="973" spans="2:11" ht="13.8" thickBot="1">
      <c r="B973" s="701"/>
      <c r="C973" s="702"/>
      <c r="D973" s="1049"/>
      <c r="E973" s="1049"/>
      <c r="F973" s="1049"/>
      <c r="G973" s="1049"/>
      <c r="H973" s="1049"/>
      <c r="K973" s="704"/>
    </row>
    <row r="974" spans="2:11" ht="14.4" thickBot="1">
      <c r="B974" s="701"/>
      <c r="C974" s="702"/>
      <c r="D974" s="1271" t="s">
        <v>2343</v>
      </c>
      <c r="E974" s="2510" t="s">
        <v>2358</v>
      </c>
      <c r="F974" s="2511"/>
      <c r="G974" s="2511"/>
      <c r="H974" s="2512"/>
      <c r="K974" s="704"/>
    </row>
    <row r="975" spans="2:11">
      <c r="B975" s="701"/>
      <c r="C975" s="702"/>
      <c r="D975" s="1269" t="s">
        <v>2344</v>
      </c>
      <c r="E975" s="2468" t="s">
        <v>2359</v>
      </c>
      <c r="F975" s="2468"/>
      <c r="G975" s="2468"/>
      <c r="H975" s="2469"/>
      <c r="K975" s="704"/>
    </row>
    <row r="976" spans="2:11">
      <c r="B976" s="701"/>
      <c r="C976" s="702"/>
      <c r="D976" s="1269" t="s">
        <v>2345</v>
      </c>
      <c r="E976" s="2468" t="s">
        <v>2360</v>
      </c>
      <c r="F976" s="2468"/>
      <c r="G976" s="2468"/>
      <c r="H976" s="2469"/>
      <c r="K976" s="704"/>
    </row>
    <row r="977" spans="2:11">
      <c r="B977" s="701"/>
      <c r="C977" s="702"/>
      <c r="D977" s="1269" t="s">
        <v>2346</v>
      </c>
      <c r="E977" s="2468" t="s">
        <v>2361</v>
      </c>
      <c r="F977" s="2468"/>
      <c r="G977" s="2468"/>
      <c r="H977" s="2469"/>
      <c r="K977" s="704"/>
    </row>
    <row r="978" spans="2:11">
      <c r="B978" s="701"/>
      <c r="C978" s="702"/>
      <c r="D978" s="1269" t="s">
        <v>2270</v>
      </c>
      <c r="E978" s="2468" t="s">
        <v>2362</v>
      </c>
      <c r="F978" s="2468"/>
      <c r="G978" s="2468"/>
      <c r="H978" s="2469"/>
      <c r="K978" s="704"/>
    </row>
    <row r="979" spans="2:11" ht="13.8" thickBot="1">
      <c r="B979" s="701"/>
      <c r="C979" s="702"/>
      <c r="D979" s="1270" t="s">
        <v>2472</v>
      </c>
      <c r="E979" s="2470" t="s">
        <v>3801</v>
      </c>
      <c r="F979" s="2471"/>
      <c r="G979" s="2471"/>
      <c r="H979" s="2472"/>
      <c r="K979" s="704"/>
    </row>
    <row r="980" spans="2:11" ht="13.8" thickBot="1">
      <c r="B980" s="701"/>
      <c r="C980" s="702"/>
      <c r="D980" s="1049"/>
      <c r="E980" s="1049"/>
      <c r="F980" s="1049"/>
      <c r="G980" s="1049"/>
      <c r="H980" s="1049"/>
      <c r="K980" s="704"/>
    </row>
    <row r="981" spans="2:11" ht="14.4" thickBot="1">
      <c r="B981" s="701"/>
      <c r="C981" s="702"/>
      <c r="D981" s="1168" t="s">
        <v>2343</v>
      </c>
      <c r="E981" s="2510" t="s">
        <v>2363</v>
      </c>
      <c r="F981" s="2511"/>
      <c r="G981" s="2511"/>
      <c r="H981" s="2512"/>
      <c r="K981" s="704"/>
    </row>
    <row r="982" spans="2:11">
      <c r="B982" s="701"/>
      <c r="C982" s="702"/>
      <c r="D982" s="1269" t="s">
        <v>2344</v>
      </c>
      <c r="E982" s="2484" t="s">
        <v>2364</v>
      </c>
      <c r="F982" s="2484"/>
      <c r="G982" s="2484"/>
      <c r="H982" s="2485"/>
      <c r="K982" s="704"/>
    </row>
    <row r="983" spans="2:11">
      <c r="B983" s="701"/>
      <c r="C983" s="702"/>
      <c r="D983" s="1269" t="s">
        <v>2345</v>
      </c>
      <c r="E983" s="2468" t="s">
        <v>2365</v>
      </c>
      <c r="F983" s="2468"/>
      <c r="G983" s="2468"/>
      <c r="H983" s="2469"/>
      <c r="K983" s="704"/>
    </row>
    <row r="984" spans="2:11">
      <c r="B984" s="701"/>
      <c r="C984" s="702"/>
      <c r="D984" s="1269" t="s">
        <v>2346</v>
      </c>
      <c r="E984" s="2468" t="s">
        <v>887</v>
      </c>
      <c r="F984" s="2468"/>
      <c r="G984" s="2468"/>
      <c r="H984" s="2469"/>
      <c r="K984" s="704"/>
    </row>
    <row r="985" spans="2:11">
      <c r="B985" s="701"/>
      <c r="C985" s="702"/>
      <c r="D985" s="1269" t="s">
        <v>2270</v>
      </c>
      <c r="E985" s="2468" t="s">
        <v>887</v>
      </c>
      <c r="F985" s="2468"/>
      <c r="G985" s="2468"/>
      <c r="H985" s="2469"/>
      <c r="K985" s="704"/>
    </row>
    <row r="986" spans="2:11" ht="13.8" thickBot="1">
      <c r="B986" s="701"/>
      <c r="C986" s="702"/>
      <c r="D986" s="1270" t="s">
        <v>2472</v>
      </c>
      <c r="E986" s="2470" t="s">
        <v>3802</v>
      </c>
      <c r="F986" s="2471"/>
      <c r="G986" s="2471"/>
      <c r="H986" s="2472"/>
      <c r="K986" s="704"/>
    </row>
    <row r="987" spans="2:11" ht="13.8" thickBot="1">
      <c r="B987" s="701"/>
      <c r="C987" s="702"/>
      <c r="D987" s="1049"/>
      <c r="E987" s="1049"/>
      <c r="F987" s="1049"/>
      <c r="G987" s="1049"/>
      <c r="H987" s="1049"/>
      <c r="K987" s="704"/>
    </row>
    <row r="988" spans="2:11" ht="14.4" thickBot="1">
      <c r="B988" s="701"/>
      <c r="C988" s="702"/>
      <c r="D988" s="1271" t="s">
        <v>2343</v>
      </c>
      <c r="E988" s="2510" t="s">
        <v>2366</v>
      </c>
      <c r="F988" s="2511"/>
      <c r="G988" s="2511"/>
      <c r="H988" s="2512"/>
      <c r="K988" s="704"/>
    </row>
    <row r="989" spans="2:11">
      <c r="B989" s="701"/>
      <c r="C989" s="702"/>
      <c r="D989" s="1269" t="s">
        <v>2344</v>
      </c>
      <c r="E989" s="2468" t="s">
        <v>2367</v>
      </c>
      <c r="F989" s="2468"/>
      <c r="G989" s="2468"/>
      <c r="H989" s="2469"/>
      <c r="K989" s="704"/>
    </row>
    <row r="990" spans="2:11">
      <c r="B990" s="701"/>
      <c r="C990" s="702"/>
      <c r="D990" s="1269" t="s">
        <v>2345</v>
      </c>
      <c r="E990" s="2468" t="s">
        <v>2368</v>
      </c>
      <c r="F990" s="2468"/>
      <c r="G990" s="2468"/>
      <c r="H990" s="2469"/>
      <c r="K990" s="704"/>
    </row>
    <row r="991" spans="2:11">
      <c r="B991" s="701"/>
      <c r="C991" s="702"/>
      <c r="D991" s="1269" t="s">
        <v>2346</v>
      </c>
      <c r="E991" s="2468" t="s">
        <v>887</v>
      </c>
      <c r="F991" s="2468"/>
      <c r="G991" s="2468"/>
      <c r="H991" s="2469"/>
      <c r="K991" s="704"/>
    </row>
    <row r="992" spans="2:11">
      <c r="B992" s="701"/>
      <c r="C992" s="702"/>
      <c r="D992" s="1269" t="s">
        <v>2270</v>
      </c>
      <c r="E992" s="2468" t="s">
        <v>887</v>
      </c>
      <c r="F992" s="2468"/>
      <c r="G992" s="2468"/>
      <c r="H992" s="2469"/>
      <c r="K992" s="704"/>
    </row>
    <row r="993" spans="2:11" ht="13.8" thickBot="1">
      <c r="B993" s="701"/>
      <c r="C993" s="702"/>
      <c r="D993" s="1270" t="s">
        <v>2472</v>
      </c>
      <c r="E993" s="2470" t="s">
        <v>3803</v>
      </c>
      <c r="F993" s="2471"/>
      <c r="G993" s="2471"/>
      <c r="H993" s="2472"/>
      <c r="K993" s="704"/>
    </row>
    <row r="994" spans="2:11" ht="13.8" thickBot="1">
      <c r="B994" s="701"/>
      <c r="C994" s="702"/>
      <c r="D994" s="1049"/>
      <c r="E994" s="1049"/>
      <c r="F994" s="1049"/>
      <c r="G994" s="1049"/>
      <c r="H994" s="1049"/>
      <c r="K994" s="704"/>
    </row>
    <row r="995" spans="2:11" ht="14.4" thickBot="1">
      <c r="B995" s="701"/>
      <c r="C995" s="702"/>
      <c r="D995" s="1271" t="s">
        <v>2343</v>
      </c>
      <c r="E995" s="2510" t="s">
        <v>2369</v>
      </c>
      <c r="F995" s="2511"/>
      <c r="G995" s="2511"/>
      <c r="H995" s="2512"/>
      <c r="K995" s="704"/>
    </row>
    <row r="996" spans="2:11">
      <c r="B996" s="701"/>
      <c r="C996" s="702"/>
      <c r="D996" s="1269" t="s">
        <v>2344</v>
      </c>
      <c r="E996" s="2468" t="s">
        <v>2370</v>
      </c>
      <c r="F996" s="2468"/>
      <c r="G996" s="2468"/>
      <c r="H996" s="2469"/>
      <c r="K996" s="704"/>
    </row>
    <row r="997" spans="2:11">
      <c r="B997" s="701"/>
      <c r="C997" s="702"/>
      <c r="D997" s="1269" t="s">
        <v>2345</v>
      </c>
      <c r="E997" s="2518" t="s">
        <v>3804</v>
      </c>
      <c r="F997" s="2468"/>
      <c r="G997" s="2468"/>
      <c r="H997" s="2469"/>
      <c r="K997" s="704"/>
    </row>
    <row r="998" spans="2:11">
      <c r="B998" s="701"/>
      <c r="C998" s="702"/>
      <c r="D998" s="1269" t="s">
        <v>2346</v>
      </c>
      <c r="E998" s="2468" t="s">
        <v>2330</v>
      </c>
      <c r="F998" s="2468"/>
      <c r="G998" s="2468"/>
      <c r="H998" s="2469"/>
      <c r="K998" s="704"/>
    </row>
    <row r="999" spans="2:11">
      <c r="B999" s="701"/>
      <c r="C999" s="702"/>
      <c r="D999" s="1269" t="s">
        <v>2270</v>
      </c>
      <c r="E999" s="2468" t="s">
        <v>887</v>
      </c>
      <c r="F999" s="2468"/>
      <c r="G999" s="2468"/>
      <c r="H999" s="2469"/>
      <c r="K999" s="704"/>
    </row>
    <row r="1000" spans="2:11" ht="13.8" thickBot="1">
      <c r="B1000" s="701"/>
      <c r="C1000" s="702"/>
      <c r="D1000" s="1270" t="s">
        <v>2472</v>
      </c>
      <c r="E1000" s="2470" t="s">
        <v>3805</v>
      </c>
      <c r="F1000" s="2471"/>
      <c r="G1000" s="2471"/>
      <c r="H1000" s="2472"/>
      <c r="K1000" s="704"/>
    </row>
    <row r="1001" spans="2:11" ht="13.8" thickBot="1">
      <c r="B1001" s="701"/>
      <c r="C1001" s="702"/>
      <c r="D1001" s="1049"/>
      <c r="E1001" s="1049"/>
      <c r="F1001" s="1049"/>
      <c r="G1001" s="1049"/>
      <c r="H1001" s="1049"/>
      <c r="K1001" s="704"/>
    </row>
    <row r="1002" spans="2:11" ht="14.4" thickBot="1">
      <c r="B1002" s="701"/>
      <c r="C1002" s="702"/>
      <c r="D1002" s="1271" t="s">
        <v>2343</v>
      </c>
      <c r="E1002" s="2510" t="s">
        <v>2371</v>
      </c>
      <c r="F1002" s="2511"/>
      <c r="G1002" s="2511"/>
      <c r="H1002" s="2512"/>
      <c r="K1002" s="704"/>
    </row>
    <row r="1003" spans="2:11">
      <c r="B1003" s="701"/>
      <c r="C1003" s="702"/>
      <c r="D1003" s="1269" t="s">
        <v>2344</v>
      </c>
      <c r="E1003" s="2518" t="s">
        <v>3806</v>
      </c>
      <c r="F1003" s="2468"/>
      <c r="G1003" s="2468"/>
      <c r="H1003" s="2469"/>
      <c r="K1003" s="704"/>
    </row>
    <row r="1004" spans="2:11">
      <c r="B1004" s="701"/>
      <c r="C1004" s="702"/>
      <c r="D1004" s="1269" t="s">
        <v>2345</v>
      </c>
      <c r="E1004" s="2468" t="s">
        <v>2372</v>
      </c>
      <c r="F1004" s="2468"/>
      <c r="G1004" s="2468"/>
      <c r="H1004" s="2469"/>
      <c r="K1004" s="704"/>
    </row>
    <row r="1005" spans="2:11">
      <c r="B1005" s="701"/>
      <c r="C1005" s="702"/>
      <c r="D1005" s="1269" t="s">
        <v>2346</v>
      </c>
      <c r="E1005" s="2468" t="s">
        <v>2330</v>
      </c>
      <c r="F1005" s="2468"/>
      <c r="G1005" s="2468"/>
      <c r="H1005" s="2469"/>
      <c r="K1005" s="704"/>
    </row>
    <row r="1006" spans="2:11">
      <c r="B1006" s="701"/>
      <c r="C1006" s="702"/>
      <c r="D1006" s="1269" t="s">
        <v>2270</v>
      </c>
      <c r="E1006" s="2468" t="s">
        <v>887</v>
      </c>
      <c r="F1006" s="2468"/>
      <c r="G1006" s="2468"/>
      <c r="H1006" s="2469"/>
      <c r="K1006" s="704"/>
    </row>
    <row r="1007" spans="2:11" ht="13.8" thickBot="1">
      <c r="B1007" s="701"/>
      <c r="C1007" s="702"/>
      <c r="D1007" s="1270" t="s">
        <v>2472</v>
      </c>
      <c r="E1007" s="2470" t="s">
        <v>3805</v>
      </c>
      <c r="F1007" s="2471"/>
      <c r="G1007" s="2471"/>
      <c r="H1007" s="2472"/>
      <c r="K1007" s="704"/>
    </row>
    <row r="1008" spans="2:11" ht="13.8" thickBot="1">
      <c r="B1008" s="701"/>
      <c r="C1008" s="702"/>
      <c r="D1008" s="1049"/>
      <c r="E1008" s="1049"/>
      <c r="F1008" s="1049"/>
      <c r="G1008" s="1049"/>
      <c r="H1008" s="1049"/>
      <c r="K1008" s="704"/>
    </row>
    <row r="1009" spans="2:11" ht="14.25" customHeight="1" thickBot="1">
      <c r="B1009" s="701"/>
      <c r="C1009" s="702"/>
      <c r="D1009" s="1271" t="s">
        <v>2343</v>
      </c>
      <c r="E1009" s="2510" t="s">
        <v>2373</v>
      </c>
      <c r="F1009" s="2511"/>
      <c r="G1009" s="2511"/>
      <c r="H1009" s="2512"/>
      <c r="K1009" s="704"/>
    </row>
    <row r="1010" spans="2:11">
      <c r="B1010" s="701"/>
      <c r="C1010" s="702"/>
      <c r="D1010" s="1269" t="s">
        <v>2344</v>
      </c>
      <c r="E1010" s="2518" t="s">
        <v>3807</v>
      </c>
      <c r="F1010" s="2468"/>
      <c r="G1010" s="2468"/>
      <c r="H1010" s="2469"/>
      <c r="K1010" s="704"/>
    </row>
    <row r="1011" spans="2:11">
      <c r="B1011" s="701"/>
      <c r="C1011" s="702"/>
      <c r="D1011" s="1269" t="s">
        <v>2345</v>
      </c>
      <c r="E1011" s="2468" t="s">
        <v>2374</v>
      </c>
      <c r="F1011" s="2468"/>
      <c r="G1011" s="2468"/>
      <c r="H1011" s="2469"/>
      <c r="K1011" s="704"/>
    </row>
    <row r="1012" spans="2:11">
      <c r="B1012" s="701"/>
      <c r="C1012" s="702"/>
      <c r="D1012" s="1269" t="s">
        <v>2346</v>
      </c>
      <c r="E1012" s="2468" t="s">
        <v>2330</v>
      </c>
      <c r="F1012" s="2468"/>
      <c r="G1012" s="2468"/>
      <c r="H1012" s="2469"/>
      <c r="K1012" s="704"/>
    </row>
    <row r="1013" spans="2:11">
      <c r="B1013" s="701"/>
      <c r="C1013" s="702"/>
      <c r="D1013" s="1269" t="s">
        <v>2270</v>
      </c>
      <c r="E1013" s="2468" t="s">
        <v>887</v>
      </c>
      <c r="F1013" s="2468"/>
      <c r="G1013" s="2468"/>
      <c r="H1013" s="2469"/>
      <c r="K1013" s="704"/>
    </row>
    <row r="1014" spans="2:11" ht="13.8" thickBot="1">
      <c r="B1014" s="701"/>
      <c r="C1014" s="702"/>
      <c r="D1014" s="1270" t="s">
        <v>2472</v>
      </c>
      <c r="E1014" s="2470" t="s">
        <v>3808</v>
      </c>
      <c r="F1014" s="2471"/>
      <c r="G1014" s="2471"/>
      <c r="H1014" s="2472"/>
      <c r="K1014" s="704"/>
    </row>
    <row r="1015" spans="2:11">
      <c r="B1015" s="701"/>
      <c r="C1015" s="702"/>
      <c r="D1015" s="1049"/>
      <c r="E1015" s="1049"/>
      <c r="F1015" s="1049"/>
      <c r="G1015" s="1049"/>
      <c r="H1015" s="1049"/>
      <c r="I1015" s="702"/>
      <c r="J1015" s="702"/>
      <c r="K1015" s="704"/>
    </row>
    <row r="1016" spans="2:11" ht="13.8" thickBot="1">
      <c r="B1016" s="1272"/>
      <c r="C1016" s="1273"/>
      <c r="D1016" s="1274"/>
      <c r="E1016" s="1274"/>
      <c r="F1016" s="1274"/>
      <c r="G1016" s="1274"/>
      <c r="H1016" s="1274"/>
      <c r="I1016" s="1273"/>
      <c r="J1016" s="1273"/>
      <c r="K1016" s="1275"/>
    </row>
    <row r="1020" spans="2:11">
      <c r="B1020" s="702"/>
      <c r="C1020" s="702"/>
      <c r="D1020" s="1049"/>
      <c r="E1020" s="1049"/>
      <c r="F1020" s="1049"/>
      <c r="G1020" s="1049"/>
      <c r="H1020" s="1049"/>
      <c r="I1020" s="702"/>
      <c r="J1020" s="702"/>
      <c r="K1020" s="702"/>
    </row>
    <row r="1021" spans="2:11" ht="18">
      <c r="B1021" s="702"/>
      <c r="C1021" s="702"/>
      <c r="D1021" s="2908" t="s">
        <v>2202</v>
      </c>
      <c r="E1021" s="2908"/>
      <c r="F1021" s="2908"/>
      <c r="G1021" s="2908"/>
      <c r="H1021" s="1869" t="s">
        <v>3961</v>
      </c>
      <c r="I1021" s="1461"/>
      <c r="K1021" s="702"/>
    </row>
    <row r="1022" spans="2:11">
      <c r="B1022" s="702"/>
      <c r="C1022" s="702"/>
      <c r="D1022" s="2909" t="s">
        <v>4671</v>
      </c>
      <c r="E1022" s="2909"/>
      <c r="F1022" s="2909"/>
      <c r="G1022" s="2909"/>
      <c r="H1022" s="1462"/>
      <c r="I1022" s="1462"/>
      <c r="K1022" s="702"/>
    </row>
    <row r="1023" spans="2:11" ht="13.8" thickBot="1">
      <c r="B1023" s="702"/>
      <c r="C1023" s="702"/>
      <c r="D1023" s="2910"/>
      <c r="E1023" s="2910"/>
      <c r="F1023" s="2910"/>
      <c r="G1023" s="2910"/>
      <c r="H1023" s="1463"/>
      <c r="I1023" s="1464"/>
      <c r="K1023" s="702"/>
    </row>
    <row r="1024" spans="2:11" ht="28.2" thickBot="1">
      <c r="B1024" s="702"/>
      <c r="C1024" s="702"/>
      <c r="D1024" s="926" t="s">
        <v>2200</v>
      </c>
      <c r="E1024" s="925" t="s">
        <v>960</v>
      </c>
      <c r="F1024" s="925" t="s">
        <v>339</v>
      </c>
      <c r="G1024" s="1465" t="s">
        <v>3201</v>
      </c>
      <c r="H1024" s="1466"/>
      <c r="K1024" s="1452" t="s">
        <v>3202</v>
      </c>
    </row>
    <row r="1025" spans="2:11" ht="14.4">
      <c r="B1025" s="702"/>
      <c r="C1025" s="702"/>
      <c r="D1025" s="922"/>
      <c r="E1025" s="921"/>
      <c r="F1025" s="921"/>
      <c r="G1025" s="920" t="s">
        <v>503</v>
      </c>
      <c r="H1025" s="1467"/>
      <c r="K1025" s="1468" t="s">
        <v>3203</v>
      </c>
    </row>
    <row r="1026" spans="2:11" ht="14.4">
      <c r="B1026" s="702"/>
      <c r="C1026" s="702"/>
      <c r="D1026" s="903">
        <v>1</v>
      </c>
      <c r="E1026" s="912" t="s">
        <v>2197</v>
      </c>
      <c r="F1026" s="912"/>
      <c r="G1026" s="916"/>
      <c r="H1026" s="1469"/>
      <c r="K1026" s="1470" t="s">
        <v>3204</v>
      </c>
    </row>
    <row r="1027" spans="2:11" ht="14.4">
      <c r="B1027" s="702"/>
      <c r="C1027" s="702"/>
      <c r="D1027" s="887"/>
      <c r="E1027" s="912"/>
      <c r="F1027" s="912"/>
      <c r="G1027" s="1460"/>
      <c r="H1027" s="1471"/>
      <c r="K1027" s="1472"/>
    </row>
    <row r="1028" spans="2:11" ht="14.4">
      <c r="B1028" s="702"/>
      <c r="C1028" s="702"/>
      <c r="D1028" s="892" t="s">
        <v>992</v>
      </c>
      <c r="E1028" s="900" t="s">
        <v>2196</v>
      </c>
      <c r="F1028" s="899" t="s">
        <v>2140</v>
      </c>
      <c r="G1028" s="1473"/>
      <c r="H1028" s="1474"/>
      <c r="K1028" s="1475"/>
    </row>
    <row r="1029" spans="2:11" ht="14.4">
      <c r="B1029" s="702"/>
      <c r="C1029" s="702"/>
      <c r="D1029" s="892" t="s">
        <v>994</v>
      </c>
      <c r="E1029" s="900" t="s">
        <v>2195</v>
      </c>
      <c r="F1029" s="899" t="s">
        <v>2140</v>
      </c>
      <c r="G1029" s="1473"/>
      <c r="H1029" s="1474"/>
      <c r="K1029" s="1475"/>
    </row>
    <row r="1030" spans="2:11" ht="14.4">
      <c r="B1030" s="702"/>
      <c r="C1030" s="702"/>
      <c r="D1030" s="887"/>
      <c r="E1030" s="891" t="s">
        <v>2139</v>
      </c>
      <c r="F1030" s="886"/>
      <c r="G1030" s="1476" t="s">
        <v>582</v>
      </c>
      <c r="H1030" s="1474"/>
      <c r="K1030" s="1477"/>
    </row>
    <row r="1031" spans="2:11" ht="14.4">
      <c r="B1031" s="702"/>
      <c r="C1031" s="702"/>
      <c r="D1031" s="892"/>
      <c r="E1031" s="900"/>
      <c r="F1031" s="899"/>
      <c r="G1031" s="1476"/>
      <c r="H1031" s="1474"/>
      <c r="K1031" s="1477"/>
    </row>
    <row r="1032" spans="2:11" ht="25.2">
      <c r="B1032" s="702"/>
      <c r="C1032" s="702"/>
      <c r="D1032" s="903" t="s">
        <v>998</v>
      </c>
      <c r="E1032" s="902" t="s">
        <v>2194</v>
      </c>
      <c r="F1032" s="902"/>
      <c r="G1032" s="1476"/>
      <c r="H1032" s="1474"/>
      <c r="K1032" s="1477"/>
    </row>
    <row r="1033" spans="2:11" ht="14.4">
      <c r="B1033" s="702"/>
      <c r="C1033" s="702"/>
      <c r="D1033" s="887"/>
      <c r="E1033" s="902"/>
      <c r="F1033" s="902"/>
      <c r="G1033" s="1476"/>
      <c r="H1033" s="1474"/>
      <c r="K1033" s="1477"/>
    </row>
    <row r="1034" spans="2:11" ht="14.4">
      <c r="B1034" s="702"/>
      <c r="C1034" s="702"/>
      <c r="D1034" s="892" t="s">
        <v>999</v>
      </c>
      <c r="E1034" s="900" t="s">
        <v>4201</v>
      </c>
      <c r="F1034" s="899" t="s">
        <v>2140</v>
      </c>
      <c r="G1034" s="1473" t="s">
        <v>582</v>
      </c>
      <c r="H1034" s="1478"/>
      <c r="K1034" s="1475"/>
    </row>
    <row r="1035" spans="2:11" ht="14.4">
      <c r="B1035" s="702"/>
      <c r="C1035" s="702"/>
      <c r="D1035" s="892" t="s">
        <v>1000</v>
      </c>
      <c r="E1035" s="900" t="s">
        <v>4187</v>
      </c>
      <c r="F1035" s="899" t="s">
        <v>2140</v>
      </c>
      <c r="G1035" s="1473" t="s">
        <v>582</v>
      </c>
      <c r="H1035" s="1478"/>
      <c r="K1035" s="1475"/>
    </row>
    <row r="1036" spans="2:11" ht="14.4">
      <c r="B1036" s="702"/>
      <c r="C1036" s="702"/>
      <c r="D1036" s="892" t="s">
        <v>1001</v>
      </c>
      <c r="E1036" s="900" t="s">
        <v>2193</v>
      </c>
      <c r="F1036" s="899" t="s">
        <v>2140</v>
      </c>
      <c r="G1036" s="1473" t="s">
        <v>582</v>
      </c>
      <c r="H1036" s="1478"/>
      <c r="K1036" s="1475"/>
    </row>
    <row r="1037" spans="2:11" ht="14.4">
      <c r="B1037" s="702"/>
      <c r="C1037" s="702"/>
      <c r="D1037" s="892" t="s">
        <v>1002</v>
      </c>
      <c r="E1037" s="900" t="s">
        <v>2192</v>
      </c>
      <c r="F1037" s="899" t="s">
        <v>2140</v>
      </c>
      <c r="G1037" s="1473" t="s">
        <v>582</v>
      </c>
      <c r="H1037" s="1478"/>
      <c r="K1037" s="1475"/>
    </row>
    <row r="1038" spans="2:11" ht="14.4">
      <c r="B1038" s="702"/>
      <c r="C1038" s="702"/>
      <c r="D1038" s="892" t="s">
        <v>1003</v>
      </c>
      <c r="E1038" s="900" t="s">
        <v>4188</v>
      </c>
      <c r="F1038" s="899" t="s">
        <v>2140</v>
      </c>
      <c r="G1038" s="1473" t="s">
        <v>582</v>
      </c>
      <c r="H1038" s="1478"/>
      <c r="K1038" s="1475"/>
    </row>
    <row r="1039" spans="2:11" ht="14.4">
      <c r="B1039" s="702"/>
      <c r="C1039" s="702"/>
      <c r="D1039" s="892" t="s">
        <v>1004</v>
      </c>
      <c r="E1039" s="900" t="s">
        <v>4189</v>
      </c>
      <c r="F1039" s="899" t="s">
        <v>2140</v>
      </c>
      <c r="G1039" s="1473" t="s">
        <v>582</v>
      </c>
      <c r="H1039" s="1478"/>
      <c r="K1039" s="1475"/>
    </row>
    <row r="1040" spans="2:11" ht="14.4">
      <c r="B1040" s="702"/>
      <c r="C1040" s="702"/>
      <c r="D1040" s="892" t="s">
        <v>1005</v>
      </c>
      <c r="E1040" s="900" t="s">
        <v>2191</v>
      </c>
      <c r="F1040" s="899" t="s">
        <v>2140</v>
      </c>
      <c r="G1040" s="1473" t="s">
        <v>582</v>
      </c>
      <c r="H1040" s="1478"/>
      <c r="K1040" s="1475"/>
    </row>
    <row r="1041" spans="2:11" ht="14.4">
      <c r="B1041" s="702"/>
      <c r="C1041" s="702"/>
      <c r="D1041" s="892" t="s">
        <v>1006</v>
      </c>
      <c r="E1041" s="900" t="s">
        <v>4190</v>
      </c>
      <c r="F1041" s="899" t="s">
        <v>4202</v>
      </c>
      <c r="G1041" s="1473" t="s">
        <v>582</v>
      </c>
      <c r="H1041" s="1478"/>
      <c r="K1041" s="1475"/>
    </row>
    <row r="1042" spans="2:11" ht="14.4">
      <c r="B1042" s="702"/>
      <c r="C1042" s="702"/>
      <c r="D1042" s="892" t="s">
        <v>1007</v>
      </c>
      <c r="E1042" s="900" t="s">
        <v>2190</v>
      </c>
      <c r="F1042" s="899" t="s">
        <v>4203</v>
      </c>
      <c r="G1042" s="1473" t="s">
        <v>582</v>
      </c>
      <c r="H1042" s="1478"/>
      <c r="K1042" s="1475"/>
    </row>
    <row r="1043" spans="2:11" ht="14.4">
      <c r="B1043" s="702"/>
      <c r="C1043" s="702"/>
      <c r="D1043" s="887"/>
      <c r="E1043" s="891" t="s">
        <v>2139</v>
      </c>
      <c r="F1043" s="886"/>
      <c r="G1043" s="1476"/>
      <c r="H1043" s="1474"/>
      <c r="K1043" s="1477"/>
    </row>
    <row r="1044" spans="2:11" ht="14.4">
      <c r="B1044" s="702"/>
      <c r="C1044" s="702"/>
      <c r="D1044" s="887"/>
      <c r="E1044" s="886"/>
      <c r="F1044" s="886"/>
      <c r="G1044" s="1476"/>
      <c r="H1044" s="1474"/>
      <c r="K1044" s="1477"/>
    </row>
    <row r="1045" spans="2:11" ht="14.4">
      <c r="B1045" s="702"/>
      <c r="C1045" s="702"/>
      <c r="D1045" s="887"/>
      <c r="E1045" s="886"/>
      <c r="F1045" s="886"/>
      <c r="G1045" s="1476"/>
      <c r="H1045" s="1474"/>
      <c r="K1045" s="1477"/>
    </row>
    <row r="1046" spans="2:11" ht="14.4">
      <c r="B1046" s="702"/>
      <c r="C1046" s="702"/>
      <c r="D1046" s="903" t="s">
        <v>1008</v>
      </c>
      <c r="E1046" s="902" t="s">
        <v>2189</v>
      </c>
      <c r="F1046" s="902"/>
      <c r="G1046" s="1476"/>
      <c r="H1046" s="1474"/>
      <c r="K1046" s="1477"/>
    </row>
    <row r="1047" spans="2:11" ht="14.4">
      <c r="B1047" s="702"/>
      <c r="C1047" s="702"/>
      <c r="D1047" s="887"/>
      <c r="E1047" s="902"/>
      <c r="F1047" s="902"/>
      <c r="G1047" s="1476"/>
      <c r="H1047" s="1474"/>
      <c r="K1047" s="1477"/>
    </row>
    <row r="1048" spans="2:11" ht="14.4">
      <c r="B1048" s="702"/>
      <c r="C1048" s="702"/>
      <c r="D1048" s="892" t="s">
        <v>1009</v>
      </c>
      <c r="E1048" s="900" t="s">
        <v>2188</v>
      </c>
      <c r="F1048" s="899" t="s">
        <v>2140</v>
      </c>
      <c r="G1048" s="1473" t="s">
        <v>582</v>
      </c>
      <c r="H1048" s="1478"/>
      <c r="K1048" s="1475"/>
    </row>
    <row r="1049" spans="2:11" ht="14.4">
      <c r="B1049" s="702"/>
      <c r="C1049" s="702"/>
      <c r="D1049" s="892" t="s">
        <v>1010</v>
      </c>
      <c r="E1049" s="900" t="s">
        <v>4191</v>
      </c>
      <c r="F1049" s="899" t="s">
        <v>2140</v>
      </c>
      <c r="G1049" s="1473" t="s">
        <v>582</v>
      </c>
      <c r="H1049" s="1478"/>
      <c r="K1049" s="1475"/>
    </row>
    <row r="1050" spans="2:11" ht="14.4">
      <c r="B1050" s="702"/>
      <c r="C1050" s="702"/>
      <c r="D1050" s="887"/>
      <c r="E1050" s="891" t="s">
        <v>2139</v>
      </c>
      <c r="F1050" s="886"/>
      <c r="G1050" s="1476" t="s">
        <v>582</v>
      </c>
      <c r="H1050" s="1474"/>
      <c r="K1050" s="1477"/>
    </row>
    <row r="1051" spans="2:11" ht="14.4">
      <c r="B1051" s="702"/>
      <c r="C1051" s="702"/>
      <c r="D1051" s="887"/>
      <c r="E1051" s="886"/>
      <c r="F1051" s="886"/>
      <c r="G1051" s="1476" t="s">
        <v>582</v>
      </c>
      <c r="H1051" s="1474"/>
      <c r="K1051" s="1477"/>
    </row>
    <row r="1052" spans="2:11" ht="14.4">
      <c r="B1052" s="702"/>
      <c r="C1052" s="702"/>
      <c r="D1052" s="887"/>
      <c r="E1052" s="886"/>
      <c r="F1052" s="886"/>
      <c r="G1052" s="1476"/>
      <c r="H1052" s="1474"/>
      <c r="K1052" s="1477"/>
    </row>
    <row r="1053" spans="2:11" ht="25.2">
      <c r="B1053" s="702"/>
      <c r="C1053" s="702"/>
      <c r="D1053" s="903" t="s">
        <v>1011</v>
      </c>
      <c r="E1053" s="902" t="s">
        <v>2186</v>
      </c>
      <c r="F1053" s="902"/>
      <c r="G1053" s="1476"/>
      <c r="H1053" s="1474"/>
      <c r="K1053" s="1477"/>
    </row>
    <row r="1054" spans="2:11" ht="14.4">
      <c r="B1054" s="702"/>
      <c r="C1054" s="702"/>
      <c r="D1054" s="887"/>
      <c r="E1054" s="902"/>
      <c r="F1054" s="902"/>
      <c r="G1054" s="1476"/>
      <c r="H1054" s="1474"/>
      <c r="K1054" s="1477"/>
    </row>
    <row r="1055" spans="2:11" ht="14.4">
      <c r="B1055" s="702"/>
      <c r="C1055" s="702"/>
      <c r="D1055" s="892" t="s">
        <v>1012</v>
      </c>
      <c r="E1055" s="900" t="s">
        <v>4192</v>
      </c>
      <c r="F1055" s="899" t="s">
        <v>2140</v>
      </c>
      <c r="G1055" s="1473" t="s">
        <v>582</v>
      </c>
      <c r="H1055" s="1478"/>
      <c r="K1055" s="1475"/>
    </row>
    <row r="1056" spans="2:11" ht="14.4">
      <c r="B1056" s="702"/>
      <c r="C1056" s="702"/>
      <c r="D1056" s="892" t="s">
        <v>1013</v>
      </c>
      <c r="E1056" s="900" t="s">
        <v>2185</v>
      </c>
      <c r="F1056" s="899" t="s">
        <v>2140</v>
      </c>
      <c r="G1056" s="1473" t="s">
        <v>582</v>
      </c>
      <c r="H1056" s="1478"/>
      <c r="K1056" s="1475"/>
    </row>
    <row r="1057" spans="2:11" ht="36">
      <c r="B1057" s="702"/>
      <c r="C1057" s="702"/>
      <c r="D1057" s="892" t="s">
        <v>1014</v>
      </c>
      <c r="E1057" s="900" t="s">
        <v>2184</v>
      </c>
      <c r="F1057" s="899" t="s">
        <v>2140</v>
      </c>
      <c r="G1057" s="1473" t="s">
        <v>582</v>
      </c>
      <c r="H1057" s="1478"/>
      <c r="K1057" s="1475"/>
    </row>
    <row r="1058" spans="2:11" ht="14.4">
      <c r="B1058" s="702"/>
      <c r="C1058" s="702"/>
      <c r="D1058" s="887"/>
      <c r="E1058" s="891" t="s">
        <v>2139</v>
      </c>
      <c r="F1058" s="886"/>
      <c r="G1058" s="1476" t="s">
        <v>582</v>
      </c>
      <c r="H1058" s="1474"/>
      <c r="K1058" s="1477"/>
    </row>
    <row r="1059" spans="2:11" ht="14.4">
      <c r="B1059" s="702"/>
      <c r="C1059" s="702"/>
      <c r="D1059" s="887"/>
      <c r="E1059" s="886"/>
      <c r="F1059" s="886"/>
      <c r="G1059" s="1476"/>
      <c r="H1059" s="1474"/>
      <c r="K1059" s="1477"/>
    </row>
    <row r="1060" spans="2:11" ht="14.4">
      <c r="B1060" s="702"/>
      <c r="C1060" s="702"/>
      <c r="D1060" s="887"/>
      <c r="E1060" s="886"/>
      <c r="F1060" s="886"/>
      <c r="G1060" s="1476"/>
      <c r="H1060" s="1474"/>
      <c r="K1060" s="1477"/>
    </row>
    <row r="1061" spans="2:11" ht="14.4">
      <c r="B1061" s="702"/>
      <c r="C1061" s="702"/>
      <c r="D1061" s="903" t="s">
        <v>1017</v>
      </c>
      <c r="E1061" s="902" t="s">
        <v>2183</v>
      </c>
      <c r="F1061" s="902"/>
      <c r="G1061" s="1476"/>
      <c r="H1061" s="1474"/>
      <c r="K1061" s="1477"/>
    </row>
    <row r="1062" spans="2:11" ht="14.4">
      <c r="B1062" s="702"/>
      <c r="C1062" s="702"/>
      <c r="D1062" s="887"/>
      <c r="E1062" s="902"/>
      <c r="F1062" s="902"/>
      <c r="G1062" s="1476"/>
      <c r="H1062" s="1474"/>
      <c r="K1062" s="1477"/>
    </row>
    <row r="1063" spans="2:11" ht="14.4">
      <c r="B1063" s="702"/>
      <c r="C1063" s="702"/>
      <c r="D1063" s="892" t="s">
        <v>1018</v>
      </c>
      <c r="E1063" s="900" t="s">
        <v>2182</v>
      </c>
      <c r="F1063" s="899" t="s">
        <v>2140</v>
      </c>
      <c r="G1063" s="1473" t="s">
        <v>582</v>
      </c>
      <c r="H1063" s="1478"/>
      <c r="K1063" s="1475"/>
    </row>
    <row r="1064" spans="2:11" ht="24">
      <c r="B1064" s="702"/>
      <c r="C1064" s="702"/>
      <c r="D1064" s="892" t="s">
        <v>1038</v>
      </c>
      <c r="E1064" s="900" t="s">
        <v>2181</v>
      </c>
      <c r="F1064" s="899" t="s">
        <v>2140</v>
      </c>
      <c r="G1064" s="1473" t="s">
        <v>582</v>
      </c>
      <c r="H1064" s="1478"/>
      <c r="K1064" s="1475"/>
    </row>
    <row r="1065" spans="2:11" ht="14.4">
      <c r="B1065" s="702"/>
      <c r="C1065" s="702"/>
      <c r="D1065" s="892" t="s">
        <v>1039</v>
      </c>
      <c r="E1065" s="900" t="s">
        <v>2180</v>
      </c>
      <c r="F1065" s="899" t="s">
        <v>2140</v>
      </c>
      <c r="G1065" s="1473" t="s">
        <v>582</v>
      </c>
      <c r="H1065" s="1478"/>
      <c r="K1065" s="1475"/>
    </row>
    <row r="1066" spans="2:11" ht="24">
      <c r="B1066" s="702"/>
      <c r="C1066" s="702"/>
      <c r="D1066" s="892" t="s">
        <v>1040</v>
      </c>
      <c r="E1066" s="900" t="s">
        <v>2179</v>
      </c>
      <c r="F1066" s="899" t="s">
        <v>2140</v>
      </c>
      <c r="G1066" s="1473" t="s">
        <v>582</v>
      </c>
      <c r="H1066" s="1478"/>
      <c r="K1066" s="1475"/>
    </row>
    <row r="1067" spans="2:11" ht="14.4">
      <c r="B1067" s="702"/>
      <c r="C1067" s="702"/>
      <c r="D1067" s="892" t="s">
        <v>1041</v>
      </c>
      <c r="E1067" s="900" t="s">
        <v>2178</v>
      </c>
      <c r="F1067" s="899" t="s">
        <v>2140</v>
      </c>
      <c r="G1067" s="1473" t="s">
        <v>582</v>
      </c>
      <c r="H1067" s="1478"/>
      <c r="K1067" s="1475"/>
    </row>
    <row r="1068" spans="2:11" ht="14.4">
      <c r="B1068" s="702"/>
      <c r="C1068" s="702"/>
      <c r="D1068" s="892" t="s">
        <v>1042</v>
      </c>
      <c r="E1068" s="900" t="s">
        <v>2177</v>
      </c>
      <c r="F1068" s="899" t="s">
        <v>2140</v>
      </c>
      <c r="G1068" s="1473" t="s">
        <v>582</v>
      </c>
      <c r="H1068" s="1478"/>
      <c r="K1068" s="1475"/>
    </row>
    <row r="1069" spans="2:11" ht="14.4">
      <c r="B1069" s="702"/>
      <c r="C1069" s="702"/>
      <c r="D1069" s="898" t="s">
        <v>1043</v>
      </c>
      <c r="E1069" s="897" t="s">
        <v>2176</v>
      </c>
      <c r="F1069" s="896" t="s">
        <v>2140</v>
      </c>
      <c r="G1069" s="1473" t="s">
        <v>582</v>
      </c>
      <c r="H1069" s="1478"/>
      <c r="K1069" s="1475"/>
    </row>
    <row r="1070" spans="2:11" ht="14.4">
      <c r="B1070" s="702"/>
      <c r="C1070" s="702"/>
      <c r="D1070" s="887"/>
      <c r="E1070" s="891" t="s">
        <v>2139</v>
      </c>
      <c r="F1070" s="886"/>
      <c r="G1070" s="1476" t="s">
        <v>582</v>
      </c>
      <c r="H1070" s="1474"/>
      <c r="K1070" s="1477"/>
    </row>
    <row r="1071" spans="2:11" ht="14.4">
      <c r="B1071" s="702"/>
      <c r="C1071" s="702"/>
      <c r="D1071" s="887"/>
      <c r="E1071" s="886"/>
      <c r="F1071" s="886"/>
      <c r="G1071" s="1476"/>
      <c r="H1071" s="1474"/>
      <c r="K1071" s="1477"/>
    </row>
    <row r="1072" spans="2:11" ht="14.4">
      <c r="B1072" s="702"/>
      <c r="C1072" s="702"/>
      <c r="D1072" s="887"/>
      <c r="E1072" s="886"/>
      <c r="F1072" s="886"/>
      <c r="G1072" s="1476"/>
      <c r="H1072" s="1474"/>
      <c r="K1072" s="1477"/>
    </row>
    <row r="1073" spans="2:11" ht="25.2">
      <c r="B1073" s="702"/>
      <c r="C1073" s="702"/>
      <c r="D1073" s="903" t="s">
        <v>2175</v>
      </c>
      <c r="E1073" s="902" t="s">
        <v>2174</v>
      </c>
      <c r="F1073" s="902"/>
      <c r="G1073" s="1476"/>
      <c r="H1073" s="1474"/>
      <c r="K1073" s="1477"/>
    </row>
    <row r="1074" spans="2:11" ht="14.4">
      <c r="B1074" s="702"/>
      <c r="C1074" s="702"/>
      <c r="D1074" s="887"/>
      <c r="E1074" s="902"/>
      <c r="F1074" s="902"/>
      <c r="G1074" s="1476"/>
      <c r="H1074" s="1474"/>
      <c r="K1074" s="1477"/>
    </row>
    <row r="1075" spans="2:11" ht="24">
      <c r="B1075" s="702"/>
      <c r="C1075" s="702"/>
      <c r="D1075" s="892" t="s">
        <v>1019</v>
      </c>
      <c r="E1075" s="900" t="s">
        <v>2173</v>
      </c>
      <c r="F1075" s="899" t="s">
        <v>2140</v>
      </c>
      <c r="G1075" s="1473" t="s">
        <v>582</v>
      </c>
      <c r="H1075" s="1478"/>
      <c r="K1075" s="1475"/>
    </row>
    <row r="1076" spans="2:11" ht="24">
      <c r="B1076" s="702"/>
      <c r="C1076" s="702"/>
      <c r="D1076" s="892" t="s">
        <v>2172</v>
      </c>
      <c r="E1076" s="900" t="s">
        <v>4193</v>
      </c>
      <c r="F1076" s="899" t="s">
        <v>2140</v>
      </c>
      <c r="G1076" s="1473" t="s">
        <v>582</v>
      </c>
      <c r="H1076" s="1478"/>
      <c r="K1076" s="1475"/>
    </row>
    <row r="1077" spans="2:11" ht="24">
      <c r="B1077" s="702"/>
      <c r="C1077" s="702"/>
      <c r="D1077" s="892" t="s">
        <v>2171</v>
      </c>
      <c r="E1077" s="900" t="s">
        <v>2169</v>
      </c>
      <c r="F1077" s="899" t="s">
        <v>2140</v>
      </c>
      <c r="G1077" s="1473" t="s">
        <v>582</v>
      </c>
      <c r="H1077" s="1478"/>
      <c r="K1077" s="1475"/>
    </row>
    <row r="1078" spans="2:11" ht="36">
      <c r="B1078" s="702"/>
      <c r="C1078" s="702"/>
      <c r="D1078" s="892" t="s">
        <v>2170</v>
      </c>
      <c r="E1078" s="900" t="s">
        <v>2167</v>
      </c>
      <c r="F1078" s="899" t="s">
        <v>2140</v>
      </c>
      <c r="G1078" s="1473" t="s">
        <v>582</v>
      </c>
      <c r="H1078" s="1478"/>
      <c r="K1078" s="1475"/>
    </row>
    <row r="1079" spans="2:11" ht="24">
      <c r="B1079" s="702"/>
      <c r="C1079" s="702"/>
      <c r="D1079" s="892" t="s">
        <v>2168</v>
      </c>
      <c r="E1079" s="900" t="s">
        <v>2165</v>
      </c>
      <c r="F1079" s="899" t="s">
        <v>2140</v>
      </c>
      <c r="G1079" s="1473" t="s">
        <v>582</v>
      </c>
      <c r="H1079" s="1478"/>
      <c r="K1079" s="1475"/>
    </row>
    <row r="1080" spans="2:11" ht="24">
      <c r="B1080" s="702"/>
      <c r="C1080" s="702"/>
      <c r="D1080" s="892" t="s">
        <v>2166</v>
      </c>
      <c r="E1080" s="900" t="s">
        <v>2164</v>
      </c>
      <c r="F1080" s="899" t="s">
        <v>2140</v>
      </c>
      <c r="G1080" s="1473" t="s">
        <v>582</v>
      </c>
      <c r="H1080" s="1478"/>
      <c r="K1080" s="1475"/>
    </row>
    <row r="1081" spans="2:11" ht="14.4">
      <c r="B1081" s="702"/>
      <c r="C1081" s="702"/>
      <c r="D1081" s="892"/>
      <c r="E1081" s="891" t="s">
        <v>2139</v>
      </c>
      <c r="F1081" s="886"/>
      <c r="G1081" s="1476" t="s">
        <v>582</v>
      </c>
      <c r="H1081" s="1474"/>
      <c r="K1081" s="1477"/>
    </row>
    <row r="1082" spans="2:11" ht="14.4">
      <c r="B1082" s="702"/>
      <c r="C1082" s="702"/>
      <c r="D1082" s="892"/>
      <c r="E1082" s="886"/>
      <c r="F1082" s="886"/>
      <c r="G1082" s="1476"/>
      <c r="H1082" s="1474"/>
      <c r="K1082" s="1477"/>
    </row>
    <row r="1083" spans="2:11" ht="14.4">
      <c r="B1083" s="702"/>
      <c r="C1083" s="702"/>
      <c r="D1083" s="887"/>
      <c r="E1083" s="886"/>
      <c r="F1083" s="886"/>
      <c r="G1083" s="1476"/>
      <c r="H1083" s="1474"/>
      <c r="K1083" s="1477"/>
    </row>
    <row r="1084" spans="2:11" ht="14.4">
      <c r="B1084" s="702"/>
      <c r="C1084" s="702"/>
      <c r="D1084" s="903" t="s">
        <v>2162</v>
      </c>
      <c r="E1084" s="902" t="s">
        <v>4194</v>
      </c>
      <c r="F1084" s="902"/>
      <c r="G1084" s="1476"/>
      <c r="H1084" s="1474"/>
      <c r="K1084" s="1477"/>
    </row>
    <row r="1085" spans="2:11" ht="14.4">
      <c r="B1085" s="702"/>
      <c r="C1085" s="702"/>
      <c r="D1085" s="887"/>
      <c r="E1085" s="902"/>
      <c r="F1085" s="902"/>
      <c r="G1085" s="1476"/>
      <c r="H1085" s="1474"/>
      <c r="K1085" s="1477"/>
    </row>
    <row r="1086" spans="2:11" ht="24">
      <c r="B1086" s="702"/>
      <c r="C1086" s="702"/>
      <c r="D1086" s="892" t="s">
        <v>1020</v>
      </c>
      <c r="E1086" s="900" t="s">
        <v>2155</v>
      </c>
      <c r="F1086" s="899" t="s">
        <v>4204</v>
      </c>
      <c r="G1086" s="1473" t="s">
        <v>582</v>
      </c>
      <c r="H1086" s="1478"/>
      <c r="K1086" s="1475"/>
    </row>
    <row r="1087" spans="2:11" ht="14.4">
      <c r="B1087" s="702"/>
      <c r="C1087" s="702"/>
      <c r="D1087" s="887"/>
      <c r="E1087" s="891" t="s">
        <v>2139</v>
      </c>
      <c r="F1087" s="886"/>
      <c r="G1087" s="1476" t="s">
        <v>582</v>
      </c>
      <c r="H1087" s="1474"/>
      <c r="K1087" s="1477"/>
    </row>
    <row r="1088" spans="2:11" ht="14.4">
      <c r="B1088" s="702"/>
      <c r="C1088" s="702"/>
      <c r="D1088" s="887"/>
      <c r="E1088" s="886"/>
      <c r="F1088" s="886"/>
      <c r="G1088" s="1476" t="s">
        <v>582</v>
      </c>
      <c r="H1088" s="1474"/>
      <c r="K1088" s="1477"/>
    </row>
    <row r="1089" spans="2:11" ht="14.4">
      <c r="B1089" s="702"/>
      <c r="C1089" s="702"/>
      <c r="D1089" s="887"/>
      <c r="E1089" s="886"/>
      <c r="F1089" s="886"/>
      <c r="G1089" s="1476"/>
      <c r="H1089" s="1474"/>
      <c r="K1089" s="1477"/>
    </row>
    <row r="1090" spans="2:11" ht="14.4">
      <c r="B1090" s="702"/>
      <c r="C1090" s="702"/>
      <c r="D1090" s="903" t="s">
        <v>2161</v>
      </c>
      <c r="E1090" s="902" t="s">
        <v>2152</v>
      </c>
      <c r="F1090" s="902"/>
      <c r="G1090" s="1476"/>
      <c r="H1090" s="1474"/>
      <c r="K1090" s="1477"/>
    </row>
    <row r="1091" spans="2:11" ht="14.4">
      <c r="B1091" s="702"/>
      <c r="C1091" s="702"/>
      <c r="D1091" s="887"/>
      <c r="E1091" s="902"/>
      <c r="F1091" s="902"/>
      <c r="G1091" s="1476"/>
      <c r="H1091" s="1474"/>
      <c r="K1091" s="1477"/>
    </row>
    <row r="1092" spans="2:11" ht="14.4">
      <c r="B1092" s="702"/>
      <c r="C1092" s="702"/>
      <c r="D1092" s="892" t="s">
        <v>1021</v>
      </c>
      <c r="E1092" s="900" t="s">
        <v>2150</v>
      </c>
      <c r="F1092" s="899" t="s">
        <v>2140</v>
      </c>
      <c r="G1092" s="1473" t="s">
        <v>582</v>
      </c>
      <c r="H1092" s="1478"/>
      <c r="K1092" s="1475"/>
    </row>
    <row r="1093" spans="2:11" ht="14.4">
      <c r="B1093" s="702"/>
      <c r="C1093" s="702"/>
      <c r="D1093" s="892" t="s">
        <v>1818</v>
      </c>
      <c r="E1093" s="900" t="s">
        <v>2149</v>
      </c>
      <c r="F1093" s="899" t="s">
        <v>2140</v>
      </c>
      <c r="G1093" s="1473" t="s">
        <v>582</v>
      </c>
      <c r="H1093" s="1478"/>
      <c r="K1093" s="1475"/>
    </row>
    <row r="1094" spans="2:11" ht="14.4">
      <c r="B1094" s="702"/>
      <c r="C1094" s="702"/>
      <c r="D1094" s="892" t="s">
        <v>1824</v>
      </c>
      <c r="E1094" s="900" t="s">
        <v>2148</v>
      </c>
      <c r="F1094" s="899" t="s">
        <v>2140</v>
      </c>
      <c r="G1094" s="1473" t="s">
        <v>582</v>
      </c>
      <c r="H1094" s="1478"/>
      <c r="K1094" s="1475"/>
    </row>
    <row r="1095" spans="2:11" ht="14.4">
      <c r="B1095" s="702"/>
      <c r="C1095" s="702"/>
      <c r="D1095" s="892"/>
      <c r="E1095" s="891" t="s">
        <v>2139</v>
      </c>
      <c r="F1095" s="886"/>
      <c r="G1095" s="1476" t="s">
        <v>582</v>
      </c>
      <c r="H1095" s="1474"/>
      <c r="K1095" s="1477"/>
    </row>
    <row r="1096" spans="2:11" ht="14.4">
      <c r="B1096" s="702"/>
      <c r="C1096" s="702"/>
      <c r="D1096" s="892"/>
      <c r="E1096" s="886"/>
      <c r="F1096" s="886"/>
      <c r="G1096" s="1476"/>
      <c r="H1096" s="1474"/>
      <c r="K1096" s="1477"/>
    </row>
    <row r="1097" spans="2:11" ht="14.4">
      <c r="B1097" s="702"/>
      <c r="C1097" s="702"/>
      <c r="D1097" s="887"/>
      <c r="E1097" s="886"/>
      <c r="F1097" s="886"/>
      <c r="G1097" s="1476"/>
      <c r="H1097" s="1474"/>
      <c r="K1097" s="1477"/>
    </row>
    <row r="1098" spans="2:11" ht="14.4">
      <c r="B1098" s="702"/>
      <c r="C1098" s="702"/>
      <c r="D1098" s="903" t="s">
        <v>2160</v>
      </c>
      <c r="E1098" s="902" t="s">
        <v>2146</v>
      </c>
      <c r="F1098" s="902"/>
      <c r="G1098" s="1476"/>
      <c r="H1098" s="1474"/>
      <c r="K1098" s="1477"/>
    </row>
    <row r="1099" spans="2:11" ht="14.4">
      <c r="B1099" s="702"/>
      <c r="C1099" s="702"/>
      <c r="D1099" s="887"/>
      <c r="E1099" s="902"/>
      <c r="F1099" s="902"/>
      <c r="G1099" s="1476"/>
      <c r="H1099" s="1474"/>
      <c r="K1099" s="1477"/>
    </row>
    <row r="1100" spans="2:11" ht="36">
      <c r="B1100" s="702"/>
      <c r="C1100" s="702"/>
      <c r="D1100" s="892" t="s">
        <v>1412</v>
      </c>
      <c r="E1100" s="900" t="s">
        <v>4195</v>
      </c>
      <c r="F1100" s="899" t="s">
        <v>2140</v>
      </c>
      <c r="G1100" s="1473" t="s">
        <v>582</v>
      </c>
      <c r="H1100" s="1478"/>
      <c r="K1100" s="1475"/>
    </row>
    <row r="1101" spans="2:11" ht="14.4">
      <c r="B1101" s="702"/>
      <c r="C1101" s="702"/>
      <c r="D1101" s="898" t="s">
        <v>1413</v>
      </c>
      <c r="E1101" s="897" t="s">
        <v>2145</v>
      </c>
      <c r="F1101" s="896" t="s">
        <v>2140</v>
      </c>
      <c r="G1101" s="1473" t="s">
        <v>582</v>
      </c>
      <c r="H1101" s="1478"/>
      <c r="K1101" s="1475"/>
    </row>
    <row r="1102" spans="2:11" ht="14.4">
      <c r="B1102" s="702"/>
      <c r="C1102" s="702"/>
      <c r="D1102" s="887"/>
      <c r="E1102" s="891" t="s">
        <v>2139</v>
      </c>
      <c r="F1102" s="886"/>
      <c r="G1102" s="1476" t="s">
        <v>582</v>
      </c>
      <c r="H1102" s="1474"/>
      <c r="K1102" s="1477"/>
    </row>
    <row r="1103" spans="2:11" ht="14.4">
      <c r="B1103" s="702"/>
      <c r="C1103" s="702"/>
      <c r="D1103" s="887"/>
      <c r="E1103" s="886"/>
      <c r="F1103" s="886"/>
      <c r="G1103" s="1476" t="s">
        <v>582</v>
      </c>
      <c r="H1103" s="1474"/>
      <c r="K1103" s="1477"/>
    </row>
    <row r="1104" spans="2:11" ht="14.4">
      <c r="B1104" s="702"/>
      <c r="C1104" s="702"/>
      <c r="D1104" s="887"/>
      <c r="E1104" s="886"/>
      <c r="F1104" s="886"/>
      <c r="G1104" s="1476"/>
      <c r="H1104" s="1474"/>
      <c r="K1104" s="1477"/>
    </row>
    <row r="1105" spans="2:11" ht="16.5" customHeight="1">
      <c r="B1105" s="702"/>
      <c r="C1105" s="702"/>
      <c r="D1105" s="903" t="s">
        <v>2159</v>
      </c>
      <c r="E1105" s="902" t="s">
        <v>2143</v>
      </c>
      <c r="F1105" s="905"/>
      <c r="G1105" s="1476"/>
      <c r="H1105" s="1474"/>
      <c r="K1105" s="1477"/>
    </row>
    <row r="1106" spans="2:11" ht="14.4">
      <c r="B1106" s="702"/>
      <c r="C1106" s="702"/>
      <c r="D1106" s="887"/>
      <c r="E1106" s="905"/>
      <c r="F1106" s="905"/>
      <c r="G1106" s="1476"/>
      <c r="H1106" s="1474"/>
      <c r="K1106" s="1477"/>
    </row>
    <row r="1107" spans="2:11" ht="24">
      <c r="B1107" s="702"/>
      <c r="C1107" s="702"/>
      <c r="D1107" s="892" t="s">
        <v>2158</v>
      </c>
      <c r="E1107" s="900" t="s">
        <v>4196</v>
      </c>
      <c r="F1107" s="899" t="s">
        <v>2140</v>
      </c>
      <c r="G1107" s="1473" t="s">
        <v>582</v>
      </c>
      <c r="H1107" s="1478"/>
      <c r="K1107" s="1475"/>
    </row>
    <row r="1108" spans="2:11" ht="14.4">
      <c r="B1108" s="702"/>
      <c r="C1108" s="702"/>
      <c r="D1108" s="892" t="s">
        <v>2157</v>
      </c>
      <c r="E1108" s="900" t="s">
        <v>4197</v>
      </c>
      <c r="F1108" s="899" t="s">
        <v>2140</v>
      </c>
      <c r="G1108" s="1473" t="s">
        <v>582</v>
      </c>
      <c r="H1108" s="1478"/>
      <c r="K1108" s="1475"/>
    </row>
    <row r="1109" spans="2:11" ht="14.4">
      <c r="B1109" s="702"/>
      <c r="C1109" s="702"/>
      <c r="D1109" s="892" t="s">
        <v>2156</v>
      </c>
      <c r="E1109" s="900" t="s">
        <v>4198</v>
      </c>
      <c r="F1109" s="899" t="s">
        <v>2140</v>
      </c>
      <c r="G1109" s="1473" t="s">
        <v>582</v>
      </c>
      <c r="H1109" s="1478"/>
      <c r="K1109" s="1475"/>
    </row>
    <row r="1110" spans="2:11" ht="14.4">
      <c r="B1110" s="702"/>
      <c r="C1110" s="702"/>
      <c r="D1110" s="898" t="s">
        <v>2154</v>
      </c>
      <c r="E1110" s="897" t="s">
        <v>4199</v>
      </c>
      <c r="F1110" s="896" t="s">
        <v>2140</v>
      </c>
      <c r="G1110" s="1473" t="s">
        <v>582</v>
      </c>
      <c r="H1110" s="1478"/>
      <c r="K1110" s="1475"/>
    </row>
    <row r="1111" spans="2:11" ht="14.4">
      <c r="B1111" s="702"/>
      <c r="C1111" s="702"/>
      <c r="D1111" s="892"/>
      <c r="E1111" s="891" t="s">
        <v>2139</v>
      </c>
      <c r="F1111" s="886"/>
      <c r="G1111" s="1476" t="s">
        <v>582</v>
      </c>
      <c r="H1111" s="1474"/>
      <c r="K1111" s="1477"/>
    </row>
    <row r="1112" spans="2:11" ht="14.4">
      <c r="B1112" s="702"/>
      <c r="C1112" s="702"/>
      <c r="D1112" s="892"/>
      <c r="E1112" s="886"/>
      <c r="F1112" s="886"/>
      <c r="G1112" s="1476"/>
      <c r="H1112" s="1474"/>
      <c r="K1112" s="1477"/>
    </row>
    <row r="1113" spans="2:11" ht="14.4">
      <c r="B1113" s="702"/>
      <c r="C1113" s="702"/>
      <c r="D1113" s="887"/>
      <c r="E1113" s="886"/>
      <c r="F1113" s="886"/>
      <c r="G1113" s="1476"/>
      <c r="H1113" s="1474"/>
      <c r="K1113" s="1477"/>
    </row>
    <row r="1114" spans="2:11" ht="14.4">
      <c r="B1114" s="702"/>
      <c r="C1114" s="702"/>
      <c r="D1114" s="903" t="s">
        <v>2153</v>
      </c>
      <c r="E1114" s="902" t="s">
        <v>4200</v>
      </c>
      <c r="F1114" s="902"/>
      <c r="G1114" s="1476"/>
      <c r="H1114" s="1474"/>
      <c r="K1114" s="1477"/>
    </row>
    <row r="1115" spans="2:11" ht="14.4">
      <c r="B1115" s="702"/>
      <c r="C1115" s="702"/>
      <c r="D1115" s="887"/>
      <c r="E1115" s="902"/>
      <c r="F1115" s="902"/>
      <c r="G1115" s="1476"/>
      <c r="H1115" s="1474"/>
      <c r="K1115" s="1477"/>
    </row>
    <row r="1116" spans="2:11" ht="14.4">
      <c r="B1116" s="702"/>
      <c r="C1116" s="702"/>
      <c r="D1116" s="892" t="s">
        <v>2151</v>
      </c>
      <c r="E1116" s="900"/>
      <c r="F1116" s="899" t="s">
        <v>2140</v>
      </c>
      <c r="G1116" s="1473" t="s">
        <v>582</v>
      </c>
      <c r="H1116" s="1478"/>
      <c r="K1116" s="1475"/>
    </row>
    <row r="1117" spans="2:11" ht="14.4">
      <c r="B1117" s="702"/>
      <c r="C1117" s="702"/>
      <c r="D1117" s="892"/>
      <c r="E1117" s="891" t="s">
        <v>2139</v>
      </c>
      <c r="F1117" s="886"/>
      <c r="G1117" s="1476" t="s">
        <v>582</v>
      </c>
      <c r="H1117" s="1474"/>
      <c r="K1117" s="1477"/>
    </row>
    <row r="1118" spans="2:11" ht="14.4">
      <c r="B1118" s="702"/>
      <c r="C1118" s="702"/>
      <c r="D1118" s="1455"/>
      <c r="E1118" s="1459" t="s">
        <v>582</v>
      </c>
      <c r="F1118" s="1456"/>
      <c r="G1118" s="1477" t="s">
        <v>582</v>
      </c>
      <c r="H1118" s="1474"/>
      <c r="K1118" s="1477"/>
    </row>
    <row r="1119" spans="2:11">
      <c r="D1119" s="693" t="s">
        <v>3913</v>
      </c>
    </row>
    <row r="1121" spans="2:11" ht="14.4">
      <c r="B1121" s="1886"/>
      <c r="C1121" s="1886"/>
      <c r="D1121" s="1455"/>
      <c r="E1121" s="1459"/>
      <c r="F1121" s="1456"/>
      <c r="G1121" s="1477"/>
      <c r="H1121" s="1474"/>
      <c r="I1121" s="991"/>
      <c r="J1121" s="991"/>
      <c r="K1121" s="1477"/>
    </row>
    <row r="1122" spans="2:11">
      <c r="B1122" s="2892" t="s">
        <v>3970</v>
      </c>
      <c r="C1122" s="2892"/>
      <c r="D1122" s="2892"/>
      <c r="E1122" s="2892"/>
      <c r="F1122" s="2892"/>
      <c r="G1122" s="2892"/>
      <c r="H1122" s="2892"/>
      <c r="I1122" s="2892"/>
      <c r="J1122" s="2892"/>
      <c r="K1122" s="2892"/>
    </row>
    <row r="1123" spans="2:11" ht="13.8" thickBot="1">
      <c r="B1123" s="2892"/>
      <c r="C1123" s="2892"/>
      <c r="D1123" s="2892"/>
      <c r="E1123" s="2892"/>
      <c r="F1123" s="2892"/>
      <c r="G1123" s="2892"/>
      <c r="H1123" s="2892"/>
      <c r="I1123" s="2892"/>
      <c r="J1123" s="2892"/>
      <c r="K1123" s="2892"/>
    </row>
    <row r="1124" spans="2:11" ht="13.8" thickBot="1">
      <c r="B1124" s="2893" t="s">
        <v>3971</v>
      </c>
      <c r="C1124" s="2893"/>
      <c r="D1124" s="2893"/>
      <c r="E1124" s="2894" t="s">
        <v>3972</v>
      </c>
      <c r="F1124" s="2895"/>
      <c r="G1124" s="2895"/>
      <c r="H1124" s="2895"/>
      <c r="I1124" s="2895"/>
      <c r="J1124" s="2895"/>
      <c r="K1124" s="2896"/>
    </row>
    <row r="1125" spans="2:11" ht="13.8" thickBot="1">
      <c r="B1125" s="1887"/>
      <c r="C1125" s="1888"/>
      <c r="D1125" s="1888"/>
      <c r="E1125" s="1888"/>
      <c r="F1125" s="1888"/>
      <c r="G1125" s="1888"/>
      <c r="H1125" s="1888"/>
      <c r="I1125" s="1888"/>
      <c r="J1125" s="1888"/>
      <c r="K1125" s="1888"/>
    </row>
    <row r="1126" spans="2:11">
      <c r="B1126" s="2916" t="s">
        <v>726</v>
      </c>
      <c r="C1126" s="2917"/>
      <c r="D1126" s="2918"/>
      <c r="E1126" s="2925" t="s">
        <v>582</v>
      </c>
      <c r="F1126" s="2925"/>
      <c r="G1126" s="2925"/>
      <c r="H1126" s="2925"/>
      <c r="I1126" s="2925"/>
      <c r="J1126" s="2925"/>
      <c r="K1126" s="2926"/>
    </row>
    <row r="1127" spans="2:11">
      <c r="B1127" s="2919"/>
      <c r="C1127" s="2920"/>
      <c r="D1127" s="2921"/>
      <c r="E1127" s="2920"/>
      <c r="F1127" s="2920"/>
      <c r="G1127" s="2920"/>
      <c r="H1127" s="2920"/>
      <c r="I1127" s="2920"/>
      <c r="J1127" s="2920"/>
      <c r="K1127" s="2927"/>
    </row>
    <row r="1128" spans="2:11" ht="13.8" thickBot="1">
      <c r="B1128" s="2922"/>
      <c r="C1128" s="2923"/>
      <c r="D1128" s="2924"/>
      <c r="E1128" s="2920"/>
      <c r="F1128" s="2920"/>
      <c r="G1128" s="2920"/>
      <c r="H1128" s="2920"/>
      <c r="I1128" s="2920"/>
      <c r="J1128" s="2920"/>
      <c r="K1128" s="2927"/>
    </row>
    <row r="1129" spans="2:11">
      <c r="B1129" s="2916" t="s">
        <v>727</v>
      </c>
      <c r="C1129" s="2917"/>
      <c r="D1129" s="2918"/>
      <c r="E1129" s="2925" t="s">
        <v>582</v>
      </c>
      <c r="F1129" s="2925"/>
      <c r="G1129" s="2925"/>
      <c r="H1129" s="2925"/>
      <c r="I1129" s="2925"/>
      <c r="J1129" s="2925"/>
      <c r="K1129" s="2926"/>
    </row>
    <row r="1130" spans="2:11" ht="13.8" thickBot="1">
      <c r="B1130" s="2922"/>
      <c r="C1130" s="2923"/>
      <c r="D1130" s="2924"/>
      <c r="E1130" s="2923"/>
      <c r="F1130" s="2923"/>
      <c r="G1130" s="2923"/>
      <c r="H1130" s="2923"/>
      <c r="I1130" s="2923"/>
      <c r="J1130" s="2923"/>
      <c r="K1130" s="2928"/>
    </row>
    <row r="1131" spans="2:11" ht="13.8" thickBot="1">
      <c r="B1131" s="2929" t="s">
        <v>728</v>
      </c>
      <c r="C1131" s="2930"/>
      <c r="D1131" s="2931"/>
      <c r="E1131" s="2929" t="s">
        <v>582</v>
      </c>
      <c r="F1131" s="2930"/>
      <c r="G1131" s="2930"/>
      <c r="H1131" s="2930"/>
      <c r="I1131" s="2930"/>
      <c r="J1131" s="2930"/>
      <c r="K1131" s="2931"/>
    </row>
    <row r="1132" spans="2:11" ht="13.8" thickBot="1">
      <c r="B1132" s="1889"/>
      <c r="C1132" s="1889"/>
      <c r="D1132" s="1889"/>
      <c r="E1132" s="1890"/>
      <c r="F1132" s="1890"/>
      <c r="G1132" s="1890"/>
      <c r="H1132" s="1890"/>
      <c r="I1132" s="1890"/>
      <c r="J1132" s="1890"/>
      <c r="K1132" s="1890"/>
    </row>
    <row r="1133" spans="2:11">
      <c r="B1133" s="2932" t="s">
        <v>729</v>
      </c>
      <c r="C1133" s="2933"/>
      <c r="D1133" s="2934"/>
      <c r="E1133" s="2914" t="s">
        <v>582</v>
      </c>
      <c r="F1133" s="2915"/>
      <c r="G1133" s="2915"/>
      <c r="H1133" s="2915"/>
      <c r="I1133" s="2915"/>
      <c r="J1133" s="2915"/>
      <c r="K1133" s="2915"/>
    </row>
    <row r="1134" spans="2:11">
      <c r="B1134" s="2911" t="s">
        <v>730</v>
      </c>
      <c r="C1134" s="2912"/>
      <c r="D1134" s="2913"/>
      <c r="E1134" s="2914" t="s">
        <v>582</v>
      </c>
      <c r="F1134" s="2915"/>
      <c r="G1134" s="2915"/>
      <c r="H1134" s="2915"/>
      <c r="I1134" s="2915"/>
      <c r="J1134" s="2915"/>
      <c r="K1134" s="2915"/>
    </row>
    <row r="1135" spans="2:11">
      <c r="B1135" s="2911" t="s">
        <v>731</v>
      </c>
      <c r="C1135" s="2912"/>
      <c r="D1135" s="2913"/>
      <c r="E1135" s="2914" t="s">
        <v>582</v>
      </c>
      <c r="F1135" s="2915"/>
      <c r="G1135" s="2915"/>
      <c r="H1135" s="2915"/>
      <c r="I1135" s="2915"/>
      <c r="J1135" s="2915"/>
      <c r="K1135" s="2915"/>
    </row>
    <row r="1136" spans="2:11">
      <c r="B1136" s="2911" t="s">
        <v>732</v>
      </c>
      <c r="C1136" s="2912"/>
      <c r="D1136" s="2913"/>
      <c r="E1136" s="2914" t="s">
        <v>582</v>
      </c>
      <c r="F1136" s="2915"/>
      <c r="G1136" s="2915"/>
      <c r="H1136" s="2915"/>
      <c r="I1136" s="2915"/>
      <c r="J1136" s="2915"/>
      <c r="K1136" s="2915"/>
    </row>
    <row r="1137" spans="2:11">
      <c r="B1137" s="2911" t="s">
        <v>733</v>
      </c>
      <c r="C1137" s="2912"/>
      <c r="D1137" s="2913"/>
      <c r="E1137" s="2914" t="s">
        <v>582</v>
      </c>
      <c r="F1137" s="2915"/>
      <c r="G1137" s="2915"/>
      <c r="H1137" s="2915"/>
      <c r="I1137" s="2915"/>
      <c r="J1137" s="2915"/>
      <c r="K1137" s="2915"/>
    </row>
    <row r="1138" spans="2:11">
      <c r="B1138" s="2911" t="s">
        <v>734</v>
      </c>
      <c r="C1138" s="2912"/>
      <c r="D1138" s="2913"/>
      <c r="E1138" s="2914" t="s">
        <v>582</v>
      </c>
      <c r="F1138" s="2915"/>
      <c r="G1138" s="2915"/>
      <c r="H1138" s="2915"/>
      <c r="I1138" s="2915"/>
      <c r="J1138" s="2915"/>
      <c r="K1138" s="2915"/>
    </row>
    <row r="1139" spans="2:11">
      <c r="B1139" s="2911" t="s">
        <v>735</v>
      </c>
      <c r="C1139" s="2912"/>
      <c r="D1139" s="2913"/>
      <c r="E1139" s="2914" t="s">
        <v>582</v>
      </c>
      <c r="F1139" s="2915"/>
      <c r="G1139" s="2915"/>
      <c r="H1139" s="2915"/>
      <c r="I1139" s="2915"/>
      <c r="J1139" s="2915"/>
      <c r="K1139" s="2915"/>
    </row>
    <row r="1140" spans="2:11">
      <c r="B1140" s="2911" t="s">
        <v>736</v>
      </c>
      <c r="C1140" s="2912"/>
      <c r="D1140" s="2913"/>
      <c r="E1140" s="2914" t="s">
        <v>582</v>
      </c>
      <c r="F1140" s="2915"/>
      <c r="G1140" s="2915"/>
      <c r="H1140" s="2915"/>
      <c r="I1140" s="2915"/>
      <c r="J1140" s="2915"/>
      <c r="K1140" s="2915"/>
    </row>
    <row r="1141" spans="2:11">
      <c r="B1141" s="2911" t="s">
        <v>737</v>
      </c>
      <c r="C1141" s="2912"/>
      <c r="D1141" s="2913"/>
      <c r="E1141" s="2914" t="s">
        <v>582</v>
      </c>
      <c r="F1141" s="2915"/>
      <c r="G1141" s="2915"/>
      <c r="H1141" s="2915"/>
      <c r="I1141" s="2915"/>
      <c r="J1141" s="2915"/>
      <c r="K1141" s="2915"/>
    </row>
    <row r="1142" spans="2:11">
      <c r="B1142" s="2911" t="s">
        <v>738</v>
      </c>
      <c r="C1142" s="2912"/>
      <c r="D1142" s="2913"/>
      <c r="E1142" s="2914" t="s">
        <v>582</v>
      </c>
      <c r="F1142" s="2915"/>
      <c r="G1142" s="2915"/>
      <c r="H1142" s="2915"/>
      <c r="I1142" s="2915"/>
      <c r="J1142" s="2915"/>
      <c r="K1142" s="2915"/>
    </row>
    <row r="1143" spans="2:11">
      <c r="B1143" s="2911" t="s">
        <v>739</v>
      </c>
      <c r="C1143" s="2912"/>
      <c r="D1143" s="2913"/>
      <c r="E1143" s="2914" t="s">
        <v>582</v>
      </c>
      <c r="F1143" s="2915"/>
      <c r="G1143" s="2915"/>
      <c r="H1143" s="2915"/>
      <c r="I1143" s="2915"/>
      <c r="J1143" s="2915"/>
      <c r="K1143" s="2915"/>
    </row>
    <row r="1144" spans="2:11">
      <c r="B1144" s="2911" t="s">
        <v>740</v>
      </c>
      <c r="C1144" s="2912"/>
      <c r="D1144" s="2913"/>
      <c r="E1144" s="2914" t="s">
        <v>582</v>
      </c>
      <c r="F1144" s="2915"/>
      <c r="G1144" s="2915"/>
      <c r="H1144" s="2915"/>
      <c r="I1144" s="2915"/>
      <c r="J1144" s="2915"/>
      <c r="K1144" s="2915"/>
    </row>
    <row r="1145" spans="2:11" ht="13.8" thickBot="1">
      <c r="B1145" s="2935" t="s">
        <v>741</v>
      </c>
      <c r="C1145" s="2936"/>
      <c r="D1145" s="2937"/>
      <c r="E1145" s="2914" t="s">
        <v>582</v>
      </c>
      <c r="F1145" s="2915"/>
      <c r="G1145" s="2915"/>
      <c r="H1145" s="2915"/>
      <c r="I1145" s="2915"/>
      <c r="J1145" s="2915"/>
      <c r="K1145" s="2915"/>
    </row>
    <row r="1146" spans="2:11">
      <c r="B1146" s="29"/>
      <c r="C1146"/>
      <c r="D1146"/>
      <c r="E1146"/>
      <c r="F1146"/>
      <c r="G1146"/>
      <c r="H1146"/>
      <c r="I1146"/>
      <c r="J1146"/>
      <c r="K1146"/>
    </row>
    <row r="1147" spans="2:11" ht="13.8" thickBot="1">
      <c r="B1147" s="1891"/>
      <c r="C1147"/>
      <c r="D1147"/>
      <c r="E1147"/>
      <c r="F1147"/>
      <c r="G1147"/>
      <c r="H1147"/>
      <c r="I1147"/>
      <c r="J1147"/>
      <c r="K1147"/>
    </row>
    <row r="1148" spans="2:11" ht="13.8" thickBot="1">
      <c r="B1148" s="2893" t="s">
        <v>3973</v>
      </c>
      <c r="C1148" s="2893"/>
      <c r="D1148" s="2893"/>
      <c r="E1148" s="2894" t="s">
        <v>742</v>
      </c>
      <c r="F1148" s="2895"/>
      <c r="G1148" s="2895"/>
      <c r="H1148" s="2895"/>
      <c r="I1148" s="2895"/>
      <c r="J1148" s="2895"/>
      <c r="K1148" s="2896"/>
    </row>
    <row r="1149" spans="2:11" ht="13.8" thickBot="1">
      <c r="B1149" s="1892"/>
      <c r="C1149" s="1888"/>
      <c r="D1149" s="1888"/>
      <c r="E1149" s="1888"/>
      <c r="F1149" s="1888"/>
      <c r="G1149" s="1888"/>
      <c r="H1149" s="1888"/>
      <c r="I1149" s="1888"/>
      <c r="J1149" s="1888"/>
      <c r="K1149" s="1888"/>
    </row>
    <row r="1150" spans="2:11">
      <c r="B1150" s="2932" t="s">
        <v>743</v>
      </c>
      <c r="C1150" s="2933"/>
      <c r="D1150" s="2934"/>
      <c r="E1150" s="2938" t="s">
        <v>582</v>
      </c>
      <c r="F1150" s="2939"/>
      <c r="G1150" s="2939"/>
      <c r="H1150" s="2939"/>
      <c r="I1150" s="2939"/>
      <c r="J1150" s="2939"/>
      <c r="K1150" s="2939"/>
    </row>
    <row r="1151" spans="2:11">
      <c r="B1151" s="2911" t="s">
        <v>744</v>
      </c>
      <c r="C1151" s="2912"/>
      <c r="D1151" s="2913"/>
      <c r="E1151" s="2938" t="s">
        <v>582</v>
      </c>
      <c r="F1151" s="2939"/>
      <c r="G1151" s="2939"/>
      <c r="H1151" s="2939"/>
      <c r="I1151" s="2939"/>
      <c r="J1151" s="2939"/>
      <c r="K1151" s="2939"/>
    </row>
    <row r="1152" spans="2:11">
      <c r="B1152" s="2911" t="s">
        <v>731</v>
      </c>
      <c r="C1152" s="2912"/>
      <c r="D1152" s="2913"/>
      <c r="E1152" s="2938" t="s">
        <v>582</v>
      </c>
      <c r="F1152" s="2939"/>
      <c r="G1152" s="2939"/>
      <c r="H1152" s="2939"/>
      <c r="I1152" s="2939"/>
      <c r="J1152" s="2939"/>
      <c r="K1152" s="2939"/>
    </row>
    <row r="1153" spans="2:11">
      <c r="B1153" s="2911" t="s">
        <v>680</v>
      </c>
      <c r="C1153" s="2912"/>
      <c r="D1153" s="2913"/>
      <c r="E1153" s="2938" t="s">
        <v>582</v>
      </c>
      <c r="F1153" s="2939"/>
      <c r="G1153" s="2939"/>
      <c r="H1153" s="2939"/>
      <c r="I1153" s="2939"/>
      <c r="J1153" s="2939"/>
      <c r="K1153" s="2939"/>
    </row>
    <row r="1154" spans="2:11">
      <c r="B1154" s="2911" t="s">
        <v>681</v>
      </c>
      <c r="C1154" s="2912"/>
      <c r="D1154" s="2913"/>
      <c r="E1154" s="2938" t="s">
        <v>582</v>
      </c>
      <c r="F1154" s="2939"/>
      <c r="G1154" s="2939"/>
      <c r="H1154" s="2939"/>
      <c r="I1154" s="2939"/>
      <c r="J1154" s="2939"/>
      <c r="K1154" s="2939"/>
    </row>
    <row r="1155" spans="2:11">
      <c r="B1155" s="2911" t="s">
        <v>274</v>
      </c>
      <c r="C1155" s="2912"/>
      <c r="D1155" s="2913"/>
      <c r="E1155" s="2938" t="s">
        <v>582</v>
      </c>
      <c r="F1155" s="2939"/>
      <c r="G1155" s="2939"/>
      <c r="H1155" s="2939"/>
      <c r="I1155" s="2939"/>
      <c r="J1155" s="2939"/>
      <c r="K1155" s="2939"/>
    </row>
    <row r="1156" spans="2:11">
      <c r="B1156" s="2911" t="s">
        <v>730</v>
      </c>
      <c r="C1156" s="2912"/>
      <c r="D1156" s="2913"/>
      <c r="E1156" s="2938" t="s">
        <v>582</v>
      </c>
      <c r="F1156" s="2939"/>
      <c r="G1156" s="2939"/>
      <c r="H1156" s="2939"/>
      <c r="I1156" s="2939"/>
      <c r="J1156" s="2939"/>
      <c r="K1156" s="2939"/>
    </row>
    <row r="1157" spans="2:11">
      <c r="B1157" s="2911" t="s">
        <v>275</v>
      </c>
      <c r="C1157" s="2912"/>
      <c r="D1157" s="2913"/>
      <c r="E1157" s="2938" t="s">
        <v>582</v>
      </c>
      <c r="F1157" s="2939"/>
      <c r="G1157" s="2939"/>
      <c r="H1157" s="2939"/>
      <c r="I1157" s="2939"/>
      <c r="J1157" s="2939"/>
      <c r="K1157" s="2939"/>
    </row>
    <row r="1158" spans="2:11">
      <c r="B1158" s="2911" t="s">
        <v>276</v>
      </c>
      <c r="C1158" s="2912"/>
      <c r="D1158" s="2913"/>
      <c r="E1158" s="2938" t="s">
        <v>582</v>
      </c>
      <c r="F1158" s="2939"/>
      <c r="G1158" s="2939"/>
      <c r="H1158" s="2939"/>
      <c r="I1158" s="2939"/>
      <c r="J1158" s="2939"/>
      <c r="K1158" s="2939"/>
    </row>
    <row r="1159" spans="2:11">
      <c r="B1159" s="2911" t="s">
        <v>277</v>
      </c>
      <c r="C1159" s="2912"/>
      <c r="D1159" s="2913"/>
      <c r="E1159" s="2938" t="s">
        <v>582</v>
      </c>
      <c r="F1159" s="2939"/>
      <c r="G1159" s="2939"/>
      <c r="H1159" s="2939"/>
      <c r="I1159" s="2939"/>
      <c r="J1159" s="2939"/>
      <c r="K1159" s="2939"/>
    </row>
    <row r="1160" spans="2:11" ht="13.8" thickBot="1">
      <c r="B1160" s="2935" t="s">
        <v>278</v>
      </c>
      <c r="C1160" s="2936"/>
      <c r="D1160" s="2937"/>
      <c r="E1160" s="2938" t="s">
        <v>279</v>
      </c>
      <c r="F1160" s="2939"/>
      <c r="G1160" s="2939"/>
      <c r="H1160" s="2939"/>
      <c r="I1160" s="2939"/>
      <c r="J1160" s="2939"/>
      <c r="K1160" s="2939"/>
    </row>
    <row r="1161" spans="2:11" ht="13.8" thickBot="1">
      <c r="B1161" s="1891"/>
      <c r="C1161"/>
      <c r="D1161"/>
      <c r="E1161"/>
      <c r="F1161"/>
      <c r="G1161"/>
      <c r="H1161"/>
      <c r="I1161"/>
      <c r="J1161"/>
      <c r="K1161"/>
    </row>
    <row r="1162" spans="2:11" ht="13.8" thickBot="1">
      <c r="B1162" s="2893" t="s">
        <v>3973</v>
      </c>
      <c r="C1162" s="2893"/>
      <c r="D1162" s="2893"/>
      <c r="E1162" s="2894" t="s">
        <v>280</v>
      </c>
      <c r="F1162" s="2895"/>
      <c r="G1162" s="2895"/>
      <c r="H1162" s="2895"/>
      <c r="I1162" s="2895"/>
      <c r="J1162" s="2895"/>
      <c r="K1162" s="2896"/>
    </row>
    <row r="1163" spans="2:11" ht="13.8" thickBot="1">
      <c r="B1163" s="1892"/>
      <c r="C1163" s="1888"/>
      <c r="D1163" s="1888"/>
      <c r="E1163" s="1888"/>
      <c r="F1163" s="1888"/>
      <c r="G1163" s="1888"/>
      <c r="H1163" s="1888"/>
      <c r="I1163" s="1888"/>
      <c r="J1163" s="1888"/>
      <c r="K1163" s="1888"/>
    </row>
    <row r="1164" spans="2:11">
      <c r="B1164" s="2932" t="s">
        <v>743</v>
      </c>
      <c r="C1164" s="2933"/>
      <c r="D1164" s="2934"/>
      <c r="E1164" s="2938" t="s">
        <v>582</v>
      </c>
      <c r="F1164" s="2939"/>
      <c r="G1164" s="2939"/>
      <c r="H1164" s="2939"/>
      <c r="I1164" s="2939"/>
      <c r="J1164" s="2939"/>
      <c r="K1164" s="2939"/>
    </row>
    <row r="1165" spans="2:11">
      <c r="B1165" s="2911" t="s">
        <v>744</v>
      </c>
      <c r="C1165" s="2912"/>
      <c r="D1165" s="2913"/>
      <c r="E1165" s="2938" t="s">
        <v>582</v>
      </c>
      <c r="F1165" s="2939"/>
      <c r="G1165" s="2939"/>
      <c r="H1165" s="2939"/>
      <c r="I1165" s="2939"/>
      <c r="J1165" s="2939"/>
      <c r="K1165" s="2939"/>
    </row>
    <row r="1166" spans="2:11">
      <c r="B1166" s="2911" t="s">
        <v>281</v>
      </c>
      <c r="C1166" s="2912"/>
      <c r="D1166" s="2913"/>
      <c r="E1166" s="2938" t="s">
        <v>582</v>
      </c>
      <c r="F1166" s="2939"/>
      <c r="G1166" s="2939"/>
      <c r="H1166" s="2939"/>
      <c r="I1166" s="2939"/>
      <c r="J1166" s="2939"/>
      <c r="K1166" s="2939"/>
    </row>
    <row r="1167" spans="2:11">
      <c r="B1167" s="2911" t="s">
        <v>282</v>
      </c>
      <c r="C1167" s="2912"/>
      <c r="D1167" s="2913"/>
      <c r="E1167" s="2938" t="s">
        <v>582</v>
      </c>
      <c r="F1167" s="2939"/>
      <c r="G1167" s="2939"/>
      <c r="H1167" s="2939"/>
      <c r="I1167" s="2939"/>
      <c r="J1167" s="2939"/>
      <c r="K1167" s="2939"/>
    </row>
    <row r="1168" spans="2:11">
      <c r="B1168" s="2911" t="s">
        <v>283</v>
      </c>
      <c r="C1168" s="2912"/>
      <c r="D1168" s="2913"/>
      <c r="E1168" s="2938" t="s">
        <v>582</v>
      </c>
      <c r="F1168" s="2939"/>
      <c r="G1168" s="2939"/>
      <c r="H1168" s="2939"/>
      <c r="I1168" s="2939"/>
      <c r="J1168" s="2939"/>
      <c r="K1168" s="2939"/>
    </row>
    <row r="1169" spans="2:11">
      <c r="B1169" s="2911" t="s">
        <v>284</v>
      </c>
      <c r="C1169" s="2912"/>
      <c r="D1169" s="2913"/>
      <c r="E1169" s="2938" t="s">
        <v>582</v>
      </c>
      <c r="F1169" s="2939"/>
      <c r="G1169" s="2939"/>
      <c r="H1169" s="2939"/>
      <c r="I1169" s="2939"/>
      <c r="J1169" s="2939"/>
      <c r="K1169" s="2939"/>
    </row>
    <row r="1170" spans="2:11">
      <c r="B1170" s="2911" t="s">
        <v>285</v>
      </c>
      <c r="C1170" s="2912"/>
      <c r="D1170" s="2913"/>
      <c r="E1170" s="2938" t="s">
        <v>582</v>
      </c>
      <c r="F1170" s="2939"/>
      <c r="G1170" s="2939"/>
      <c r="H1170" s="2939"/>
      <c r="I1170" s="2939"/>
      <c r="J1170" s="2939"/>
      <c r="K1170" s="2939"/>
    </row>
    <row r="1171" spans="2:11">
      <c r="B1171" s="2911" t="s">
        <v>286</v>
      </c>
      <c r="C1171" s="2912"/>
      <c r="D1171" s="2913"/>
      <c r="E1171" s="2938" t="s">
        <v>481</v>
      </c>
      <c r="F1171" s="2939"/>
      <c r="G1171" s="2939"/>
      <c r="H1171" s="2939"/>
      <c r="I1171" s="2939"/>
      <c r="J1171" s="2939"/>
      <c r="K1171" s="2939"/>
    </row>
    <row r="1172" spans="2:11">
      <c r="B1172" s="2911" t="s">
        <v>288</v>
      </c>
      <c r="C1172" s="2912"/>
      <c r="D1172" s="2913"/>
      <c r="E1172" s="2938" t="s">
        <v>582</v>
      </c>
      <c r="F1172" s="2939"/>
      <c r="G1172" s="2939"/>
      <c r="H1172" s="2939"/>
      <c r="I1172" s="2939"/>
      <c r="J1172" s="2939"/>
      <c r="K1172" s="2939"/>
    </row>
    <row r="1173" spans="2:11">
      <c r="B1173" s="2911" t="s">
        <v>276</v>
      </c>
      <c r="C1173" s="2912"/>
      <c r="D1173" s="2913"/>
      <c r="E1173" s="2938" t="s">
        <v>582</v>
      </c>
      <c r="F1173" s="2939"/>
      <c r="G1173" s="2939"/>
      <c r="H1173" s="2939"/>
      <c r="I1173" s="2939"/>
      <c r="J1173" s="2939"/>
      <c r="K1173" s="2939"/>
    </row>
    <row r="1174" spans="2:11">
      <c r="B1174" s="2911" t="s">
        <v>289</v>
      </c>
      <c r="C1174" s="2912"/>
      <c r="D1174" s="2913"/>
      <c r="E1174" s="2938" t="s">
        <v>582</v>
      </c>
      <c r="F1174" s="2939"/>
      <c r="G1174" s="2939"/>
      <c r="H1174" s="2939"/>
      <c r="I1174" s="2939"/>
      <c r="J1174" s="2939"/>
      <c r="K1174" s="2939"/>
    </row>
    <row r="1175" spans="2:11" ht="13.8" thickBot="1">
      <c r="B1175" s="2935" t="s">
        <v>278</v>
      </c>
      <c r="C1175" s="2936"/>
      <c r="D1175" s="2937"/>
      <c r="E1175" s="2938" t="s">
        <v>279</v>
      </c>
      <c r="F1175" s="2939"/>
      <c r="G1175" s="2939"/>
      <c r="H1175" s="2939"/>
      <c r="I1175" s="2939"/>
      <c r="J1175" s="2939"/>
      <c r="K1175" s="2939"/>
    </row>
    <row r="1176" spans="2:11">
      <c r="B1176" s="1891"/>
      <c r="C1176"/>
      <c r="D1176"/>
      <c r="E1176"/>
      <c r="F1176"/>
      <c r="G1176"/>
      <c r="H1176"/>
      <c r="I1176"/>
      <c r="J1176"/>
      <c r="K1176"/>
    </row>
    <row r="1177" spans="2:11" ht="13.8" thickBot="1">
      <c r="B1177" s="1891"/>
      <c r="C1177"/>
      <c r="D1177"/>
      <c r="E1177"/>
      <c r="F1177"/>
      <c r="G1177"/>
      <c r="H1177"/>
      <c r="I1177"/>
      <c r="J1177"/>
      <c r="K1177"/>
    </row>
    <row r="1178" spans="2:11" ht="13.8" thickBot="1">
      <c r="B1178" s="2893" t="s">
        <v>3973</v>
      </c>
      <c r="C1178" s="2893"/>
      <c r="D1178" s="2893"/>
      <c r="E1178" s="2894" t="s">
        <v>290</v>
      </c>
      <c r="F1178" s="2895"/>
      <c r="G1178" s="2895"/>
      <c r="H1178" s="2895"/>
      <c r="I1178" s="2895"/>
      <c r="J1178" s="2895"/>
      <c r="K1178" s="2896"/>
    </row>
    <row r="1179" spans="2:11" ht="13.8" thickBot="1">
      <c r="B1179" s="1892"/>
      <c r="C1179" s="1888"/>
      <c r="D1179" s="1888"/>
      <c r="E1179" s="1888"/>
      <c r="F1179" s="1888"/>
      <c r="G1179" s="1888"/>
      <c r="H1179" s="1888"/>
      <c r="I1179" s="1888"/>
      <c r="J1179" s="1888"/>
      <c r="K1179" s="1888"/>
    </row>
    <row r="1180" spans="2:11">
      <c r="B1180" s="2932" t="s">
        <v>743</v>
      </c>
      <c r="C1180" s="2933"/>
      <c r="D1180" s="2934"/>
      <c r="E1180" s="2938" t="s">
        <v>582</v>
      </c>
      <c r="F1180" s="2939"/>
      <c r="G1180" s="2939"/>
      <c r="H1180" s="2939"/>
      <c r="I1180" s="2939"/>
      <c r="J1180" s="2939"/>
      <c r="K1180" s="2939"/>
    </row>
    <row r="1181" spans="2:11">
      <c r="B1181" s="2911" t="s">
        <v>744</v>
      </c>
      <c r="C1181" s="2912"/>
      <c r="D1181" s="2913"/>
      <c r="E1181" s="2938" t="s">
        <v>582</v>
      </c>
      <c r="F1181" s="2939"/>
      <c r="G1181" s="2939"/>
      <c r="H1181" s="2939"/>
      <c r="I1181" s="2939"/>
      <c r="J1181" s="2939"/>
      <c r="K1181" s="2939"/>
    </row>
    <row r="1182" spans="2:11">
      <c r="B1182" s="2911" t="s">
        <v>291</v>
      </c>
      <c r="C1182" s="2912"/>
      <c r="D1182" s="2913"/>
      <c r="E1182" s="2938" t="s">
        <v>582</v>
      </c>
      <c r="F1182" s="2939"/>
      <c r="G1182" s="2939"/>
      <c r="H1182" s="2939"/>
      <c r="I1182" s="2939"/>
      <c r="J1182" s="2939"/>
      <c r="K1182" s="2939"/>
    </row>
    <row r="1183" spans="2:11">
      <c r="B1183" s="2911" t="s">
        <v>292</v>
      </c>
      <c r="C1183" s="2912"/>
      <c r="D1183" s="2913"/>
      <c r="E1183" s="2938" t="s">
        <v>582</v>
      </c>
      <c r="F1183" s="2939"/>
      <c r="G1183" s="2939"/>
      <c r="H1183" s="2939"/>
      <c r="I1183" s="2939"/>
      <c r="J1183" s="2939"/>
      <c r="K1183" s="2939"/>
    </row>
    <row r="1184" spans="2:11">
      <c r="B1184" s="2911" t="s">
        <v>293</v>
      </c>
      <c r="C1184" s="2912"/>
      <c r="D1184" s="2913"/>
      <c r="E1184" s="2938" t="s">
        <v>582</v>
      </c>
      <c r="F1184" s="2939"/>
      <c r="G1184" s="2939"/>
      <c r="H1184" s="2939"/>
      <c r="I1184" s="2939"/>
      <c r="J1184" s="2939"/>
      <c r="K1184" s="2939"/>
    </row>
    <row r="1185" spans="2:11">
      <c r="B1185" s="2911" t="s">
        <v>294</v>
      </c>
      <c r="C1185" s="2912"/>
      <c r="D1185" s="2913"/>
      <c r="E1185" s="2938" t="s">
        <v>582</v>
      </c>
      <c r="F1185" s="2939"/>
      <c r="G1185" s="2939"/>
      <c r="H1185" s="2939"/>
      <c r="I1185" s="2939"/>
      <c r="J1185" s="2939"/>
      <c r="K1185" s="2939"/>
    </row>
    <row r="1186" spans="2:11">
      <c r="B1186" s="2911" t="s">
        <v>295</v>
      </c>
      <c r="C1186" s="2912"/>
      <c r="D1186" s="2913"/>
      <c r="E1186" s="2938" t="s">
        <v>582</v>
      </c>
      <c r="F1186" s="2939"/>
      <c r="G1186" s="2939"/>
      <c r="H1186" s="2939"/>
      <c r="I1186" s="2939"/>
      <c r="J1186" s="2939"/>
      <c r="K1186" s="2939"/>
    </row>
    <row r="1187" spans="2:11">
      <c r="B1187" s="2911" t="s">
        <v>296</v>
      </c>
      <c r="C1187" s="2912"/>
      <c r="D1187" s="2913"/>
      <c r="E1187" s="2938" t="s">
        <v>582</v>
      </c>
      <c r="F1187" s="2939"/>
      <c r="G1187" s="2939"/>
      <c r="H1187" s="2939"/>
      <c r="I1187" s="2939"/>
      <c r="J1187" s="2939"/>
      <c r="K1187" s="2939"/>
    </row>
    <row r="1188" spans="2:11">
      <c r="B1188" s="2911" t="s">
        <v>276</v>
      </c>
      <c r="C1188" s="2912"/>
      <c r="D1188" s="2913"/>
      <c r="E1188" s="2938" t="s">
        <v>582</v>
      </c>
      <c r="F1188" s="2939"/>
      <c r="G1188" s="2939"/>
      <c r="H1188" s="2939"/>
      <c r="I1188" s="2939"/>
      <c r="J1188" s="2939"/>
      <c r="K1188" s="2939"/>
    </row>
    <row r="1189" spans="2:11">
      <c r="B1189" s="2911" t="s">
        <v>1100</v>
      </c>
      <c r="C1189" s="2912"/>
      <c r="D1189" s="2913"/>
      <c r="E1189" s="2938" t="s">
        <v>582</v>
      </c>
      <c r="F1189" s="2939"/>
      <c r="G1189" s="2939"/>
      <c r="H1189" s="2939"/>
      <c r="I1189" s="2939"/>
      <c r="J1189" s="2939"/>
      <c r="K1189" s="2939"/>
    </row>
    <row r="1190" spans="2:11" ht="13.8" thickBot="1">
      <c r="B1190" s="2935" t="s">
        <v>278</v>
      </c>
      <c r="C1190" s="2936"/>
      <c r="D1190" s="2937"/>
      <c r="E1190" s="2938" t="s">
        <v>279</v>
      </c>
      <c r="F1190" s="2939"/>
      <c r="G1190" s="2939"/>
      <c r="H1190" s="2939"/>
      <c r="I1190" s="2939"/>
      <c r="J1190" s="2939"/>
      <c r="K1190" s="2939"/>
    </row>
    <row r="1191" spans="2:11">
      <c r="B1191" s="1891"/>
      <c r="C1191"/>
      <c r="D1191"/>
      <c r="E1191"/>
      <c r="F1191"/>
      <c r="G1191"/>
      <c r="H1191"/>
      <c r="I1191"/>
      <c r="J1191"/>
      <c r="K1191"/>
    </row>
    <row r="1192" spans="2:11" ht="13.8" thickBot="1">
      <c r="B1192" s="1891"/>
      <c r="C1192"/>
      <c r="D1192"/>
      <c r="E1192"/>
      <c r="F1192"/>
      <c r="G1192"/>
      <c r="H1192"/>
      <c r="I1192"/>
      <c r="J1192"/>
      <c r="K1192"/>
    </row>
    <row r="1193" spans="2:11" ht="13.8" thickBot="1">
      <c r="B1193" s="2893" t="s">
        <v>3973</v>
      </c>
      <c r="C1193" s="2893"/>
      <c r="D1193" s="2893"/>
      <c r="E1193" s="2894" t="s">
        <v>297</v>
      </c>
      <c r="F1193" s="2895"/>
      <c r="G1193" s="2895"/>
      <c r="H1193" s="2895"/>
      <c r="I1193" s="2895"/>
      <c r="J1193" s="2895"/>
      <c r="K1193" s="2896"/>
    </row>
    <row r="1194" spans="2:11" ht="13.8" thickBot="1">
      <c r="B1194" s="1892"/>
      <c r="C1194" s="1888"/>
      <c r="D1194" s="1888"/>
      <c r="E1194" s="1888"/>
      <c r="F1194" s="1888"/>
      <c r="G1194" s="1888"/>
      <c r="H1194" s="1888"/>
      <c r="I1194" s="1888"/>
      <c r="J1194" s="1888"/>
      <c r="K1194" s="1888"/>
    </row>
    <row r="1195" spans="2:11">
      <c r="B1195" s="2932" t="s">
        <v>743</v>
      </c>
      <c r="C1195" s="2933"/>
      <c r="D1195" s="2934"/>
      <c r="E1195" s="2938" t="s">
        <v>582</v>
      </c>
      <c r="F1195" s="2939"/>
      <c r="G1195" s="2939"/>
      <c r="H1195" s="2939"/>
      <c r="I1195" s="2939"/>
      <c r="J1195" s="2939"/>
      <c r="K1195" s="2939"/>
    </row>
    <row r="1196" spans="2:11">
      <c r="B1196" s="2911" t="s">
        <v>298</v>
      </c>
      <c r="C1196" s="2912"/>
      <c r="D1196" s="2913"/>
      <c r="E1196" s="2938" t="s">
        <v>582</v>
      </c>
      <c r="F1196" s="2939"/>
      <c r="G1196" s="2939"/>
      <c r="H1196" s="2939"/>
      <c r="I1196" s="2939"/>
      <c r="J1196" s="2939"/>
      <c r="K1196" s="2939"/>
    </row>
    <row r="1197" spans="2:11">
      <c r="B1197" s="2911" t="s">
        <v>299</v>
      </c>
      <c r="C1197" s="2912"/>
      <c r="D1197" s="2913"/>
      <c r="E1197" s="2938" t="s">
        <v>582</v>
      </c>
      <c r="F1197" s="2939"/>
      <c r="G1197" s="2939"/>
      <c r="H1197" s="2939"/>
      <c r="I1197" s="2939"/>
      <c r="J1197" s="2939"/>
      <c r="K1197" s="2939"/>
    </row>
    <row r="1198" spans="2:11">
      <c r="B1198" s="2911" t="s">
        <v>729</v>
      </c>
      <c r="C1198" s="2912"/>
      <c r="D1198" s="2913"/>
      <c r="E1198" s="2938" t="s">
        <v>582</v>
      </c>
      <c r="F1198" s="2939"/>
      <c r="G1198" s="2939"/>
      <c r="H1198" s="2939"/>
      <c r="I1198" s="2939"/>
      <c r="J1198" s="2939"/>
      <c r="K1198" s="2939"/>
    </row>
    <row r="1199" spans="2:11">
      <c r="B1199" s="2911" t="s">
        <v>300</v>
      </c>
      <c r="C1199" s="2912"/>
      <c r="D1199" s="2913"/>
      <c r="E1199" s="2938" t="s">
        <v>582</v>
      </c>
      <c r="F1199" s="2939"/>
      <c r="G1199" s="2939"/>
      <c r="H1199" s="2939"/>
      <c r="I1199" s="2939"/>
      <c r="J1199" s="2939"/>
      <c r="K1199" s="2939"/>
    </row>
    <row r="1200" spans="2:11">
      <c r="B1200" s="2911" t="s">
        <v>301</v>
      </c>
      <c r="C1200" s="2912"/>
      <c r="D1200" s="2913"/>
      <c r="E1200" s="2938" t="s">
        <v>582</v>
      </c>
      <c r="F1200" s="2939"/>
      <c r="G1200" s="2939"/>
      <c r="H1200" s="2939"/>
      <c r="I1200" s="2939"/>
      <c r="J1200" s="2939"/>
      <c r="K1200" s="2939"/>
    </row>
    <row r="1201" spans="2:11">
      <c r="B1201" s="2911" t="s">
        <v>276</v>
      </c>
      <c r="C1201" s="2912"/>
      <c r="D1201" s="2913"/>
      <c r="E1201" s="2938" t="s">
        <v>582</v>
      </c>
      <c r="F1201" s="2939"/>
      <c r="G1201" s="2939"/>
      <c r="H1201" s="2939"/>
      <c r="I1201" s="2939"/>
      <c r="J1201" s="2939"/>
      <c r="K1201" s="2939"/>
    </row>
    <row r="1202" spans="2:11">
      <c r="B1202" s="2911" t="s">
        <v>1100</v>
      </c>
      <c r="C1202" s="2912"/>
      <c r="D1202" s="2913"/>
      <c r="E1202" s="2938" t="s">
        <v>582</v>
      </c>
      <c r="F1202" s="2939"/>
      <c r="G1202" s="2939"/>
      <c r="H1202" s="2939"/>
      <c r="I1202" s="2939"/>
      <c r="J1202" s="2939"/>
      <c r="K1202" s="2939"/>
    </row>
    <row r="1203" spans="2:11" ht="13.8" thickBot="1">
      <c r="B1203" s="2935" t="s">
        <v>278</v>
      </c>
      <c r="C1203" s="2936"/>
      <c r="D1203" s="2937"/>
      <c r="E1203" s="2938" t="s">
        <v>279</v>
      </c>
      <c r="F1203" s="2939"/>
      <c r="G1203" s="2939"/>
      <c r="H1203" s="2939"/>
      <c r="I1203" s="2939"/>
      <c r="J1203" s="2939"/>
      <c r="K1203" s="2939"/>
    </row>
    <row r="1204" spans="2:11">
      <c r="B1204" s="1030"/>
      <c r="C1204" s="1030"/>
      <c r="D1204" s="1030"/>
      <c r="E1204" s="1893"/>
      <c r="F1204" s="1893"/>
      <c r="G1204" s="1893"/>
      <c r="H1204" s="1893"/>
      <c r="I1204" s="1893"/>
      <c r="J1204" s="1893"/>
      <c r="K1204" s="1893"/>
    </row>
    <row r="1205" spans="2:11" ht="13.8" thickBot="1">
      <c r="B1205"/>
      <c r="C1205"/>
      <c r="D1205" s="843"/>
      <c r="E1205" s="843"/>
      <c r="F1205" s="843"/>
      <c r="G1205" s="843"/>
      <c r="H1205" s="843"/>
      <c r="I1205" s="1894"/>
      <c r="J1205" s="1894"/>
      <c r="K1205" s="85"/>
    </row>
    <row r="1206" spans="2:11" ht="13.8" thickBot="1">
      <c r="B1206" s="2893" t="s">
        <v>3973</v>
      </c>
      <c r="C1206" s="2893"/>
      <c r="D1206" s="2893"/>
      <c r="E1206" s="2894" t="s">
        <v>3974</v>
      </c>
      <c r="F1206" s="2895"/>
      <c r="G1206" s="2895"/>
      <c r="H1206" s="2895"/>
      <c r="I1206" s="2895"/>
      <c r="J1206" s="2895"/>
      <c r="K1206" s="2896"/>
    </row>
    <row r="1207" spans="2:11" ht="13.8" thickBot="1">
      <c r="B1207" s="1892"/>
      <c r="C1207" s="1888"/>
      <c r="D1207" s="1888"/>
      <c r="E1207" s="1888"/>
      <c r="F1207" s="1888"/>
      <c r="G1207" s="1888"/>
      <c r="H1207" s="1888"/>
      <c r="I1207" s="1888"/>
      <c r="J1207" s="1888"/>
      <c r="K1207" s="1888"/>
    </row>
    <row r="1208" spans="2:11">
      <c r="B1208" s="2932" t="s">
        <v>743</v>
      </c>
      <c r="C1208" s="2933"/>
      <c r="D1208" s="2934"/>
      <c r="E1208" s="2938" t="s">
        <v>582</v>
      </c>
      <c r="F1208" s="2939"/>
      <c r="G1208" s="2939"/>
      <c r="H1208" s="2939"/>
      <c r="I1208" s="2939"/>
      <c r="J1208" s="2939"/>
      <c r="K1208" s="2939"/>
    </row>
    <row r="1209" spans="2:11">
      <c r="B1209" s="2911" t="s">
        <v>302</v>
      </c>
      <c r="C1209" s="2912"/>
      <c r="D1209" s="2913"/>
      <c r="E1209" s="2938" t="s">
        <v>582</v>
      </c>
      <c r="F1209" s="2939"/>
      <c r="G1209" s="2939"/>
      <c r="H1209" s="2939"/>
      <c r="I1209" s="2939"/>
      <c r="J1209" s="2939"/>
      <c r="K1209" s="2939"/>
    </row>
    <row r="1210" spans="2:11">
      <c r="B1210" s="2911" t="s">
        <v>303</v>
      </c>
      <c r="C1210" s="2912"/>
      <c r="D1210" s="2913"/>
      <c r="E1210" s="2938" t="s">
        <v>582</v>
      </c>
      <c r="F1210" s="2939"/>
      <c r="G1210" s="2939"/>
      <c r="H1210" s="2939"/>
      <c r="I1210" s="2939"/>
      <c r="J1210" s="2939"/>
      <c r="K1210" s="2939"/>
    </row>
    <row r="1211" spans="2:11">
      <c r="B1211" s="2911" t="s">
        <v>304</v>
      </c>
      <c r="C1211" s="2912"/>
      <c r="D1211" s="2913"/>
      <c r="E1211" s="2938" t="s">
        <v>582</v>
      </c>
      <c r="F1211" s="2939"/>
      <c r="G1211" s="2939"/>
      <c r="H1211" s="2939"/>
      <c r="I1211" s="2939"/>
      <c r="J1211" s="2939"/>
      <c r="K1211" s="2939"/>
    </row>
    <row r="1212" spans="2:11">
      <c r="B1212" s="2911" t="s">
        <v>305</v>
      </c>
      <c r="C1212" s="2912"/>
      <c r="D1212" s="2913"/>
      <c r="E1212" s="2938" t="s">
        <v>582</v>
      </c>
      <c r="F1212" s="2939"/>
      <c r="G1212" s="2939"/>
      <c r="H1212" s="2939"/>
      <c r="I1212" s="2939"/>
      <c r="J1212" s="2939"/>
      <c r="K1212" s="2939"/>
    </row>
    <row r="1213" spans="2:11">
      <c r="B1213" s="2911" t="s">
        <v>306</v>
      </c>
      <c r="C1213" s="2912"/>
      <c r="D1213" s="2913"/>
      <c r="E1213" s="2938" t="s">
        <v>582</v>
      </c>
      <c r="F1213" s="2939"/>
      <c r="G1213" s="2939"/>
      <c r="H1213" s="2939"/>
      <c r="I1213" s="2939"/>
      <c r="J1213" s="2939"/>
      <c r="K1213" s="2939"/>
    </row>
    <row r="1214" spans="2:11">
      <c r="B1214" s="2911" t="s">
        <v>307</v>
      </c>
      <c r="C1214" s="2912"/>
      <c r="D1214" s="2913"/>
      <c r="E1214" s="2938" t="s">
        <v>582</v>
      </c>
      <c r="F1214" s="2939"/>
      <c r="G1214" s="2939"/>
      <c r="H1214" s="2939"/>
      <c r="I1214" s="2939"/>
      <c r="J1214" s="2939"/>
      <c r="K1214" s="2939"/>
    </row>
    <row r="1215" spans="2:11">
      <c r="B1215" s="2911" t="s">
        <v>308</v>
      </c>
      <c r="C1215" s="2912"/>
      <c r="D1215" s="2913"/>
      <c r="E1215" s="2938" t="s">
        <v>582</v>
      </c>
      <c r="F1215" s="2939"/>
      <c r="G1215" s="2939"/>
      <c r="H1215" s="2939"/>
      <c r="I1215" s="2939"/>
      <c r="J1215" s="2939"/>
      <c r="K1215" s="2939"/>
    </row>
    <row r="1216" spans="2:11">
      <c r="B1216" s="2911" t="s">
        <v>309</v>
      </c>
      <c r="C1216" s="2912"/>
      <c r="D1216" s="2913"/>
      <c r="E1216" s="2938" t="s">
        <v>582</v>
      </c>
      <c r="F1216" s="2939"/>
      <c r="G1216" s="2939"/>
      <c r="H1216" s="2939"/>
      <c r="I1216" s="2939"/>
      <c r="J1216" s="2939"/>
      <c r="K1216" s="2939"/>
    </row>
    <row r="1217" spans="2:11">
      <c r="B1217" s="2911" t="s">
        <v>310</v>
      </c>
      <c r="C1217" s="2912"/>
      <c r="D1217" s="2913"/>
      <c r="E1217" s="2938" t="s">
        <v>582</v>
      </c>
      <c r="F1217" s="2939"/>
      <c r="G1217" s="2939"/>
      <c r="H1217" s="2939"/>
      <c r="I1217" s="2939"/>
      <c r="J1217" s="2939"/>
      <c r="K1217" s="2939"/>
    </row>
    <row r="1218" spans="2:11">
      <c r="B1218" s="2911" t="s">
        <v>311</v>
      </c>
      <c r="C1218" s="2912"/>
      <c r="D1218" s="2913"/>
      <c r="E1218" s="2938" t="s">
        <v>582</v>
      </c>
      <c r="F1218" s="2939"/>
      <c r="G1218" s="2939"/>
      <c r="H1218" s="2939"/>
      <c r="I1218" s="2939"/>
      <c r="J1218" s="2939"/>
      <c r="K1218" s="2939"/>
    </row>
    <row r="1219" spans="2:11">
      <c r="B1219" s="2911" t="s">
        <v>312</v>
      </c>
      <c r="C1219" s="2912"/>
      <c r="D1219" s="2913"/>
      <c r="E1219" s="2938" t="s">
        <v>582</v>
      </c>
      <c r="F1219" s="2939"/>
      <c r="G1219" s="2939"/>
      <c r="H1219" s="2939"/>
      <c r="I1219" s="2939"/>
      <c r="J1219" s="2939"/>
      <c r="K1219" s="2939"/>
    </row>
    <row r="1220" spans="2:11">
      <c r="B1220" s="2911" t="s">
        <v>313</v>
      </c>
      <c r="C1220" s="2912"/>
      <c r="D1220" s="2913"/>
      <c r="E1220" s="2938" t="s">
        <v>582</v>
      </c>
      <c r="F1220" s="2939"/>
      <c r="G1220" s="2939"/>
      <c r="H1220" s="2939"/>
      <c r="I1220" s="2939"/>
      <c r="J1220" s="2939"/>
      <c r="K1220" s="2939"/>
    </row>
    <row r="1221" spans="2:11">
      <c r="B1221" s="2911" t="s">
        <v>314</v>
      </c>
      <c r="C1221" s="2912"/>
      <c r="D1221" s="2913"/>
      <c r="E1221" s="2938" t="s">
        <v>582</v>
      </c>
      <c r="F1221" s="2939"/>
      <c r="G1221" s="2939"/>
      <c r="H1221" s="2939"/>
      <c r="I1221" s="2939"/>
      <c r="J1221" s="2939"/>
      <c r="K1221" s="2939"/>
    </row>
    <row r="1222" spans="2:11">
      <c r="B1222" s="2911" t="s">
        <v>315</v>
      </c>
      <c r="C1222" s="2912"/>
      <c r="D1222" s="2913"/>
      <c r="E1222" s="2938" t="s">
        <v>582</v>
      </c>
      <c r="F1222" s="2939"/>
      <c r="G1222" s="2939"/>
      <c r="H1222" s="2939"/>
      <c r="I1222" s="2939"/>
      <c r="J1222" s="2939"/>
      <c r="K1222" s="2939"/>
    </row>
    <row r="1223" spans="2:11">
      <c r="B1223" s="2911" t="s">
        <v>316</v>
      </c>
      <c r="C1223" s="2912"/>
      <c r="D1223" s="2913"/>
      <c r="E1223" s="2938" t="s">
        <v>582</v>
      </c>
      <c r="F1223" s="2939"/>
      <c r="G1223" s="2939"/>
      <c r="H1223" s="2939"/>
      <c r="I1223" s="2939"/>
      <c r="J1223" s="2939"/>
      <c r="K1223" s="2939"/>
    </row>
    <row r="1224" spans="2:11">
      <c r="B1224" s="2911" t="s">
        <v>738</v>
      </c>
      <c r="C1224" s="2912"/>
      <c r="D1224" s="2913"/>
      <c r="E1224" s="2938" t="s">
        <v>582</v>
      </c>
      <c r="F1224" s="2939"/>
      <c r="G1224" s="2939"/>
      <c r="H1224" s="2939"/>
      <c r="I1224" s="2939"/>
      <c r="J1224" s="2939"/>
      <c r="K1224" s="2939"/>
    </row>
    <row r="1225" spans="2:11">
      <c r="B1225" s="2911" t="s">
        <v>687</v>
      </c>
      <c r="C1225" s="2912"/>
      <c r="D1225" s="2913"/>
      <c r="E1225" s="2938" t="s">
        <v>582</v>
      </c>
      <c r="F1225" s="2939"/>
      <c r="G1225" s="2939"/>
      <c r="H1225" s="2939"/>
      <c r="I1225" s="2939"/>
      <c r="J1225" s="2939"/>
      <c r="K1225" s="2939"/>
    </row>
    <row r="1226" spans="2:11">
      <c r="B1226" s="2911" t="s">
        <v>688</v>
      </c>
      <c r="C1226" s="2912"/>
      <c r="D1226" s="2913"/>
      <c r="E1226" s="2938" t="s">
        <v>582</v>
      </c>
      <c r="F1226" s="2939"/>
      <c r="G1226" s="2939"/>
      <c r="H1226" s="2939"/>
      <c r="I1226" s="2939"/>
      <c r="J1226" s="2939"/>
      <c r="K1226" s="2939"/>
    </row>
    <row r="1227" spans="2:11">
      <c r="B1227" s="2911" t="s">
        <v>285</v>
      </c>
      <c r="C1227" s="2912"/>
      <c r="D1227" s="2913"/>
      <c r="E1227" s="2938" t="s">
        <v>582</v>
      </c>
      <c r="F1227" s="2939"/>
      <c r="G1227" s="2939"/>
      <c r="H1227" s="2939"/>
      <c r="I1227" s="2939"/>
      <c r="J1227" s="2939"/>
      <c r="K1227" s="2939"/>
    </row>
    <row r="1228" spans="2:11">
      <c r="B1228" s="2911" t="s">
        <v>276</v>
      </c>
      <c r="C1228" s="2912"/>
      <c r="D1228" s="2913"/>
      <c r="E1228" s="2938" t="s">
        <v>582</v>
      </c>
      <c r="F1228" s="2939"/>
      <c r="G1228" s="2939"/>
      <c r="H1228" s="2939"/>
      <c r="I1228" s="2939"/>
      <c r="J1228" s="2939"/>
      <c r="K1228" s="2939"/>
    </row>
    <row r="1229" spans="2:11">
      <c r="B1229" s="2911" t="s">
        <v>277</v>
      </c>
      <c r="C1229" s="2912"/>
      <c r="D1229" s="2913"/>
      <c r="E1229" s="2938" t="s">
        <v>582</v>
      </c>
      <c r="F1229" s="2939"/>
      <c r="G1229" s="2939"/>
      <c r="H1229" s="2939"/>
      <c r="I1229" s="2939"/>
      <c r="J1229" s="2939"/>
      <c r="K1229" s="2939"/>
    </row>
    <row r="1230" spans="2:11" ht="13.8" thickBot="1">
      <c r="B1230" s="2935" t="s">
        <v>278</v>
      </c>
      <c r="C1230" s="2936"/>
      <c r="D1230" s="2937"/>
      <c r="E1230" s="2938" t="s">
        <v>279</v>
      </c>
      <c r="F1230" s="2939"/>
      <c r="G1230" s="2939"/>
      <c r="H1230" s="2939"/>
      <c r="I1230" s="2939"/>
      <c r="J1230" s="2939"/>
      <c r="K1230" s="2939"/>
    </row>
    <row r="1231" spans="2:11">
      <c r="B1231" s="147"/>
      <c r="C1231"/>
      <c r="D1231"/>
      <c r="E1231" s="85"/>
      <c r="F1231" s="85"/>
      <c r="G1231" s="85"/>
      <c r="H1231" s="85"/>
      <c r="I1231" s="85"/>
      <c r="J1231" s="85"/>
      <c r="K1231" s="85"/>
    </row>
    <row r="1232" spans="2:11">
      <c r="B1232" s="147"/>
      <c r="C1232"/>
      <c r="D1232"/>
      <c r="E1232"/>
      <c r="F1232"/>
      <c r="G1232"/>
      <c r="H1232"/>
      <c r="I1232"/>
      <c r="J1232"/>
      <c r="K1232"/>
    </row>
    <row r="1233" spans="2:11" ht="13.8" thickBot="1">
      <c r="B1233" s="15"/>
      <c r="C1233"/>
      <c r="D1233"/>
      <c r="E1233"/>
      <c r="F1233"/>
      <c r="G1233"/>
      <c r="H1233"/>
      <c r="I1233"/>
      <c r="J1233"/>
      <c r="K1233"/>
    </row>
    <row r="1234" spans="2:11" ht="13.8" thickBot="1">
      <c r="B1234" s="2893" t="s">
        <v>3973</v>
      </c>
      <c r="C1234" s="2893"/>
      <c r="D1234" s="2893"/>
      <c r="E1234" s="2894" t="s">
        <v>3975</v>
      </c>
      <c r="F1234" s="2895"/>
      <c r="G1234" s="2895"/>
      <c r="H1234" s="2895"/>
      <c r="I1234" s="2895"/>
      <c r="J1234" s="2895"/>
      <c r="K1234" s="2896"/>
    </row>
    <row r="1235" spans="2:11" ht="13.8" thickBot="1">
      <c r="B1235" s="1895"/>
      <c r="C1235" s="1888"/>
      <c r="D1235" s="1888"/>
      <c r="E1235" s="1888"/>
      <c r="F1235" s="1888"/>
      <c r="G1235" s="1888"/>
      <c r="H1235" s="1888"/>
      <c r="I1235" s="1888"/>
      <c r="J1235" s="1888"/>
      <c r="K1235" s="1888"/>
    </row>
    <row r="1236" spans="2:11">
      <c r="B1236" s="2916" t="s">
        <v>689</v>
      </c>
      <c r="C1236" s="2917"/>
      <c r="D1236" s="2918"/>
      <c r="E1236" s="2940" t="s">
        <v>582</v>
      </c>
      <c r="F1236" s="2478"/>
      <c r="G1236" s="2478"/>
      <c r="H1236" s="2478"/>
      <c r="I1236" s="2478"/>
      <c r="J1236" s="2478"/>
      <c r="K1236" s="2478"/>
    </row>
    <row r="1237" spans="2:11" ht="13.8" thickBot="1">
      <c r="B1237" s="2941" t="s">
        <v>726</v>
      </c>
      <c r="C1237" s="2942"/>
      <c r="D1237" s="2913"/>
      <c r="E1237" s="2940" t="s">
        <v>582</v>
      </c>
      <c r="F1237" s="2478"/>
      <c r="G1237" s="2478"/>
      <c r="H1237" s="2478"/>
      <c r="I1237" s="2478"/>
      <c r="J1237" s="2478"/>
      <c r="K1237" s="2478"/>
    </row>
    <row r="1238" spans="2:11">
      <c r="B1238" s="2916" t="s">
        <v>727</v>
      </c>
      <c r="C1238" s="2918"/>
      <c r="D1238" s="1896" t="s">
        <v>690</v>
      </c>
      <c r="E1238" s="2940" t="s">
        <v>582</v>
      </c>
      <c r="F1238" s="2478"/>
      <c r="G1238" s="2478"/>
      <c r="H1238" s="2478"/>
      <c r="I1238" s="2478"/>
      <c r="J1238" s="2478"/>
      <c r="K1238" s="2478"/>
    </row>
    <row r="1239" spans="2:11" ht="13.8" thickBot="1">
      <c r="B1239" s="2922"/>
      <c r="C1239" s="2924"/>
      <c r="D1239" s="1897" t="s">
        <v>691</v>
      </c>
      <c r="E1239" s="2940" t="s">
        <v>582</v>
      </c>
      <c r="F1239" s="2478"/>
      <c r="G1239" s="2478"/>
      <c r="H1239" s="2478"/>
      <c r="I1239" s="2478"/>
      <c r="J1239" s="2478"/>
      <c r="K1239" s="2478"/>
    </row>
    <row r="1240" spans="2:11">
      <c r="B1240" s="2919" t="s">
        <v>728</v>
      </c>
      <c r="C1240" s="2921"/>
      <c r="D1240" s="1898" t="s">
        <v>690</v>
      </c>
      <c r="E1240" s="2940" t="s">
        <v>582</v>
      </c>
      <c r="F1240" s="2478"/>
      <c r="G1240" s="2478"/>
      <c r="H1240" s="2478"/>
      <c r="I1240" s="2478"/>
      <c r="J1240" s="2478"/>
      <c r="K1240" s="2478"/>
    </row>
    <row r="1241" spans="2:11" ht="13.8" thickBot="1">
      <c r="B1241" s="2922"/>
      <c r="C1241" s="2924"/>
      <c r="D1241" s="1897" t="s">
        <v>691</v>
      </c>
      <c r="E1241" s="2940" t="s">
        <v>582</v>
      </c>
      <c r="F1241" s="2478"/>
      <c r="G1241" s="2478"/>
      <c r="H1241" s="2478"/>
      <c r="I1241" s="2478"/>
      <c r="J1241" s="2478"/>
      <c r="K1241" s="2478"/>
    </row>
    <row r="1242" spans="2:11">
      <c r="B1242" s="2911" t="s">
        <v>729</v>
      </c>
      <c r="C1242" s="2912"/>
      <c r="D1242" s="2913"/>
      <c r="E1242" s="2940" t="s">
        <v>287</v>
      </c>
      <c r="F1242" s="2478"/>
      <c r="G1242" s="2478"/>
      <c r="H1242" s="2478"/>
      <c r="I1242" s="2478"/>
      <c r="J1242" s="2478"/>
      <c r="K1242" s="2478"/>
    </row>
    <row r="1243" spans="2:11">
      <c r="B1243" s="2911" t="s">
        <v>692</v>
      </c>
      <c r="C1243" s="2912"/>
      <c r="D1243" s="2913"/>
      <c r="E1243" s="2940" t="s">
        <v>693</v>
      </c>
      <c r="F1243" s="2478"/>
      <c r="G1243" s="2478"/>
      <c r="H1243" s="2478"/>
      <c r="I1243" s="2478"/>
      <c r="J1243" s="2478"/>
      <c r="K1243" s="2478"/>
    </row>
    <row r="1244" spans="2:11">
      <c r="B1244" s="2911" t="s">
        <v>694</v>
      </c>
      <c r="C1244" s="2912"/>
      <c r="D1244" s="2913"/>
      <c r="E1244" s="2940" t="s">
        <v>693</v>
      </c>
      <c r="F1244" s="2478"/>
      <c r="G1244" s="2478"/>
      <c r="H1244" s="2478"/>
      <c r="I1244" s="2478"/>
      <c r="J1244" s="2478"/>
      <c r="K1244" s="2478"/>
    </row>
    <row r="1245" spans="2:11">
      <c r="B1245" s="2911" t="s">
        <v>695</v>
      </c>
      <c r="C1245" s="2912"/>
      <c r="D1245" s="2913"/>
      <c r="E1245" s="2940" t="s">
        <v>696</v>
      </c>
      <c r="F1245" s="2478"/>
      <c r="G1245" s="2478"/>
      <c r="H1245" s="2478"/>
      <c r="I1245" s="2478"/>
      <c r="J1245" s="2478"/>
      <c r="K1245" s="2478"/>
    </row>
    <row r="1246" spans="2:11">
      <c r="B1246" s="2911" t="s">
        <v>697</v>
      </c>
      <c r="C1246" s="2912"/>
      <c r="D1246" s="2913"/>
      <c r="E1246" s="2940" t="s">
        <v>696</v>
      </c>
      <c r="F1246" s="2478"/>
      <c r="G1246" s="2478"/>
      <c r="H1246" s="2478"/>
      <c r="I1246" s="2478"/>
      <c r="J1246" s="2478"/>
      <c r="K1246" s="2478"/>
    </row>
    <row r="1247" spans="2:11">
      <c r="B1247" s="2911" t="s">
        <v>698</v>
      </c>
      <c r="C1247" s="2912"/>
      <c r="D1247" s="2913"/>
      <c r="E1247" s="2940" t="s">
        <v>699</v>
      </c>
      <c r="F1247" s="2478"/>
      <c r="G1247" s="2478"/>
      <c r="H1247" s="2478"/>
      <c r="I1247" s="2478"/>
      <c r="J1247" s="2478"/>
      <c r="K1247" s="2478"/>
    </row>
    <row r="1248" spans="2:11">
      <c r="B1248" s="2911" t="s">
        <v>700</v>
      </c>
      <c r="C1248" s="2912"/>
      <c r="D1248" s="2913"/>
      <c r="E1248" s="2940" t="s">
        <v>699</v>
      </c>
      <c r="F1248" s="2478"/>
      <c r="G1248" s="2478"/>
      <c r="H1248" s="2478"/>
      <c r="I1248" s="2478"/>
      <c r="J1248" s="2478"/>
      <c r="K1248" s="2478"/>
    </row>
    <row r="1249" spans="2:11">
      <c r="B1249" s="2911" t="s">
        <v>701</v>
      </c>
      <c r="C1249" s="2912"/>
      <c r="D1249" s="2913"/>
      <c r="E1249" s="2940" t="s">
        <v>702</v>
      </c>
      <c r="F1249" s="2478"/>
      <c r="G1249" s="2478"/>
      <c r="H1249" s="2478"/>
      <c r="I1249" s="2478"/>
      <c r="J1249" s="2478"/>
      <c r="K1249" s="2478"/>
    </row>
    <row r="1250" spans="2:11">
      <c r="B1250" s="2911" t="s">
        <v>703</v>
      </c>
      <c r="C1250" s="2912"/>
      <c r="D1250" s="2913"/>
      <c r="E1250" s="2940" t="s">
        <v>699</v>
      </c>
      <c r="F1250" s="2478"/>
      <c r="G1250" s="2478"/>
      <c r="H1250" s="2478"/>
      <c r="I1250" s="2478"/>
      <c r="J1250" s="2478"/>
      <c r="K1250" s="2478"/>
    </row>
    <row r="1251" spans="2:11">
      <c r="B1251" s="2911" t="s">
        <v>704</v>
      </c>
      <c r="C1251" s="2912"/>
      <c r="D1251" s="2913"/>
      <c r="E1251" s="2940" t="s">
        <v>699</v>
      </c>
      <c r="F1251" s="2478"/>
      <c r="G1251" s="2478"/>
      <c r="H1251" s="2478"/>
      <c r="I1251" s="2478"/>
      <c r="J1251" s="2478"/>
      <c r="K1251" s="2478"/>
    </row>
    <row r="1252" spans="2:11">
      <c r="B1252" s="2911" t="s">
        <v>705</v>
      </c>
      <c r="C1252" s="2912"/>
      <c r="D1252" s="2913"/>
      <c r="E1252" s="2940" t="s">
        <v>706</v>
      </c>
      <c r="F1252" s="2478"/>
      <c r="G1252" s="2478"/>
      <c r="H1252" s="2478"/>
      <c r="I1252" s="2478"/>
      <c r="J1252" s="2478"/>
      <c r="K1252" s="2478"/>
    </row>
    <row r="1253" spans="2:11">
      <c r="B1253" s="2911" t="s">
        <v>707</v>
      </c>
      <c r="C1253" s="2912"/>
      <c r="D1253" s="2913"/>
      <c r="E1253" s="2940" t="s">
        <v>699</v>
      </c>
      <c r="F1253" s="2478"/>
      <c r="G1253" s="2478"/>
      <c r="H1253" s="2478"/>
      <c r="I1253" s="2478"/>
      <c r="J1253" s="2478"/>
      <c r="K1253" s="2478"/>
    </row>
    <row r="1254" spans="2:11" ht="13.8" thickBot="1">
      <c r="B1254" s="2935" t="s">
        <v>482</v>
      </c>
      <c r="C1254" s="2936"/>
      <c r="D1254" s="2937"/>
      <c r="E1254" s="2940" t="s">
        <v>699</v>
      </c>
      <c r="F1254" s="2478"/>
      <c r="G1254" s="2478"/>
      <c r="H1254" s="2478"/>
      <c r="I1254" s="2478"/>
      <c r="J1254" s="2478"/>
      <c r="K1254" s="2478"/>
    </row>
    <row r="1255" spans="2:11">
      <c r="B1255" s="1891"/>
      <c r="C1255"/>
      <c r="D1255"/>
      <c r="E1255"/>
      <c r="F1255"/>
      <c r="G1255"/>
      <c r="H1255"/>
      <c r="I1255"/>
      <c r="J1255"/>
      <c r="K1255"/>
    </row>
  </sheetData>
  <dataConsolidate/>
  <mergeCells count="1041">
    <mergeCell ref="H429:K429"/>
    <mergeCell ref="D46:E46"/>
    <mergeCell ref="D57:E57"/>
    <mergeCell ref="B1254:D1254"/>
    <mergeCell ref="E1254:K1254"/>
    <mergeCell ref="B1242:D1242"/>
    <mergeCell ref="B1249:D1249"/>
    <mergeCell ref="E1249:K1249"/>
    <mergeCell ref="B1250:D1250"/>
    <mergeCell ref="E1250:K1250"/>
    <mergeCell ref="B1251:D1251"/>
    <mergeCell ref="E1251:K1251"/>
    <mergeCell ref="B1252:D1252"/>
    <mergeCell ref="E1252:K1252"/>
    <mergeCell ref="B1253:D1253"/>
    <mergeCell ref="E1253:K1253"/>
    <mergeCell ref="B1244:D1244"/>
    <mergeCell ref="E1244:K1244"/>
    <mergeCell ref="B1245:D1245"/>
    <mergeCell ref="E1245:K1245"/>
    <mergeCell ref="B1246:D1246"/>
    <mergeCell ref="E1246:K1246"/>
    <mergeCell ref="B1247:D1247"/>
    <mergeCell ref="E1247:K1247"/>
    <mergeCell ref="B1248:D1248"/>
    <mergeCell ref="E1248:K1248"/>
    <mergeCell ref="B1238:C1239"/>
    <mergeCell ref="E1238:K1238"/>
    <mergeCell ref="E1239:K1239"/>
    <mergeCell ref="B1240:C1241"/>
    <mergeCell ref="E1240:K1240"/>
    <mergeCell ref="E1241:K1241"/>
    <mergeCell ref="E1242:K1242"/>
    <mergeCell ref="B1243:D1243"/>
    <mergeCell ref="E1243:K1243"/>
    <mergeCell ref="B1229:D1229"/>
    <mergeCell ref="E1229:K1229"/>
    <mergeCell ref="B1230:D1230"/>
    <mergeCell ref="E1230:K1230"/>
    <mergeCell ref="B1234:D1234"/>
    <mergeCell ref="E1234:K1234"/>
    <mergeCell ref="B1236:D1236"/>
    <mergeCell ref="E1236:K1236"/>
    <mergeCell ref="B1237:D1237"/>
    <mergeCell ref="E1237:K1237"/>
    <mergeCell ref="B1224:D1224"/>
    <mergeCell ref="E1224:K1224"/>
    <mergeCell ref="B1225:D1225"/>
    <mergeCell ref="E1225:K1225"/>
    <mergeCell ref="B1226:D1226"/>
    <mergeCell ref="E1226:K1226"/>
    <mergeCell ref="B1227:D1227"/>
    <mergeCell ref="E1227:K1227"/>
    <mergeCell ref="B1228:D1228"/>
    <mergeCell ref="E1228:K1228"/>
    <mergeCell ref="B1219:D1219"/>
    <mergeCell ref="E1219:K1219"/>
    <mergeCell ref="B1220:D1220"/>
    <mergeCell ref="E1220:K1220"/>
    <mergeCell ref="B1221:D1221"/>
    <mergeCell ref="E1221:K1221"/>
    <mergeCell ref="B1222:D1222"/>
    <mergeCell ref="E1222:K1222"/>
    <mergeCell ref="B1223:D1223"/>
    <mergeCell ref="E1223:K1223"/>
    <mergeCell ref="B1214:D1214"/>
    <mergeCell ref="E1214:K1214"/>
    <mergeCell ref="B1215:D1215"/>
    <mergeCell ref="E1215:K1215"/>
    <mergeCell ref="B1216:D1216"/>
    <mergeCell ref="E1216:K1216"/>
    <mergeCell ref="B1217:D1217"/>
    <mergeCell ref="E1217:K1217"/>
    <mergeCell ref="B1218:D1218"/>
    <mergeCell ref="E1218:K1218"/>
    <mergeCell ref="B1209:D1209"/>
    <mergeCell ref="E1209:K1209"/>
    <mergeCell ref="B1210:D1210"/>
    <mergeCell ref="E1210:K1210"/>
    <mergeCell ref="B1211:D1211"/>
    <mergeCell ref="E1211:K1211"/>
    <mergeCell ref="B1212:D1212"/>
    <mergeCell ref="E1212:K1212"/>
    <mergeCell ref="B1213:D1213"/>
    <mergeCell ref="E1213:K1213"/>
    <mergeCell ref="B1201:D1201"/>
    <mergeCell ref="E1201:K1201"/>
    <mergeCell ref="B1202:D1202"/>
    <mergeCell ref="E1202:K1202"/>
    <mergeCell ref="B1203:D1203"/>
    <mergeCell ref="E1203:K1203"/>
    <mergeCell ref="B1206:D1206"/>
    <mergeCell ref="E1206:K1206"/>
    <mergeCell ref="B1208:D1208"/>
    <mergeCell ref="E1208:K1208"/>
    <mergeCell ref="B1196:D1196"/>
    <mergeCell ref="E1196:K1196"/>
    <mergeCell ref="B1197:D1197"/>
    <mergeCell ref="E1197:K1197"/>
    <mergeCell ref="B1198:D1198"/>
    <mergeCell ref="E1198:K1198"/>
    <mergeCell ref="B1199:D1199"/>
    <mergeCell ref="E1199:K1199"/>
    <mergeCell ref="B1200:D1200"/>
    <mergeCell ref="E1200:K1200"/>
    <mergeCell ref="B1188:D1188"/>
    <mergeCell ref="E1188:K1188"/>
    <mergeCell ref="B1189:D1189"/>
    <mergeCell ref="E1189:K1189"/>
    <mergeCell ref="B1190:D1190"/>
    <mergeCell ref="E1190:K1190"/>
    <mergeCell ref="B1193:D1193"/>
    <mergeCell ref="E1193:K1193"/>
    <mergeCell ref="B1195:D1195"/>
    <mergeCell ref="E1195:K1195"/>
    <mergeCell ref="B1183:D1183"/>
    <mergeCell ref="E1183:K1183"/>
    <mergeCell ref="B1184:D1184"/>
    <mergeCell ref="E1184:K1184"/>
    <mergeCell ref="B1185:D1185"/>
    <mergeCell ref="E1185:K1185"/>
    <mergeCell ref="B1186:D1186"/>
    <mergeCell ref="E1186:K1186"/>
    <mergeCell ref="B1187:D1187"/>
    <mergeCell ref="E1187:K1187"/>
    <mergeCell ref="B1175:D1175"/>
    <mergeCell ref="E1175:K1175"/>
    <mergeCell ref="B1178:D1178"/>
    <mergeCell ref="E1178:K1178"/>
    <mergeCell ref="B1180:D1180"/>
    <mergeCell ref="E1180:K1180"/>
    <mergeCell ref="B1181:D1181"/>
    <mergeCell ref="E1181:K1181"/>
    <mergeCell ref="B1182:D1182"/>
    <mergeCell ref="E1182:K1182"/>
    <mergeCell ref="B1170:D1170"/>
    <mergeCell ref="E1170:K1170"/>
    <mergeCell ref="B1171:D1171"/>
    <mergeCell ref="E1171:K1171"/>
    <mergeCell ref="B1172:D1172"/>
    <mergeCell ref="E1172:K1172"/>
    <mergeCell ref="B1173:D1173"/>
    <mergeCell ref="E1173:K1173"/>
    <mergeCell ref="B1174:D1174"/>
    <mergeCell ref="E1174:K1174"/>
    <mergeCell ref="B1165:D1165"/>
    <mergeCell ref="E1165:K1165"/>
    <mergeCell ref="B1166:D1166"/>
    <mergeCell ref="E1166:K1166"/>
    <mergeCell ref="B1167:D1167"/>
    <mergeCell ref="E1167:K1167"/>
    <mergeCell ref="B1168:D1168"/>
    <mergeCell ref="E1168:K1168"/>
    <mergeCell ref="B1169:D1169"/>
    <mergeCell ref="E1169:K1169"/>
    <mergeCell ref="B1158:D1158"/>
    <mergeCell ref="E1158:K1158"/>
    <mergeCell ref="B1159:D1159"/>
    <mergeCell ref="E1159:K1159"/>
    <mergeCell ref="B1160:D1160"/>
    <mergeCell ref="E1160:K1160"/>
    <mergeCell ref="B1162:D1162"/>
    <mergeCell ref="E1162:K1162"/>
    <mergeCell ref="B1164:D1164"/>
    <mergeCell ref="E1164:K1164"/>
    <mergeCell ref="B1153:D1153"/>
    <mergeCell ref="E1153:K1153"/>
    <mergeCell ref="B1154:D1154"/>
    <mergeCell ref="E1154:K1154"/>
    <mergeCell ref="B1155:D1155"/>
    <mergeCell ref="E1155:K1155"/>
    <mergeCell ref="B1156:D1156"/>
    <mergeCell ref="E1156:K1156"/>
    <mergeCell ref="B1157:D1157"/>
    <mergeCell ref="E1157:K1157"/>
    <mergeCell ref="B1145:D1145"/>
    <mergeCell ref="E1145:K1145"/>
    <mergeCell ref="B1148:D1148"/>
    <mergeCell ref="E1148:K1148"/>
    <mergeCell ref="B1150:D1150"/>
    <mergeCell ref="E1150:K1150"/>
    <mergeCell ref="B1151:D1151"/>
    <mergeCell ref="E1151:K1151"/>
    <mergeCell ref="B1152:D1152"/>
    <mergeCell ref="E1152:K1152"/>
    <mergeCell ref="B1140:D1140"/>
    <mergeCell ref="E1140:K1140"/>
    <mergeCell ref="B1141:D1141"/>
    <mergeCell ref="E1141:K1141"/>
    <mergeCell ref="B1142:D1142"/>
    <mergeCell ref="E1142:K1142"/>
    <mergeCell ref="B1143:D1143"/>
    <mergeCell ref="E1143:K1143"/>
    <mergeCell ref="B1144:D1144"/>
    <mergeCell ref="E1144:K1144"/>
    <mergeCell ref="B1135:D1135"/>
    <mergeCell ref="E1135:K1135"/>
    <mergeCell ref="B1136:D1136"/>
    <mergeCell ref="E1136:K1136"/>
    <mergeCell ref="B1137:D1137"/>
    <mergeCell ref="E1137:K1137"/>
    <mergeCell ref="B1138:D1138"/>
    <mergeCell ref="E1138:K1138"/>
    <mergeCell ref="B1139:D1139"/>
    <mergeCell ref="E1139:K1139"/>
    <mergeCell ref="B1126:D1128"/>
    <mergeCell ref="E1126:K1128"/>
    <mergeCell ref="B1129:D1130"/>
    <mergeCell ref="E1129:K1130"/>
    <mergeCell ref="B1131:D1131"/>
    <mergeCell ref="E1131:K1131"/>
    <mergeCell ref="B1133:D1133"/>
    <mergeCell ref="E1133:K1133"/>
    <mergeCell ref="B1134:D1134"/>
    <mergeCell ref="E1134:K1134"/>
    <mergeCell ref="E336:G336"/>
    <mergeCell ref="E337:G337"/>
    <mergeCell ref="E338:G338"/>
    <mergeCell ref="E339:G339"/>
    <mergeCell ref="E340:G340"/>
    <mergeCell ref="E341:G341"/>
    <mergeCell ref="B1122:K1123"/>
    <mergeCell ref="B1124:D1124"/>
    <mergeCell ref="E1124:K1124"/>
    <mergeCell ref="K639:K642"/>
    <mergeCell ref="D596:F596"/>
    <mergeCell ref="D598:F598"/>
    <mergeCell ref="D599:F599"/>
    <mergeCell ref="D600:F600"/>
    <mergeCell ref="D601:F601"/>
    <mergeCell ref="H448:K454"/>
    <mergeCell ref="E705:G705"/>
    <mergeCell ref="D676:E676"/>
    <mergeCell ref="D677:E677"/>
    <mergeCell ref="B575:C575"/>
    <mergeCell ref="B591:C591"/>
    <mergeCell ref="H348:K357"/>
    <mergeCell ref="D369:G369"/>
    <mergeCell ref="D370:G370"/>
    <mergeCell ref="D425:G425"/>
    <mergeCell ref="D427:G427"/>
    <mergeCell ref="E353:G353"/>
    <mergeCell ref="D1021:G1021"/>
    <mergeCell ref="D1022:G1022"/>
    <mergeCell ref="D1023:G1023"/>
    <mergeCell ref="D675:E675"/>
    <mergeCell ref="D692:E692"/>
    <mergeCell ref="H164:H167"/>
    <mergeCell ref="H168:H180"/>
    <mergeCell ref="H181:H184"/>
    <mergeCell ref="D167:F167"/>
    <mergeCell ref="D178:F178"/>
    <mergeCell ref="D179:F179"/>
    <mergeCell ref="D180:F180"/>
    <mergeCell ref="D143:F143"/>
    <mergeCell ref="D144:F144"/>
    <mergeCell ref="D145:F145"/>
    <mergeCell ref="D152:F152"/>
    <mergeCell ref="D153:F153"/>
    <mergeCell ref="D154:F154"/>
    <mergeCell ref="D162:F162"/>
    <mergeCell ref="D163:F163"/>
    <mergeCell ref="D166:F166"/>
    <mergeCell ref="D171:F171"/>
    <mergeCell ref="D172:F172"/>
    <mergeCell ref="D177:F177"/>
    <mergeCell ref="D151:F151"/>
    <mergeCell ref="D165:F165"/>
    <mergeCell ref="D155:E155"/>
    <mergeCell ref="D164:E164"/>
    <mergeCell ref="D168:E168"/>
    <mergeCell ref="H139:H145"/>
    <mergeCell ref="H146:H154"/>
    <mergeCell ref="H155:H163"/>
    <mergeCell ref="E318:G318"/>
    <mergeCell ref="E319:G319"/>
    <mergeCell ref="E238:G238"/>
    <mergeCell ref="D861:D866"/>
    <mergeCell ref="D859:D860"/>
    <mergeCell ref="E315:G315"/>
    <mergeCell ref="E316:G316"/>
    <mergeCell ref="F688:G688"/>
    <mergeCell ref="F665:G665"/>
    <mergeCell ref="F668:G668"/>
    <mergeCell ref="F653:G653"/>
    <mergeCell ref="F656:G656"/>
    <mergeCell ref="F659:G659"/>
    <mergeCell ref="F657:G657"/>
    <mergeCell ref="D395:E395"/>
    <mergeCell ref="D445:G445"/>
    <mergeCell ref="D456:G456"/>
    <mergeCell ref="E334:G334"/>
    <mergeCell ref="E344:G344"/>
    <mergeCell ref="D816:D817"/>
    <mergeCell ref="E328:G328"/>
    <mergeCell ref="D810:D814"/>
    <mergeCell ref="D679:E679"/>
    <mergeCell ref="E782:G782"/>
    <mergeCell ref="E783:G783"/>
    <mergeCell ref="E806:G806"/>
    <mergeCell ref="E807:G807"/>
    <mergeCell ref="E808:G808"/>
    <mergeCell ref="E809:G809"/>
    <mergeCell ref="E801:G801"/>
    <mergeCell ref="D800:D805"/>
    <mergeCell ref="E335:G335"/>
    <mergeCell ref="D693:E693"/>
    <mergeCell ref="D694:E694"/>
    <mergeCell ref="E720:G720"/>
    <mergeCell ref="E703:G703"/>
    <mergeCell ref="E704:G704"/>
    <mergeCell ref="F686:G686"/>
    <mergeCell ref="E727:G727"/>
    <mergeCell ref="E706:G706"/>
    <mergeCell ref="E707:G707"/>
    <mergeCell ref="E708:G708"/>
    <mergeCell ref="E697:G697"/>
    <mergeCell ref="E698:G698"/>
    <mergeCell ref="F694:G694"/>
    <mergeCell ref="D678:E678"/>
    <mergeCell ref="E803:G803"/>
    <mergeCell ref="E793:G793"/>
    <mergeCell ref="E794:G794"/>
    <mergeCell ref="E718:G718"/>
    <mergeCell ref="E775:G775"/>
    <mergeCell ref="E719:G719"/>
    <mergeCell ref="E709:G709"/>
    <mergeCell ref="E710:G710"/>
    <mergeCell ref="E711:G711"/>
    <mergeCell ref="E712:G712"/>
    <mergeCell ref="D797:D799"/>
    <mergeCell ref="D791:D796"/>
    <mergeCell ref="E795:G795"/>
    <mergeCell ref="E791:G791"/>
    <mergeCell ref="E792:G792"/>
    <mergeCell ref="E786:G786"/>
    <mergeCell ref="E787:G787"/>
    <mergeCell ref="E788:G788"/>
    <mergeCell ref="E804:G804"/>
    <mergeCell ref="E805:G805"/>
    <mergeCell ref="E802:G802"/>
    <mergeCell ref="E893:G893"/>
    <mergeCell ref="B595:C595"/>
    <mergeCell ref="D580:F580"/>
    <mergeCell ref="D579:F579"/>
    <mergeCell ref="D581:F581"/>
    <mergeCell ref="D582:F582"/>
    <mergeCell ref="D583:F583"/>
    <mergeCell ref="D584:F584"/>
    <mergeCell ref="D585:F585"/>
    <mergeCell ref="D586:F586"/>
    <mergeCell ref="E349:G349"/>
    <mergeCell ref="D448:F448"/>
    <mergeCell ref="E350:G350"/>
    <mergeCell ref="E351:G351"/>
    <mergeCell ref="E352:G352"/>
    <mergeCell ref="E379:G379"/>
    <mergeCell ref="D377:F377"/>
    <mergeCell ref="D378:F378"/>
    <mergeCell ref="D381:F381"/>
    <mergeCell ref="D398:E398"/>
    <mergeCell ref="F400:K400"/>
    <mergeCell ref="D394:E394"/>
    <mergeCell ref="E354:G354"/>
    <mergeCell ref="E355:G355"/>
    <mergeCell ref="E356:G356"/>
    <mergeCell ref="E357:G357"/>
    <mergeCell ref="E360:G360"/>
    <mergeCell ref="E373:G373"/>
    <mergeCell ref="E375:G375"/>
    <mergeCell ref="D383:E383"/>
    <mergeCell ref="E387:G387"/>
    <mergeCell ref="H561:K561"/>
    <mergeCell ref="D530:G530"/>
    <mergeCell ref="D194:G194"/>
    <mergeCell ref="D195:G195"/>
    <mergeCell ref="E236:G236"/>
    <mergeCell ref="E234:G234"/>
    <mergeCell ref="D128:E128"/>
    <mergeCell ref="D186:G187"/>
    <mergeCell ref="D182:F182"/>
    <mergeCell ref="D183:F183"/>
    <mergeCell ref="D184:F184"/>
    <mergeCell ref="D158:F158"/>
    <mergeCell ref="D159:F159"/>
    <mergeCell ref="D181:E181"/>
    <mergeCell ref="D160:F160"/>
    <mergeCell ref="D161:F161"/>
    <mergeCell ref="D176:F176"/>
    <mergeCell ref="D200:G200"/>
    <mergeCell ref="D157:F157"/>
    <mergeCell ref="D142:F142"/>
    <mergeCell ref="D173:F173"/>
    <mergeCell ref="D198:G198"/>
    <mergeCell ref="D192:G192"/>
    <mergeCell ref="D196:G196"/>
    <mergeCell ref="D197:G197"/>
    <mergeCell ref="D174:F174"/>
    <mergeCell ref="D175:F175"/>
    <mergeCell ref="D193:G193"/>
    <mergeCell ref="D131:E131"/>
    <mergeCell ref="E317:G317"/>
    <mergeCell ref="D204:G204"/>
    <mergeCell ref="D140:F140"/>
    <mergeCell ref="D190:G190"/>
    <mergeCell ref="E228:G228"/>
    <mergeCell ref="E229:G229"/>
    <mergeCell ref="E224:G224"/>
    <mergeCell ref="D205:G205"/>
    <mergeCell ref="D207:G207"/>
    <mergeCell ref="D208:G208"/>
    <mergeCell ref="E230:G230"/>
    <mergeCell ref="E254:G254"/>
    <mergeCell ref="E255:G255"/>
    <mergeCell ref="E307:G307"/>
    <mergeCell ref="D206:G206"/>
    <mergeCell ref="E225:G225"/>
    <mergeCell ref="E226:G226"/>
    <mergeCell ref="D214:G214"/>
    <mergeCell ref="D215:G215"/>
    <mergeCell ref="E257:G257"/>
    <mergeCell ref="E258:G258"/>
    <mergeCell ref="D213:G213"/>
    <mergeCell ref="E268:G268"/>
    <mergeCell ref="E269:G269"/>
    <mergeCell ref="E270:G270"/>
    <mergeCell ref="E271:G271"/>
    <mergeCell ref="E274:G274"/>
    <mergeCell ref="E275:G275"/>
    <mergeCell ref="E276:G276"/>
    <mergeCell ref="E277:G277"/>
    <mergeCell ref="E278:G278"/>
    <mergeCell ref="E279:G279"/>
    <mergeCell ref="E280:G280"/>
    <mergeCell ref="E259:G259"/>
    <mergeCell ref="E264:G264"/>
    <mergeCell ref="D899:D901"/>
    <mergeCell ref="D885:D898"/>
    <mergeCell ref="E881:G881"/>
    <mergeCell ref="E882:G882"/>
    <mergeCell ref="E883:G883"/>
    <mergeCell ref="E884:G884"/>
    <mergeCell ref="E885:G885"/>
    <mergeCell ref="E869:G869"/>
    <mergeCell ref="D529:G529"/>
    <mergeCell ref="D680:G680"/>
    <mergeCell ref="D650:E650"/>
    <mergeCell ref="D654:E654"/>
    <mergeCell ref="D850:D855"/>
    <mergeCell ref="D845:D849"/>
    <mergeCell ref="D843:D844"/>
    <mergeCell ref="D836:D840"/>
    <mergeCell ref="D831:D833"/>
    <mergeCell ref="D825:D830"/>
    <mergeCell ref="D818:D824"/>
    <mergeCell ref="E887:G887"/>
    <mergeCell ref="E888:G888"/>
    <mergeCell ref="D856:D858"/>
    <mergeCell ref="D685:G685"/>
    <mergeCell ref="E683:G683"/>
    <mergeCell ref="E681:F681"/>
    <mergeCell ref="E860:G860"/>
    <mergeCell ref="E838:G838"/>
    <mergeCell ref="E839:G839"/>
    <mergeCell ref="E840:G840"/>
    <mergeCell ref="E841:G841"/>
    <mergeCell ref="D882:D883"/>
    <mergeCell ref="D874:D881"/>
    <mergeCell ref="D870:D872"/>
    <mergeCell ref="D867:D869"/>
    <mergeCell ref="E909:G909"/>
    <mergeCell ref="E910:G910"/>
    <mergeCell ref="E911:G911"/>
    <mergeCell ref="E912:G912"/>
    <mergeCell ref="E913:G913"/>
    <mergeCell ref="E914:G914"/>
    <mergeCell ref="E915:G915"/>
    <mergeCell ref="D911:D915"/>
    <mergeCell ref="D902:D910"/>
    <mergeCell ref="E902:G902"/>
    <mergeCell ref="E903:G903"/>
    <mergeCell ref="E904:G904"/>
    <mergeCell ref="E905:G905"/>
    <mergeCell ref="E906:G906"/>
    <mergeCell ref="E907:G907"/>
    <mergeCell ref="E908:G908"/>
    <mergeCell ref="E879:G879"/>
    <mergeCell ref="E880:G880"/>
    <mergeCell ref="E900:G900"/>
    <mergeCell ref="E901:G901"/>
    <mergeCell ref="E894:G894"/>
    <mergeCell ref="E895:G895"/>
    <mergeCell ref="E896:G896"/>
    <mergeCell ref="E897:G897"/>
    <mergeCell ref="E898:G898"/>
    <mergeCell ref="E899:G899"/>
    <mergeCell ref="E886:G886"/>
    <mergeCell ref="E892:G892"/>
    <mergeCell ref="E889:G889"/>
    <mergeCell ref="E815:G815"/>
    <mergeCell ref="E816:G816"/>
    <mergeCell ref="E820:G820"/>
    <mergeCell ref="E890:G890"/>
    <mergeCell ref="E891:G891"/>
    <mergeCell ref="E861:G861"/>
    <mergeCell ref="E862:G862"/>
    <mergeCell ref="E863:G863"/>
    <mergeCell ref="E864:G864"/>
    <mergeCell ref="E865:G865"/>
    <mergeCell ref="E866:G866"/>
    <mergeCell ref="E867:G867"/>
    <mergeCell ref="E868:G868"/>
    <mergeCell ref="E870:G870"/>
    <mergeCell ref="E871:G871"/>
    <mergeCell ref="E872:G872"/>
    <mergeCell ref="E873:G873"/>
    <mergeCell ref="E874:G874"/>
    <mergeCell ref="E875:G875"/>
    <mergeCell ref="E876:G876"/>
    <mergeCell ref="E877:G877"/>
    <mergeCell ref="E878:G878"/>
    <mergeCell ref="E857:G857"/>
    <mergeCell ref="E858:G858"/>
    <mergeCell ref="E859:G859"/>
    <mergeCell ref="E842:G842"/>
    <mergeCell ref="E843:G843"/>
    <mergeCell ref="E844:G844"/>
    <mergeCell ref="E845:G845"/>
    <mergeCell ref="E846:G846"/>
    <mergeCell ref="E847:G847"/>
    <mergeCell ref="E848:G848"/>
    <mergeCell ref="E849:G849"/>
    <mergeCell ref="E850:G850"/>
    <mergeCell ref="E851:G851"/>
    <mergeCell ref="E852:G852"/>
    <mergeCell ref="E853:G853"/>
    <mergeCell ref="E854:G854"/>
    <mergeCell ref="E855:G855"/>
    <mergeCell ref="E826:G826"/>
    <mergeCell ref="E827:G827"/>
    <mergeCell ref="E828:G828"/>
    <mergeCell ref="E829:G829"/>
    <mergeCell ref="E830:G830"/>
    <mergeCell ref="E833:G833"/>
    <mergeCell ref="E834:G834"/>
    <mergeCell ref="E835:G835"/>
    <mergeCell ref="E836:G836"/>
    <mergeCell ref="E837:G837"/>
    <mergeCell ref="E832:G832"/>
    <mergeCell ref="E856:G856"/>
    <mergeCell ref="E818:G818"/>
    <mergeCell ref="E819:G819"/>
    <mergeCell ref="D686:E686"/>
    <mergeCell ref="D687:E687"/>
    <mergeCell ref="F675:G675"/>
    <mergeCell ref="F692:G692"/>
    <mergeCell ref="F674:G674"/>
    <mergeCell ref="F693:G693"/>
    <mergeCell ref="E291:G291"/>
    <mergeCell ref="D649:E649"/>
    <mergeCell ref="E294:G294"/>
    <mergeCell ref="E295:G295"/>
    <mergeCell ref="E296:G296"/>
    <mergeCell ref="E297:G297"/>
    <mergeCell ref="E298:G298"/>
    <mergeCell ref="E299:G299"/>
    <mergeCell ref="E308:G308"/>
    <mergeCell ref="E304:G304"/>
    <mergeCell ref="E305:G305"/>
    <mergeCell ref="E300:G300"/>
    <mergeCell ref="E301:G301"/>
    <mergeCell ref="E309:G309"/>
    <mergeCell ref="E310:G310"/>
    <mergeCell ref="E311:G311"/>
    <mergeCell ref="E811:G811"/>
    <mergeCell ref="E812:G812"/>
    <mergeCell ref="E813:G813"/>
    <mergeCell ref="E814:G814"/>
    <mergeCell ref="E320:G320"/>
    <mergeCell ref="D690:E690"/>
    <mergeCell ref="E327:G327"/>
    <mergeCell ref="F346:G346"/>
    <mergeCell ref="D37:E37"/>
    <mergeCell ref="D40:E40"/>
    <mergeCell ref="D96:F96"/>
    <mergeCell ref="D82:F82"/>
    <mergeCell ref="D83:F83"/>
    <mergeCell ref="D84:F84"/>
    <mergeCell ref="D125:F125"/>
    <mergeCell ref="D126:F126"/>
    <mergeCell ref="D113:G113"/>
    <mergeCell ref="D115:F115"/>
    <mergeCell ref="D124:F124"/>
    <mergeCell ref="D85:F85"/>
    <mergeCell ref="D86:F86"/>
    <mergeCell ref="D87:F87"/>
    <mergeCell ref="D88:F88"/>
    <mergeCell ref="D89:F89"/>
    <mergeCell ref="D90:F90"/>
    <mergeCell ref="D120:F120"/>
    <mergeCell ref="D95:F95"/>
    <mergeCell ref="D102:F102"/>
    <mergeCell ref="D94:F94"/>
    <mergeCell ref="D203:G203"/>
    <mergeCell ref="D170:F170"/>
    <mergeCell ref="D201:G201"/>
    <mergeCell ref="D202:G202"/>
    <mergeCell ref="E252:G252"/>
    <mergeCell ref="E237:G237"/>
    <mergeCell ref="D129:E129"/>
    <mergeCell ref="D345:F345"/>
    <mergeCell ref="E266:G266"/>
    <mergeCell ref="E267:G267"/>
    <mergeCell ref="D364:G364"/>
    <mergeCell ref="D365:G365"/>
    <mergeCell ref="D366:G366"/>
    <mergeCell ref="D367:G367"/>
    <mergeCell ref="D368:G368"/>
    <mergeCell ref="E314:G314"/>
    <mergeCell ref="E55:G55"/>
    <mergeCell ref="E60:F60"/>
    <mergeCell ref="E61:F61"/>
    <mergeCell ref="E62:F62"/>
    <mergeCell ref="E321:G321"/>
    <mergeCell ref="E324:G324"/>
    <mergeCell ref="E325:G325"/>
    <mergeCell ref="E326:G326"/>
    <mergeCell ref="D199:G199"/>
    <mergeCell ref="E231:G231"/>
    <mergeCell ref="E250:G250"/>
    <mergeCell ref="E235:G235"/>
    <mergeCell ref="E289:G289"/>
    <mergeCell ref="E233:G233"/>
    <mergeCell ref="E290:G290"/>
    <mergeCell ref="E260:G260"/>
    <mergeCell ref="E261:G261"/>
    <mergeCell ref="E227:G227"/>
    <mergeCell ref="E256:G256"/>
    <mergeCell ref="E285:G285"/>
    <mergeCell ref="E286:G286"/>
    <mergeCell ref="E287:G287"/>
    <mergeCell ref="E288:G288"/>
    <mergeCell ref="E281:G281"/>
    <mergeCell ref="E284:G284"/>
    <mergeCell ref="E265:G265"/>
    <mergeCell ref="D103:F103"/>
    <mergeCell ref="E251:G251"/>
    <mergeCell ref="E239:G239"/>
    <mergeCell ref="D549:E549"/>
    <mergeCell ref="D552:E552"/>
    <mergeCell ref="E329:G329"/>
    <mergeCell ref="E330:G330"/>
    <mergeCell ref="E331:G331"/>
    <mergeCell ref="E306:G306"/>
    <mergeCell ref="M523:V523"/>
    <mergeCell ref="F649:G649"/>
    <mergeCell ref="F654:G654"/>
    <mergeCell ref="D644:E644"/>
    <mergeCell ref="M619:V619"/>
    <mergeCell ref="M613:V613"/>
    <mergeCell ref="M608:V608"/>
    <mergeCell ref="M617:V617"/>
    <mergeCell ref="M611:V611"/>
    <mergeCell ref="M524:V524"/>
    <mergeCell ref="D527:G527"/>
    <mergeCell ref="L534:N534"/>
    <mergeCell ref="D543:G543"/>
    <mergeCell ref="D544:G544"/>
    <mergeCell ref="D604:F605"/>
    <mergeCell ref="D576:F576"/>
    <mergeCell ref="D577:F577"/>
    <mergeCell ref="D578:F578"/>
    <mergeCell ref="D541:G541"/>
    <mergeCell ref="D542:G542"/>
    <mergeCell ref="M525:V525"/>
    <mergeCell ref="D620:G620"/>
    <mergeCell ref="D622:G622"/>
    <mergeCell ref="D646:E646"/>
    <mergeCell ref="M618:V618"/>
    <mergeCell ref="D525:G525"/>
    <mergeCell ref="F641:G641"/>
    <mergeCell ref="F642:G642"/>
    <mergeCell ref="H559:K559"/>
    <mergeCell ref="H560:K560"/>
    <mergeCell ref="D602:F602"/>
    <mergeCell ref="D538:G538"/>
    <mergeCell ref="E18:G18"/>
    <mergeCell ref="D43:G43"/>
    <mergeCell ref="N3:V3"/>
    <mergeCell ref="E12:G12"/>
    <mergeCell ref="E54:G54"/>
    <mergeCell ref="D81:F81"/>
    <mergeCell ref="D72:G72"/>
    <mergeCell ref="D70:G70"/>
    <mergeCell ref="E49:G49"/>
    <mergeCell ref="F48:G48"/>
    <mergeCell ref="D60:D63"/>
    <mergeCell ref="E63:F63"/>
    <mergeCell ref="D71:F71"/>
    <mergeCell ref="D73:F73"/>
    <mergeCell ref="D74:F74"/>
    <mergeCell ref="D75:F75"/>
    <mergeCell ref="D77:F77"/>
    <mergeCell ref="D78:F78"/>
    <mergeCell ref="D79:F79"/>
    <mergeCell ref="D80:F80"/>
    <mergeCell ref="F30:G30"/>
    <mergeCell ref="F31:G31"/>
    <mergeCell ref="F32:G32"/>
    <mergeCell ref="F33:G33"/>
    <mergeCell ref="K11:L11"/>
    <mergeCell ref="F34:G34"/>
    <mergeCell ref="H49:K50"/>
    <mergeCell ref="E17:G17"/>
    <mergeCell ref="O21:P21"/>
    <mergeCell ref="D20:G20"/>
    <mergeCell ref="E51:G53"/>
    <mergeCell ref="D76:F76"/>
    <mergeCell ref="D169:F169"/>
    <mergeCell ref="E253:G253"/>
    <mergeCell ref="D191:G191"/>
    <mergeCell ref="D189:G189"/>
    <mergeCell ref="D97:F97"/>
    <mergeCell ref="D98:F98"/>
    <mergeCell ref="D99:F99"/>
    <mergeCell ref="D100:F100"/>
    <mergeCell ref="D101:F101"/>
    <mergeCell ref="D116:F116"/>
    <mergeCell ref="D117:F117"/>
    <mergeCell ref="D149:F149"/>
    <mergeCell ref="E240:G240"/>
    <mergeCell ref="E241:G241"/>
    <mergeCell ref="E242:G242"/>
    <mergeCell ref="E243:G243"/>
    <mergeCell ref="E244:G244"/>
    <mergeCell ref="E245:G245"/>
    <mergeCell ref="E246:G246"/>
    <mergeCell ref="E248:G248"/>
    <mergeCell ref="E249:G249"/>
    <mergeCell ref="D132:E132"/>
    <mergeCell ref="E223:G223"/>
    <mergeCell ref="M119:N119"/>
    <mergeCell ref="D104:F104"/>
    <mergeCell ref="D105:F105"/>
    <mergeCell ref="D106:F106"/>
    <mergeCell ref="D108:F108"/>
    <mergeCell ref="D119:F119"/>
    <mergeCell ref="D110:F110"/>
    <mergeCell ref="D111:F111"/>
    <mergeCell ref="D109:F109"/>
    <mergeCell ref="M116:N116"/>
    <mergeCell ref="D118:F118"/>
    <mergeCell ref="D114:F114"/>
    <mergeCell ref="D107:E107"/>
    <mergeCell ref="D133:E133"/>
    <mergeCell ref="D156:F156"/>
    <mergeCell ref="D138:G138"/>
    <mergeCell ref="D141:F141"/>
    <mergeCell ref="D147:F147"/>
    <mergeCell ref="D148:F148"/>
    <mergeCell ref="M121:N121"/>
    <mergeCell ref="D150:F150"/>
    <mergeCell ref="D139:E139"/>
    <mergeCell ref="D146:E146"/>
    <mergeCell ref="M120:N120"/>
    <mergeCell ref="D130:E130"/>
    <mergeCell ref="D112:F112"/>
    <mergeCell ref="D122:F122"/>
    <mergeCell ref="D123:F123"/>
    <mergeCell ref="E388:G388"/>
    <mergeCell ref="E389:G389"/>
    <mergeCell ref="E390:G390"/>
    <mergeCell ref="F399:K399"/>
    <mergeCell ref="E348:G348"/>
    <mergeCell ref="F687:G687"/>
    <mergeCell ref="D385:G385"/>
    <mergeCell ref="D435:G435"/>
    <mergeCell ref="D437:G437"/>
    <mergeCell ref="D439:G439"/>
    <mergeCell ref="D440:G440"/>
    <mergeCell ref="D441:G441"/>
    <mergeCell ref="D417:G417"/>
    <mergeCell ref="D443:G443"/>
    <mergeCell ref="D409:G409"/>
    <mergeCell ref="D429:G429"/>
    <mergeCell ref="D421:G421"/>
    <mergeCell ref="D423:G423"/>
    <mergeCell ref="D433:G433"/>
    <mergeCell ref="D419:G419"/>
    <mergeCell ref="D408:G408"/>
    <mergeCell ref="D411:G411"/>
    <mergeCell ref="D413:G413"/>
    <mergeCell ref="D415:G415"/>
    <mergeCell ref="E391:G391"/>
    <mergeCell ref="E386:G386"/>
    <mergeCell ref="D396:E396"/>
    <mergeCell ref="D431:G431"/>
    <mergeCell ref="E392:G392"/>
    <mergeCell ref="D514:G514"/>
    <mergeCell ref="D516:G516"/>
    <mergeCell ref="D518:G518"/>
    <mergeCell ref="D458:G458"/>
    <mergeCell ref="D442:G442"/>
    <mergeCell ref="D613:G613"/>
    <mergeCell ref="D496:G496"/>
    <mergeCell ref="D501:G501"/>
    <mergeCell ref="D504:G504"/>
    <mergeCell ref="D506:G506"/>
    <mergeCell ref="D508:G508"/>
    <mergeCell ref="D510:G510"/>
    <mergeCell ref="D498:G498"/>
    <mergeCell ref="D499:G499"/>
    <mergeCell ref="D447:F447"/>
    <mergeCell ref="D478:G478"/>
    <mergeCell ref="D480:G480"/>
    <mergeCell ref="D482:G482"/>
    <mergeCell ref="D472:G472"/>
    <mergeCell ref="D476:G476"/>
    <mergeCell ref="D474:G474"/>
    <mergeCell ref="D460:G460"/>
    <mergeCell ref="D466:G466"/>
    <mergeCell ref="D468:G468"/>
    <mergeCell ref="D451:F451"/>
    <mergeCell ref="D452:F452"/>
    <mergeCell ref="D449:F449"/>
    <mergeCell ref="D490:G490"/>
    <mergeCell ref="D492:G492"/>
    <mergeCell ref="D494:G494"/>
    <mergeCell ref="D512:G512"/>
    <mergeCell ref="D520:G520"/>
    <mergeCell ref="G562:H562"/>
    <mergeCell ref="E572:E574"/>
    <mergeCell ref="D535:G535"/>
    <mergeCell ref="D647:E647"/>
    <mergeCell ref="D522:G522"/>
    <mergeCell ref="D523:G523"/>
    <mergeCell ref="D607:G607"/>
    <mergeCell ref="D609:G609"/>
    <mergeCell ref="D660:E660"/>
    <mergeCell ref="D663:E663"/>
    <mergeCell ref="D666:E666"/>
    <mergeCell ref="D669:E669"/>
    <mergeCell ref="D671:E671"/>
    <mergeCell ref="D673:E673"/>
    <mergeCell ref="F648:G648"/>
    <mergeCell ref="D623:G623"/>
    <mergeCell ref="F660:G660"/>
    <mergeCell ref="F663:G663"/>
    <mergeCell ref="F666:G666"/>
    <mergeCell ref="F662:G662"/>
    <mergeCell ref="D618:G618"/>
    <mergeCell ref="D616:G616"/>
    <mergeCell ref="D610:G610"/>
    <mergeCell ref="D588:F588"/>
    <mergeCell ref="D589:F589"/>
    <mergeCell ref="D590:F590"/>
    <mergeCell ref="D593:F593"/>
    <mergeCell ref="D594:F594"/>
    <mergeCell ref="D587:F587"/>
    <mergeCell ref="G564:H564"/>
    <mergeCell ref="D546:G546"/>
    <mergeCell ref="D540:G540"/>
    <mergeCell ref="D645:E645"/>
    <mergeCell ref="D657:E657"/>
    <mergeCell ref="E672:G672"/>
    <mergeCell ref="D537:G537"/>
    <mergeCell ref="E404:F404"/>
    <mergeCell ref="E918:H918"/>
    <mergeCell ref="D695:G695"/>
    <mergeCell ref="F650:G650"/>
    <mergeCell ref="E721:G721"/>
    <mergeCell ref="E722:G722"/>
    <mergeCell ref="E943:H943"/>
    <mergeCell ref="E944:H944"/>
    <mergeCell ref="E947:H947"/>
    <mergeCell ref="E935:H935"/>
    <mergeCell ref="E936:H936"/>
    <mergeCell ref="E937:H937"/>
    <mergeCell ref="E940:H940"/>
    <mergeCell ref="E941:H941"/>
    <mergeCell ref="E946:H946"/>
    <mergeCell ref="E939:H939"/>
    <mergeCell ref="E919:H919"/>
    <mergeCell ref="E920:H920"/>
    <mergeCell ref="E921:H921"/>
    <mergeCell ref="E922:H922"/>
    <mergeCell ref="E923:H923"/>
    <mergeCell ref="E926:H926"/>
    <mergeCell ref="E927:H927"/>
    <mergeCell ref="E928:H928"/>
    <mergeCell ref="D674:E674"/>
    <mergeCell ref="D532:G532"/>
    <mergeCell ref="D534:G534"/>
    <mergeCell ref="D592:F592"/>
    <mergeCell ref="D606:F606"/>
    <mergeCell ref="D464:G464"/>
    <mergeCell ref="D486:G486"/>
    <mergeCell ref="D488:G488"/>
    <mergeCell ref="E971:H971"/>
    <mergeCell ref="E972:H972"/>
    <mergeCell ref="E975:H975"/>
    <mergeCell ref="E997:H997"/>
    <mergeCell ref="E998:H998"/>
    <mergeCell ref="E999:H999"/>
    <mergeCell ref="E948:H948"/>
    <mergeCell ref="D484:G484"/>
    <mergeCell ref="E21:G22"/>
    <mergeCell ref="D21:D22"/>
    <mergeCell ref="D134:E134"/>
    <mergeCell ref="D135:E135"/>
    <mergeCell ref="D763:G763"/>
    <mergeCell ref="D689:G689"/>
    <mergeCell ref="D519:G519"/>
    <mergeCell ref="D216:G216"/>
    <mergeCell ref="D217:G217"/>
    <mergeCell ref="D218:G218"/>
    <mergeCell ref="D219:G219"/>
    <mergeCell ref="D209:G209"/>
    <mergeCell ref="D210:G210"/>
    <mergeCell ref="D211:G211"/>
    <mergeCell ref="D212:G212"/>
    <mergeCell ref="G557:H557"/>
    <mergeCell ref="D502:G502"/>
    <mergeCell ref="D611:G611"/>
    <mergeCell ref="D615:G615"/>
    <mergeCell ref="D572:D574"/>
    <mergeCell ref="H25:K25"/>
    <mergeCell ref="D397:E397"/>
    <mergeCell ref="E942:H942"/>
    <mergeCell ref="E1013:H1013"/>
    <mergeCell ref="E949:H949"/>
    <mergeCell ref="E950:H950"/>
    <mergeCell ref="E951:H951"/>
    <mergeCell ref="E954:H954"/>
    <mergeCell ref="E955:H955"/>
    <mergeCell ref="E956:H956"/>
    <mergeCell ref="E957:H957"/>
    <mergeCell ref="E958:H958"/>
    <mergeCell ref="E962:H962"/>
    <mergeCell ref="E960:H960"/>
    <mergeCell ref="E953:H953"/>
    <mergeCell ref="E961:H961"/>
    <mergeCell ref="E963:H963"/>
    <mergeCell ref="E964:H964"/>
    <mergeCell ref="E965:H965"/>
    <mergeCell ref="E968:H968"/>
    <mergeCell ref="E969:H969"/>
    <mergeCell ref="E1012:H1012"/>
    <mergeCell ref="E977:H977"/>
    <mergeCell ref="E978:H978"/>
    <mergeCell ref="E979:H979"/>
    <mergeCell ref="E989:H989"/>
    <mergeCell ref="E990:H990"/>
    <mergeCell ref="E991:H991"/>
    <mergeCell ref="E992:H992"/>
    <mergeCell ref="E993:H993"/>
    <mergeCell ref="E996:H996"/>
    <mergeCell ref="E983:H983"/>
    <mergeCell ref="E984:H984"/>
    <mergeCell ref="E985:H985"/>
    <mergeCell ref="E932:H932"/>
    <mergeCell ref="E925:H925"/>
    <mergeCell ref="E986:H986"/>
    <mergeCell ref="E723:G723"/>
    <mergeCell ref="E724:G724"/>
    <mergeCell ref="E970:H970"/>
    <mergeCell ref="E821:G821"/>
    <mergeCell ref="E822:G822"/>
    <mergeCell ref="E823:G823"/>
    <mergeCell ref="E824:G824"/>
    <mergeCell ref="E825:G825"/>
    <mergeCell ref="D470:G470"/>
    <mergeCell ref="D462:G462"/>
    <mergeCell ref="F669:G669"/>
    <mergeCell ref="E1014:H1014"/>
    <mergeCell ref="E1009:H1009"/>
    <mergeCell ref="E981:H981"/>
    <mergeCell ref="E988:H988"/>
    <mergeCell ref="E995:H995"/>
    <mergeCell ref="E1002:H1002"/>
    <mergeCell ref="E974:H974"/>
    <mergeCell ref="E967:H967"/>
    <mergeCell ref="E1000:H1000"/>
    <mergeCell ref="E1003:H1003"/>
    <mergeCell ref="E1004:H1004"/>
    <mergeCell ref="E1005:H1005"/>
    <mergeCell ref="E1006:H1006"/>
    <mergeCell ref="E1007:H1007"/>
    <mergeCell ref="E1010:H1010"/>
    <mergeCell ref="E1011:H1011"/>
    <mergeCell ref="E976:H976"/>
    <mergeCell ref="D917:H917"/>
    <mergeCell ref="E789:G789"/>
    <mergeCell ref="E790:G790"/>
    <mergeCell ref="F766:G766"/>
    <mergeCell ref="D767:D768"/>
    <mergeCell ref="E767:E768"/>
    <mergeCell ref="E769:G769"/>
    <mergeCell ref="E772:G772"/>
    <mergeCell ref="E796:G796"/>
    <mergeCell ref="E797:G797"/>
    <mergeCell ref="E798:G798"/>
    <mergeCell ref="E799:G799"/>
    <mergeCell ref="E800:G800"/>
    <mergeCell ref="E725:G725"/>
    <mergeCell ref="E726:G726"/>
    <mergeCell ref="E715:G715"/>
    <mergeCell ref="E716:G716"/>
    <mergeCell ref="E717:G717"/>
    <mergeCell ref="D38:E38"/>
    <mergeCell ref="D39:E39"/>
    <mergeCell ref="E929:H929"/>
    <mergeCell ref="E930:H930"/>
    <mergeCell ref="E933:H933"/>
    <mergeCell ref="E934:H934"/>
    <mergeCell ref="E699:G699"/>
    <mergeCell ref="E713:G713"/>
    <mergeCell ref="E714:G714"/>
    <mergeCell ref="D688:E688"/>
    <mergeCell ref="E784:G784"/>
    <mergeCell ref="D787:D788"/>
    <mergeCell ref="D782:D786"/>
    <mergeCell ref="E982:H982"/>
    <mergeCell ref="F691:G691"/>
    <mergeCell ref="D691:E691"/>
    <mergeCell ref="E774:G774"/>
    <mergeCell ref="D761:G761"/>
    <mergeCell ref="F730:G730"/>
    <mergeCell ref="E785:G785"/>
    <mergeCell ref="E776:G776"/>
    <mergeCell ref="E777:G777"/>
    <mergeCell ref="E778:G778"/>
    <mergeCell ref="E779:G779"/>
    <mergeCell ref="E780:G780"/>
    <mergeCell ref="E781:G781"/>
    <mergeCell ref="E831:G831"/>
    <mergeCell ref="E810:G810"/>
    <mergeCell ref="E817:G817"/>
    <mergeCell ref="E700:G700"/>
    <mergeCell ref="E701:G701"/>
    <mergeCell ref="E702:G702"/>
  </mergeCells>
  <phoneticPr fontId="34" type="noConversion"/>
  <dataValidations xWindow="1558" yWindow="543" count="157">
    <dataValidation allowBlank="1" showInputMessage="1" showErrorMessage="1" promptTitle="No. Of Pages" prompt="Type in the No. of Pages in this document" sqref="F185 F188 G95:G112 F128:F138" xr:uid="{00000000-0002-0000-0300-000000000000}"/>
    <dataValidation type="whole" allowBlank="1" showInputMessage="1" showErrorMessage="1" errorTitle="Incorrect Option Selected" error="Select either Yes or No from the list provided." promptTitle="Lateral Support Insurance" prompt="Select either yes or no from the drop down list provided" sqref="F690" xr:uid="{00000000-0002-0000-0300-000001000000}">
      <formula1>1</formula1>
      <formula2>2</formula2>
    </dataValidation>
    <dataValidation type="whole" allowBlank="1" showInputMessage="1" showErrorMessage="1" errorTitle="Incorrect selection" error="Select either yes or no from the list provided.  Please try again." promptTitle="Payments for Goods" prompt="Select either Yes or No from the list provided." sqref="F644" xr:uid="{00000000-0002-0000-0300-000002000000}">
      <formula1>1</formula1>
      <formula2>2</formula2>
    </dataValidation>
    <dataValidation type="whole" allowBlank="1" showInputMessage="1" showErrorMessage="1" errorTitle="Incorrect Selection" error="Please select either Yes or No from the list provided." promptTitle="Dispute Resolution by Litigation" prompt="Select either Yes or No from the list provided." sqref="F645" xr:uid="{00000000-0002-0000-0300-000003000000}">
      <formula1>1</formula1>
      <formula2>2</formula2>
    </dataValidation>
    <dataValidation type="whole" allowBlank="1" showInputMessage="1" showErrorMessage="1" errorTitle="Incorrect option " error="Please try again.  Select an option from the drop down list provided." promptTitle="Insurance by contractor" prompt="Please select an option from the list provided." sqref="E681" xr:uid="{00000000-0002-0000-0300-000004000000}">
      <formula1>1</formula1>
      <formula2>2</formula2>
    </dataValidation>
    <dataValidation type="whole" allowBlank="1" showInputMessage="1" showErrorMessage="1" errorTitle="Incorrect option" error="Please try again.  Select an option from the list provided." promptTitle="Public Liability Insurance" prompt="Please select an option from the drop down list provided." sqref="F686" xr:uid="{00000000-0002-0000-0300-000005000000}">
      <formula1>1</formula1>
      <formula2>2</formula2>
    </dataValidation>
    <dataValidation type="textLength" allowBlank="1" showInputMessage="1" showErrorMessage="1" promptTitle="Annexures" prompt="Describe any Documents that might be benificial to the Tenderer in pricing this document" sqref="H731" xr:uid="{00000000-0002-0000-0300-000006000000}">
      <formula1>H731</formula1>
      <formula2>H731</formula2>
    </dataValidation>
    <dataValidation allowBlank="1" showInputMessage="1" showErrorMessage="1" promptTitle="Geotechnical Report" prompt="If not applicable or not investigated please indicate &quot;N/A&quot; here." sqref="D613:D614" xr:uid="{00000000-0002-0000-0300-000007000000}"/>
    <dataValidation allowBlank="1" showInputMessage="1" showErrorMessage="1" promptTitle="Site Description" prompt="Any additional site information such as location, improvements on site, adjacent buildings, environmental issues, etc. must be described in detail herein." sqref="D612" xr:uid="{00000000-0002-0000-0300-000008000000}"/>
    <dataValidation allowBlank="1" showInputMessage="1" showErrorMessage="1" promptTitle="Project Title" prompt="Please type in the Long description of the Project here in Capital Letters.  EG:  INGWABUMA: EMPANGENI:  CONSTRUCTION OF A NEW FIVE STOREY HOSPITAL INCLUDING OUTPATIENTS, ADMINISTRATION, THEATRES AND SITE WORKS AND COMPLETE MECHANICAL AND ELECTRICAL WORK." sqref="L411" xr:uid="{00000000-0002-0000-0300-000009000000}"/>
    <dataValidation type="whole" allowBlank="1" showInputMessage="1" showErrorMessage="1" errorTitle="Incorrect selection" error="Please try again.  You have to select an option off the list." promptTitle="Site Inspection" prompt="Select an option from the drop down list.  " sqref="E48" xr:uid="{00000000-0002-0000-0300-00000A000000}">
      <formula1>1</formula1>
      <formula2>2</formula2>
    </dataValidation>
    <dataValidation allowBlank="1" showInputMessage="1" showErrorMessage="1" promptTitle="Site Inspection Meeting Location" prompt="Please type in the Site Inspection Meeting Location.  The full address is required." sqref="E51" xr:uid="{00000000-0002-0000-0300-00000B000000}"/>
    <dataValidation type="custom" allowBlank="1" showInputMessage="1" showErrorMessage="1" sqref="I71:K71 K73:K90 I73:I90" xr:uid="{00000000-0002-0000-0300-00000C000000}">
      <formula1>"true,false"</formula1>
    </dataValidation>
    <dataValidation allowBlank="1" showInputMessage="1" showErrorMessage="1" promptTitle="Employers Postal Address" prompt="This is usually Private Bag X42.  If not, please type in relevant Postal Address for Employer." sqref="E227" xr:uid="{00000000-0002-0000-0300-00000D000000}"/>
    <dataValidation allowBlank="1" showInputMessage="1" showErrorMessage="1" promptTitle="Employers Postal Code" prompt="This is usually Pietermaritzburgs Postal Code:  3200.  If not, please type in relevant postal code." sqref="E226 E229" xr:uid="{00000000-0002-0000-0300-00000E000000}"/>
    <dataValidation allowBlank="1" showInputMessage="1" showErrorMessage="1" promptTitle="Employers Town" prompt="This is usually Pietermaritzburg.  If not, please type in relevant Town for Employer." sqref="E225 E228" xr:uid="{00000000-0002-0000-0300-00000F000000}"/>
    <dataValidation allowBlank="1" showInputMessage="1" showErrorMessage="1" promptTitle="Physical Address of Employer" prompt="This is usually 191 Prince Alfred Street.  If not, please type in relevant Street Address for Employer." sqref="E224" xr:uid="{00000000-0002-0000-0300-000010000000}"/>
    <dataValidation allowBlank="1" showInputMessage="1" showErrorMessage="1" promptTitle="Name of Employer" prompt="This is usually:  Head: Works (Department of Works: Province of KwaZulu-Natal).  If not, please type in Employers name here." sqref="E223" xr:uid="{00000000-0002-0000-0300-000011000000}"/>
    <dataValidation allowBlank="1" showInputMessage="1" showErrorMessage="1" promptTitle="Principal Agent: Cell Number" prompt="Type in a relevant Cell phone number for the Principal Agent here." sqref="E244" xr:uid="{00000000-0002-0000-0300-000012000000}"/>
    <dataValidation allowBlank="1" showInputMessage="1" showErrorMessage="1" promptTitle="Principal Agent:  Postal Code" prompt="Type in the Postal Code for the Principal Agent here." sqref="E240:G240" xr:uid="{00000000-0002-0000-0300-000013000000}"/>
    <dataValidation type="whole" allowBlank="1" showInputMessage="1" showErrorMessage="1" errorTitle="Capacity" error="Incorrect Capacity selected.  Please try again." promptTitle="Capacity" prompt="Please select an item from the drop down list provided.  " sqref="E235" xr:uid="{00000000-0002-0000-0300-000014000000}">
      <formula1>1</formula1>
      <formula2>2</formula2>
    </dataValidation>
    <dataValidation allowBlank="1" showInputMessage="1" showErrorMessage="1" promptTitle="Additional Respons. Criteria" prompt="Insert Additional Responsiveness Criteria here." sqref="F181 D138:D184 F139 F146 F155 F164 E168:F168" xr:uid="{00000000-0002-0000-0300-000015000000}"/>
    <dataValidation type="whole" allowBlank="1" showInputMessage="1" showErrorMessage="1" errorTitle="Incorrect Selection" error="Choose an option from the drop down list.  Please try again." promptTitle="Bill of Quantity \ Lump Sum" prompt="Select either option from the drop down list provided." sqref="E402" xr:uid="{00000000-0002-0000-0300-000016000000}">
      <formula1>1</formula1>
      <formula2>2</formula2>
    </dataValidation>
    <dataValidation type="whole" allowBlank="1" showInputMessage="1" showErrorMessage="1" errorTitle="Incorrect Selection" error="Please select an option from the drop down list provided._x000a_" promptTitle="Method of Measurement" prompt="Select a Method of Measurement from the list provided." sqref="E403" xr:uid="{00000000-0002-0000-0300-000017000000}">
      <formula1>1</formula1>
      <formula2>4</formula2>
    </dataValidation>
    <dataValidation type="whole" allowBlank="1" showInputMessage="1" showErrorMessage="1" errorTitle="Incorrect CPAP Selected" error="Please select yes or no from the drop down list provided.  " promptTitle="CPAP" prompt="Please select Yes or No from the list provided." sqref="E405" xr:uid="{00000000-0002-0000-0300-000018000000}">
      <formula1>1</formula1>
      <formula2>2</formula2>
    </dataValidation>
    <dataValidation allowBlank="1" showInputMessage="1" showErrorMessage="1" promptTitle="Extent of Work" prompt="Provide a brief outline of the scope of work. Example: The works include:_x000a_a)  The construction of..._x000a_b)  The supply and installation of....._x000a_c)  The erection of...._x000a_d)  The demolition of ...._x000a_" sqref="D415" xr:uid="{00000000-0002-0000-0300-000019000000}"/>
    <dataValidation allowBlank="1" showInputMessage="1" showErrorMessage="1" promptTitle="Location of Works" prompt="State the place where the works are to be provided and provide numbers of drawings that describe the location of the works." sqref="D417" xr:uid="{00000000-0002-0000-0300-00001A000000}"/>
    <dataValidation allowBlank="1" showInputMessage="1" showErrorMessage="1" promptTitle="Temporary Works" prompt="Briefly describe the temporary works, as relevant, i.e. what they are and where they are located, and how they are to be dealt with upon completion._x000a_If nothing just state &quot;Not Applicable&quot;" sqref="D419" xr:uid="{00000000-0002-0000-0300-00001B000000}"/>
    <dataValidation allowBlank="1" showInputMessage="1" showErrorMessage="1" promptTitle="Employers Design" prompt="Describe, as necessary, the extent of the employer's design. If nothing just not &quot;Not Applicable&quot;" sqref="D428" xr:uid="{00000000-0002-0000-0300-00001C000000}"/>
    <dataValidation allowBlank="1" showInputMessage="1" showErrorMessage="1" promptTitle="Site Description" prompt="Describe nature of ground, surface conditions, water table as visible in test holes, and other indisputable facts that may affect construction. Provide available data and information." sqref="D609" xr:uid="{00000000-0002-0000-0300-00001D000000}"/>
    <dataValidation allowBlank="1" showInputMessage="1" showErrorMessage="1" promptTitle="Employer's Objective" prompt="Describe the employer's objectives for the delivered end product or the project." sqref="D411" xr:uid="{00000000-0002-0000-0300-00001E000000}"/>
    <dataValidation allowBlank="1" showInputMessage="1" showErrorMessage="1" promptTitle="Overview of the Works" prompt="Provide a short description of the works, the purpose of the works, etc. including all necessary temporary works in addition to those designed by the employer." sqref="D413" xr:uid="{00000000-0002-0000-0300-00001F000000}"/>
    <dataValidation allowBlank="1" showInputMessage="1" showErrorMessage="1" promptTitle="Design Brief" prompt="See SANS 1921 page 20 for a explanation." sqref="D423" xr:uid="{00000000-0002-0000-0300-000020000000}"/>
    <dataValidation allowBlank="1" showInputMessage="1" showErrorMessage="1" promptTitle="Drawings" prompt="See list of drawings/annexures." sqref="D425" xr:uid="{00000000-0002-0000-0300-000021000000}"/>
    <dataValidation allowBlank="1" showInputMessage="1" showErrorMessage="1" promptTitle="Design Procedures" prompt="See SANS 1921 page 20 for explanation._x000a_" sqref="D427" xr:uid="{00000000-0002-0000-0300-000022000000}"/>
    <dataValidation type="list" allowBlank="1" showInputMessage="1" showErrorMessage="1" promptTitle="Design Strategy" prompt="Strategy A - Design by Employer, Strategy B - Develop &amp; Construct, Strategy C - Design &amp; Build" sqref="D490" xr:uid="{00000000-0002-0000-0300-000023000000}">
      <formula1>"Strategy A, Strategy B, Strategy C"</formula1>
    </dataValidation>
    <dataValidation allowBlank="1" showInputMessage="1" showErrorMessage="1" promptTitle="Telephone for Inspector" prompt="Put &quot;N/A&quot; if not required" sqref="D510" xr:uid="{00000000-0002-0000-0300-000024000000}"/>
    <dataValidation allowBlank="1" showInputMessage="1" showErrorMessage="1" promptTitle="Specific Goal " prompt="Insert Specific Goal" sqref="E60:E63" xr:uid="{00000000-0002-0000-0300-000025000000}"/>
    <dataValidation type="whole" allowBlank="1" showInputMessage="1" showErrorMessage="1" errorTitle="Incorrect option selected" error="Select either Yes or No from the drop down list provided." promptTitle="Alternative Offer permitted?" prompt="Use the Drop down list to select Yes or No.  You may only select an item on this list." sqref="I57" xr:uid="{00000000-0002-0000-0300-000026000000}">
      <formula1>1</formula1>
      <formula2>2</formula2>
    </dataValidation>
    <dataValidation type="whole" allowBlank="1" showInputMessage="1" showErrorMessage="1" errorTitle="Incorrect Evaluation Method" error="Select an option from the drop down list provided." promptTitle="Evaluation Method" prompt="Use the Drop down list to select an Evaluation Method.  You may only select an item on this list." sqref="D57" xr:uid="{00000000-0002-0000-0300-000027000000}">
      <formula1>1</formula1>
      <formula2>4</formula2>
    </dataValidation>
    <dataValidation type="whole" allowBlank="1" showInputMessage="1" showErrorMessage="1" errorTitle="Incorrect Location" error="Please select a location of opening of tender from the drop down list provided." promptTitle="Select Loc of Opening Tender" prompt="Use the Drop down list to select a Location of opening of tender.  You may only select an item on this list." sqref="E55" xr:uid="{00000000-0002-0000-0300-000028000000}">
      <formula1>1</formula1>
      <formula2>4</formula2>
    </dataValidation>
    <dataValidation type="whole" allowBlank="1" showInputMessage="1" showErrorMessage="1" errorTitle="Incorrect Location" error="Please select a location from the drop down list." promptTitle="Loc. of collection of Tender" prompt="Use the Drop down list to select an item.  You may only select an item on this list." sqref="E54" xr:uid="{00000000-0002-0000-0300-000029000000}">
      <formula1>1</formula1>
      <formula2>4</formula2>
    </dataValidation>
    <dataValidation type="whole" allowBlank="1" showInputMessage="1" showErrorMessage="1" errorTitle="Tenderers may offer tenders for:" error="Incorrect option selected.  Please try again." promptTitle="Tenderers may offer tenders for:" prompt="Select an option off the drop down list provided." sqref="F44" xr:uid="{00000000-0002-0000-0300-00002A000000}">
      <formula1>1</formula1>
      <formula2>3</formula2>
    </dataValidation>
    <dataValidation type="whole" allowBlank="1" showInputMessage="1" showErrorMessage="1" errorTitle="Incorrect No. of Days" error="Select the correct no. of days from the list provided.  " promptTitle="No. of Days to submit BOQ" prompt="Select the number of days you have available to submit the prices Bill of Quantities from the drop down list provided." sqref="F45:F46" xr:uid="{00000000-0002-0000-0300-00002B000000}">
      <formula1>1</formula1>
      <formula2>4</formula2>
    </dataValidation>
    <dataValidation type="time" operator="greaterThanOrEqual" allowBlank="1" showInputMessage="1" showErrorMessage="1" errorTitle="Incorrect Time" error="You must type in a legitimate time.  Please try again." promptTitle="Closing Time" prompt="Please type in the closing time.  EG: 11:30" sqref="G24:H24" xr:uid="{00000000-0002-0000-0300-00002C000000}">
      <formula1>0</formula1>
    </dataValidation>
    <dataValidation allowBlank="1" showInputMessage="1" showErrorMessage="1" promptTitle="WIMS No." prompt="Please type in the Wims No. here." sqref="H13" xr:uid="{00000000-0002-0000-0300-00002D000000}"/>
    <dataValidation allowBlank="1" showInputMessage="1" showErrorMessage="1" promptTitle="Tender No." prompt="Please type in the Bid No. here including the ZNT prefix." sqref="E13" xr:uid="{00000000-0002-0000-0300-00002E000000}"/>
    <dataValidation allowBlank="1" showInputMessage="1" showErrorMessage="1" promptTitle="Project Title" prompt="Please type in the Long description of the Project here in Capital Letters.  EG:  [DISTRICT]: [NEAREST TOWN]: [PROJECT DESCRIPTION]" sqref="E18" xr:uid="{00000000-0002-0000-0300-00002F000000}"/>
    <dataValidation type="decimal" allowBlank="1" showInputMessage="1" showErrorMessage="1" errorTitle="Wrong Percentage" error="Please type in a percentage between 1 and 100." sqref="L57:L58" xr:uid="{00000000-0002-0000-0300-000030000000}">
      <formula1>0</formula1>
      <formula2>100</formula2>
    </dataValidation>
    <dataValidation allowBlank="1" showInputMessage="1" showErrorMessage="1" promptTitle="Site Description" prompt="Specific requirements must be described." sqref="D610:H610" xr:uid="{00000000-0002-0000-0300-000031000000}"/>
    <dataValidation allowBlank="1" showInputMessage="1" showErrorMessage="1" promptTitle="Site Description" prompt="Any additional site information such as location, improvements on site, adjacent buildings, environmental issues, etc. must be described in detail herein. If project is phased indicat the phased work procedure with a colour coded site plan/graphical keys." sqref="D611:H611" xr:uid="{00000000-0002-0000-0300-000032000000}"/>
    <dataValidation allowBlank="1" showInputMessage="1" showErrorMessage="1" errorTitle="Incorrect Price Preference" error="Please select an option from those provided in this cell." promptTitle="Price Preference Ratio" prompt="Select either &gt;1,000,000 = 90 OR &lt;1,000,000 = 80" sqref="E64:H64" xr:uid="{00000000-0002-0000-0300-000033000000}"/>
    <dataValidation allowBlank="1" showInputMessage="1" showErrorMessage="1" promptTitle="Other Systems" prompt="If you did not chose &quot;others&quot; put &quot;N/A&quot; in here._x000a_Otherwise, write the other system here." sqref="E404 G404" xr:uid="{00000000-0002-0000-0300-000034000000}"/>
    <dataValidation allowBlank="1" showInputMessage="1" showErrorMessage="1" promptTitle="CPAP Base Month" prompt="If you did not chose &quot;CPAP&quot; put &quot;N/A&quot; in here._x000a_Otherwise, write the base date here." sqref="E406" xr:uid="{00000000-0002-0000-0300-000035000000}"/>
    <dataValidation allowBlank="1" showInputMessage="1" showErrorMessage="1" promptTitle="Quality Criteria" prompt="Obtain Quality Criteria from DOPW and insert here." sqref="D186:G187" xr:uid="{00000000-0002-0000-0300-000036000000}"/>
    <dataValidation allowBlank="1" showInputMessage="1" showErrorMessage="1" promptTitle="Annexure's" prompt="Describe any Documents that might be benificial to the Tenderer in pricing this document." sqref="D730:G730" xr:uid="{00000000-0002-0000-0300-000037000000}"/>
    <dataValidation type="textLength" allowBlank="1" showInputMessage="1" showErrorMessage="1" promptTitle="Annexures" prompt="Describe any Documents that might be benificial to the Tenderer in pricing this document." sqref="D731:G731" xr:uid="{00000000-0002-0000-0300-000038000000}">
      <formula1>D731</formula1>
      <formula2>D731</formula2>
    </dataValidation>
    <dataValidation allowBlank="1" showInputMessage="1" showErrorMessage="1" promptTitle="Drawing numbers" prompt="Record the drawing numbers here." sqref="D698" xr:uid="{00000000-0002-0000-0300-000039000000}"/>
    <dataValidation allowBlank="1" showInputMessage="1" showErrorMessage="1" promptTitle="Description" prompt="Record the description on the drawing here." sqref="E698:G698" xr:uid="{00000000-0002-0000-0300-00003A000000}"/>
    <dataValidation type="whole" allowBlank="1" showInputMessage="1" showErrorMessage="1" errorTitle="Incorrect Selection" error="Please try again.  Select an option off the list provided." promptTitle="General Conditions Included" prompt="Please select an option off the list." sqref="E696" xr:uid="{00000000-0002-0000-0300-00003B000000}">
      <formula1>1</formula1>
      <formula2>2</formula2>
    </dataValidation>
    <dataValidation allowBlank="1" showInputMessage="1" showErrorMessage="1" promptTitle="Rain days" prompt="Indicate nr of rain days bidder must allow for per month." sqref="E639" xr:uid="{00000000-0002-0000-0300-00003C000000}"/>
    <dataValidation allowBlank="1" showInputMessage="1" showErrorMessage="1" promptTitle="Minimum Rainfall" prompt="Minimum rainfall to count as a rain day." sqref="E640" xr:uid="{00000000-0002-0000-0300-00003D000000}"/>
    <dataValidation allowBlank="1" showInputMessage="1" showErrorMessage="1" promptTitle="Employer's Design" prompt="See SANS 1921 page 20 for a explanation." sqref="D421:G421" xr:uid="{00000000-0002-0000-0300-00003E000000}"/>
    <dataValidation operator="greaterThanOrEqual" allowBlank="1" showInputMessage="1" showErrorMessage="1" errorTitle="Incorrect Date" error="Incorrect Date, please try again." promptTitle="Practical Completion Date" prompt="Please type in the ESTIMATED Practical Completion Date here. this is just for planning estimated commencement date and not the contractual completion date." sqref="F647" xr:uid="{00000000-0002-0000-0300-00003F000000}"/>
    <dataValidation operator="greaterThanOrEqual" allowBlank="1" showInputMessage="1" showErrorMessage="1" errorTitle="Incorrect Date" error="Incorrect Date, please try again." promptTitle="Practical Completion Date" prompt="Please type in the Practical Completion Date here once established." sqref="F648:G648" xr:uid="{00000000-0002-0000-0300-000040000000}"/>
    <dataValidation allowBlank="1" showInputMessage="1" showErrorMessage="1" promptTitle="Estimated Amount" prompt="The amount entered here should be the same amount that is reflected in row 6.7 of the PAC Estimate form plus 14% Value Added Tax, to determine the CIDB grading (CIDB grading include VAT)._x000a_" sqref="E19" xr:uid="{00000000-0002-0000-0300-000041000000}"/>
    <dataValidation allowBlank="1" showInputMessage="1" showErrorMessage="1" promptTitle="Client Name" prompt="Type in the Clients name here" sqref="E12:G12" xr:uid="{00000000-0002-0000-0300-000042000000}"/>
    <dataValidation allowBlank="1" showInputMessage="1" showErrorMessage="1" promptTitle="Site:" prompt="Type in the Property title deed description:  Region: District Municipality: Local Municipality: Ward Nr.: Cluster Nr x:" sqref="E21:G22" xr:uid="{00000000-0002-0000-0300-000043000000}"/>
    <dataValidation allowBlank="1" showInputMessage="1" showErrorMessage="1" promptTitle="Validation Period" prompt="Type in the Validity period of the advertisement in days." sqref="G25" xr:uid="{00000000-0002-0000-0300-000044000000}"/>
    <dataValidation allowBlank="1" showErrorMessage="1" promptTitle="Additional Respons. Criteria" prompt="Insert Additional Responsiveness Criteria here." sqref="D80:F83" xr:uid="{00000000-0002-0000-0300-000045000000}"/>
    <dataValidation allowBlank="1" showInputMessage="1" showErrorMessage="1" promptTitle="No. of Pages" prompt="Type in the number of pages in this document." sqref="G94 G73:G90 G71" xr:uid="{00000000-0002-0000-0300-000046000000}"/>
    <dataValidation allowBlank="1" showInputMessage="1" showErrorMessage="1" promptTitle="Standard Procurement Procedure:" prompt="Select the Standard Procurement Procedure from the drop down list." sqref="D66" xr:uid="{00000000-0002-0000-0300-000047000000}"/>
    <dataValidation allowBlank="1" showInputMessage="1" showErrorMessage="1" promptTitle="Type of Procedures:" prompt="Select the type of Procedures from the drop down list provided." sqref="D67" xr:uid="{00000000-0002-0000-0300-000048000000}"/>
    <dataValidation allowBlank="1" showInputMessage="1" showErrorMessage="1" promptTitle="Type of Procurement:" prompt="Select the Type of Procurement from the drop down list provided." sqref="D68" xr:uid="{00000000-0002-0000-0300-000049000000}"/>
    <dataValidation allowBlank="1" showInputMessage="1" showErrorMessage="1" promptTitle="No. of Pages:" prompt="Type in the number of pages that are in this document." sqref="G114:G120" xr:uid="{00000000-0002-0000-0300-00004A000000}"/>
    <dataValidation allowBlank="1" showInputMessage="1" showErrorMessage="1" promptTitle="No. of Pages:" prompt="Type in the number of pages in this document." sqref="G122:G126" xr:uid="{00000000-0002-0000-0300-00004B000000}"/>
    <dataValidation allowBlank="1" showErrorMessage="1" promptTitle="Document Name" prompt="Insert document name." sqref="D117:F118 O1:Q17 L18 P18 P20 M536:N1048576 M1:N533 Q18:Q1048576 O19:O1048576 P22:P1048576" xr:uid="{00000000-0002-0000-0300-00004C000000}"/>
    <dataValidation allowBlank="1" showErrorMessage="1" sqref="D116:F116 E248:G258 A1:A1048576" xr:uid="{00000000-0002-0000-0300-00004D000000}"/>
    <dataValidation allowBlank="1" showInputMessage="1" showErrorMessage="1" promptTitle="Engineer / Principal Agent:" prompt="Identify the company or person who will be the Engineer or Principal Agent." sqref="E234:G234" xr:uid="{00000000-0002-0000-0300-00004E000000}"/>
    <dataValidation allowBlank="1" showInputMessage="1" showErrorMessage="1" promptTitle="Postal Address:" prompt="Type in the postal address of the Engineer/Principal Agent." sqref="E236:G236" xr:uid="{00000000-0002-0000-0300-00004F000000}"/>
    <dataValidation allowBlank="1" showInputMessage="1" showErrorMessage="1" promptTitle="Town:" prompt="Type in the Town of the Engineer/Principal address." sqref="E237:G237" xr:uid="{00000000-0002-0000-0300-000050000000}"/>
    <dataValidation allowBlank="1" showInputMessage="1" showErrorMessage="1" promptTitle="City: Principal Agent" prompt="Type in the City for the Principal Agent here." sqref="E238:G238" xr:uid="{00000000-0002-0000-0300-000051000000}"/>
    <dataValidation allowBlank="1" showInputMessage="1" showErrorMessage="1" promptTitle="Principal Agent Postal Code:" prompt="Type in the Postal Code for the Principal Agent here." sqref="E239:G239" xr:uid="{00000000-0002-0000-0300-000052000000}"/>
    <dataValidation allowBlank="1" showInputMessage="1" showErrorMessage="1" promptTitle="Principal Agent Physical Address" prompt="Type in the name of the Town for the Principal Agent here." sqref="E241:G241" xr:uid="{00000000-0002-0000-0300-000053000000}"/>
    <dataValidation allowBlank="1" showInputMessage="1" showErrorMessage="1" promptTitle="Principal Agent Physical Address" prompt="Type in the Postal code for the Principal Agent here." sqref="E242:G242" xr:uid="{00000000-0002-0000-0300-000054000000}"/>
    <dataValidation allowBlank="1" showInputMessage="1" showErrorMessage="1" promptTitle="Principal Agent Telephone No:" prompt="Type in the Telephone Number including Area Code" sqref="E243:G243" xr:uid="{00000000-0002-0000-0300-000055000000}"/>
    <dataValidation allowBlank="1" showInputMessage="1" showErrorMessage="1" promptTitle="Principal Agent Fax No." prompt="Type in the Principal Agents Fax no including the area code here." sqref="E245:G245" xr:uid="{00000000-0002-0000-0300-000056000000}"/>
    <dataValidation allowBlank="1" showInputMessage="1" showErrorMessage="1" promptTitle="Principal Agent Email Address" prompt="Type in a legitimate email address for the Principal Agent here." sqref="E246:G246" xr:uid="{00000000-0002-0000-0300-000057000000}"/>
    <dataValidation allowBlank="1" showInputMessage="1" showErrorMessage="1" promptTitle="Practical Completion date:" prompt="A time measured from the Commencement date." sqref="E344:G344" xr:uid="{00000000-0002-0000-0300-000058000000}"/>
    <dataValidation allowBlank="1" showInputMessage="1" showErrorMessage="1" promptTitle="Waiver of Lien:" prompt="This is a requirement of the DOPW and must remain &quot;Yes&quot;" sqref="G345" xr:uid="{00000000-0002-0000-0300-000059000000}"/>
    <dataValidation allowBlank="1" showInputMessage="1" showErrorMessage="1" promptTitle="Non-working days:" prompt="Which days are non-working days (usually Sundays)." sqref="E348:G348" xr:uid="{00000000-0002-0000-0300-00005A000000}"/>
    <dataValidation allowBlank="1" showInputMessage="1" showErrorMessage="1" promptTitle="Special Non-Working Days:" prompt="Usually All Nationally Recognized Public Holidays and the year end break." sqref="E349:G349" xr:uid="{00000000-0002-0000-0300-00005B000000}"/>
    <dataValidation allowBlank="1" showInputMessage="1" showErrorMessage="1" promptTitle="Non-Working days:" prompt="Type in the relevant dates here." sqref="E350:G357" xr:uid="{00000000-0002-0000-0300-00005C000000}"/>
    <dataValidation allowBlank="1" showInputMessage="1" showErrorMessage="1" promptTitle="Delivery of Guarantee:" prompt="Prior to site hand over in terms of clause 5.3.1 and 5.3.2." sqref="E360:G360" xr:uid="{00000000-0002-0000-0300-00005D000000}"/>
    <dataValidation allowBlank="1" showInputMessage="1" showErrorMessage="1" promptTitle="Gaurantee sum:" prompt="Type in the % value that the Guarantee will be for here." sqref="E361:E363 E366:E371" xr:uid="{00000000-0002-0000-0300-00005E000000}"/>
    <dataValidation allowBlank="1" showInputMessage="1" showErrorMessage="1" promptTitle="Commencement of work:" prompt="Type in when the contractor will commence work.  Usually within 7 calendar days from the Commencement Date." sqref="E373:G373" xr:uid="{00000000-0002-0000-0300-00005F000000}"/>
    <dataValidation allowBlank="1" showInputMessage="1" showErrorMessage="1" promptTitle="Programme of Work:" prompt="The Contractor shall deliver his programme of work within 10 calendar days after notice from Engineer, prior to the Commencement Date." sqref="E375:G375" xr:uid="{00000000-0002-0000-0300-000060000000}"/>
    <dataValidation allowBlank="1" showInputMessage="1" showErrorMessage="1" promptTitle="Insruance limit for indemnity:" prompt="This is usually unlimited." sqref="E379:G379" xr:uid="{00000000-0002-0000-0300-000061000000}"/>
    <dataValidation allowBlank="1" showInputMessage="1" showErrorMessage="1" promptTitle="Health &amp; Safety Plan:" prompt="The Contractor shall deliver his Health and Safety Plan of the Works within 10 calendar days after notice from Engineer, prior to the Commencement Date." sqref="E386:G386" xr:uid="{00000000-0002-0000-0300-000062000000}"/>
    <dataValidation allowBlank="1" showInputMessage="1" showErrorMessage="1" promptTitle="Guarantee chosen by Contractor:" prompt="The Contractor shall deliver his chosen Guarantee (security) for this Works within 10 calendar days after notice from Engineer, prior to the Commencement Date." sqref="E387:G387" xr:uid="{00000000-0002-0000-0300-000063000000}"/>
    <dataValidation allowBlank="1" showInputMessage="1" showErrorMessage="1" promptTitle="Insurances:" prompt="The Contractor shall deliver his insurance for the Works within 10 calendar days after notice from Engineer, prior to the Commencement Date." sqref="E388:G388" xr:uid="{00000000-0002-0000-0300-000064000000}"/>
    <dataValidation allowBlank="1" showInputMessage="1" showErrorMessage="1" promptTitle="Priced Bill of Quantity:" prompt="The Contractor shall deliver his Priced Bill of Quantity within 10 calendar days after notice from Engineer, prior to the Commencement Date." sqref="E389:G389" xr:uid="{00000000-0002-0000-0300-000065000000}"/>
    <dataValidation allowBlank="1" showInputMessage="1" showErrorMessage="1" promptTitle="Cashflow of Project:" prompt="The Contractor shall deliver his Cashflow for the Works within 10 calendar days after notice from Engineer, prior to the Commencement Date." sqref="E390:G390" xr:uid="{00000000-0002-0000-0300-000066000000}"/>
    <dataValidation allowBlank="1" showInputMessage="1" showErrorMessage="1" promptTitle="Works completion:" prompt="The whole of the works will be completed in how many Calendar months?" sqref="F646" xr:uid="{00000000-0002-0000-0300-000067000000}"/>
    <dataValidation allowBlank="1" showInputMessage="1" showErrorMessage="1" promptTitle="Penatly (R per Calendar days):" prompt="0.04% of the Contract Price, rounded to the nearest R10" sqref="F669:G669 F649:G649 F654:G654 F657:G657 F660:G660 F663:G663 F666:G666" xr:uid="{00000000-0002-0000-0300-000068000000}"/>
    <dataValidation allowBlank="1" showInputMessage="1" showErrorMessage="1" promptTitle="Extend Defects period:" prompt="Type in the elements (eg: Electrical and Mechanical) for which to Extend the Defects Liability Period." sqref="F650:G650" xr:uid="{00000000-0002-0000-0300-000069000000}"/>
    <dataValidation allowBlank="1" showInputMessage="1" showErrorMessage="1" promptTitle="Preferential Procurement Proc.:" prompt="This bid will be subject to the implementation of the Pref. Procurement Reg., 2011 pertaining to the Pref. Procurement Policy Framework Act, Act no. 5 of 2000 and the relevant SCM Legislation and the KZN SCM Policy Framework published by the Treasury. " sqref="D429:K429" xr:uid="{00000000-0002-0000-0300-00006A000000}"/>
    <dataValidation allowBlank="1" showInputMessage="1" showErrorMessage="1" promptTitle="Particular/Generic Specs:" prompt="Specifications for HIV/AIDS awareness (CIDB)" sqref="D448:F448" xr:uid="{00000000-0002-0000-0300-00006B000000}"/>
    <dataValidation allowBlank="1" showInputMessage="1" showErrorMessage="1" promptTitle="Particular/Generic Specs:" prompt="Specific Construction, Safety, Health and Environmental Plan" sqref="D449:F449" xr:uid="{00000000-0002-0000-0300-00006C000000}"/>
    <dataValidation allowBlank="1" showInputMessage="1" showErrorMessage="1" promptTitle="Particular/Generic Specs:" prompt="Select an option from the list.  Standard Preambles for all Trades - DOH or Model Preambles for all Trades." sqref="D450" xr:uid="{00000000-0002-0000-0300-00006D000000}"/>
    <dataValidation allowBlank="1" showInputMessage="1" showErrorMessage="1" promptTitle="Particular/Generic Specs:" prompt="General Electrical Specification" sqref="D451:F451" xr:uid="{00000000-0002-0000-0300-00006E000000}"/>
    <dataValidation allowBlank="1" showInputMessage="1" showErrorMessage="1" promptTitle="Particular/Generic Specs:" prompt="Lightning Protection Installation" sqref="D452:F452" xr:uid="{00000000-0002-0000-0300-00006F000000}"/>
    <dataValidation allowBlank="1" showInputMessage="1" showErrorMessage="1" promptTitle="Certified by Recognized Bodies:" prompt="Only Contractors registered with the Electrical Contracting Board of SA will be accepted and permitted to do work under this contract." sqref="D456:G456" xr:uid="{00000000-0002-0000-0300-000070000000}"/>
    <dataValidation allowBlank="1" showInputMessage="1" showErrorMessage="1" promptTitle="Applicable SANS Standards:" prompt="See SECTION 2: Specification data associated with SANS 1921-1 in this document." sqref="D466:G466" xr:uid="{00000000-0002-0000-0300-000071000000}"/>
    <dataValidation allowBlank="1" showInputMessage="1" showErrorMessage="1" promptTitle="Forms for Contract Admin:" prompt="The Employer shall provide all necssary forms." sqref="D472:G472" xr:uid="{00000000-0002-0000-0300-000072000000}"/>
    <dataValidation allowBlank="1" showInputMessage="1" showErrorMessage="1" promptTitle="Electronic Payments:" prompt="The Contractor shall provide all required information to the Employer to facilitate electronic payments upon request." sqref="D474:G474" xr:uid="{00000000-0002-0000-0300-000073000000}"/>
    <dataValidation allowBlank="1" showInputMessage="1" showErrorMessage="1" promptTitle="Daily Records:" prompt="The Contractor shall keep daily records of people and equipment._x000a_At the end of each week the contractor shall provide the Princ. Agent with a written record." sqref="D476:G476" xr:uid="{00000000-0002-0000-0300-000074000000}"/>
    <dataValidation allowBlank="1" showInputMessage="1" showErrorMessage="1" promptTitle="Bonds and Guarantees:" prompt="The Contractor shall arrange the delivery of any bonds, guarantees, proof of insurance and any other documentation to be provided in terms of the conditions of contract identified in the contract data." sqref="D478:G478" xr:uid="{00000000-0002-0000-0300-000075000000}"/>
    <dataValidation allowBlank="1" showInputMessage="1" showErrorMessage="1" promptTitle="Payment Certificates:" prompt="Requirements will be in accordance with the employers prescritpions" sqref="D480:G480" xr:uid="{00000000-0002-0000-0300-000076000000}"/>
    <dataValidation allowBlank="1" showInputMessage="1" showErrorMessage="1" promptTitle="Permits:" prompt="Type in the permits the Contract is advised to get." sqref="D482:G482" xr:uid="{00000000-0002-0000-0300-000077000000}"/>
    <dataValidation allowBlank="1" showInputMessage="1" showErrorMessage="1" promptTitle="Proof of Compliance:" prompt="The following Certificates must be provided before first delivery is taken." sqref="D484:G484" xr:uid="{00000000-0002-0000-0300-000078000000}"/>
    <dataValidation allowBlank="1" showInputMessage="1" showErrorMessage="1" promptTitle="Insurance provided by Employer:" prompt="Is any insurance provided by the Employer?" sqref="D486:G486" xr:uid="{00000000-0002-0000-0300-000079000000}"/>
    <dataValidation allowBlank="1" showInputMessage="1" showErrorMessage="1" prompt="Type in the requirements for drawings, information and calculations for which the Contractor is responsible." sqref="D488:G488" xr:uid="{00000000-0002-0000-0300-00007A000000}"/>
    <dataValidation allowBlank="1" showInputMessage="1" showErrorMessage="1" promptTitle="The Structural Engineer:" prompt="Type in the name of the Structural Engineers." sqref="D492:G492" xr:uid="{00000000-0002-0000-0300-00007B000000}"/>
    <dataValidation allowBlank="1" showInputMessage="1" showErrorMessage="1" promptTitle="Drawings &amp; Other:" prompt="Type in the drawings and other information to be submitted in accordance with the contractors programme." sqref="D494:G494" xr:uid="{00000000-0002-0000-0300-00007C000000}"/>
    <dataValidation allowBlank="1" showInputMessage="1" showErrorMessage="1" promptTitle="Bills of Quantities:" prompt="The BOQ document forms part of and must be read and priced with all the other docs forming part of the contract, the Standard Conditions of Bid, and all other documentation." sqref="D618:G618" xr:uid="{00000000-0002-0000-0300-00007D000000}"/>
    <dataValidation allowBlank="1" showInputMessage="1" showErrorMessage="1" promptTitle="Value Added Tax:" prompt="The bid price must include for Value Added Tax (VAT). All rates, provisional sums, etc. in the Bills of Quantities must however be net (exclusive of VAT) with VAT calculated and added to the Total Value thereof in the Final Summary._x000a_" sqref="D620:G620" xr:uid="{00000000-0002-0000-0300-00007E000000}"/>
    <dataValidation allowBlank="1" showInputMessage="1" showErrorMessage="1" promptTitle="Fixed Price:" prompt="Should this be a fixed price contract Bidders are to note that contract price adjustments are Not Applicable and should make provision for this in the contract sum._x000a_" sqref="D622:G622" xr:uid="{00000000-0002-0000-0300-00007F000000}"/>
    <dataValidation allowBlank="1" showInputMessage="1" showErrorMessage="1" promptTitle="% Advance on Materials:" prompt="Type in the percentage advance on materials not yet built into the Permanent Works." sqref="F671" xr:uid="{00000000-0002-0000-0300-000080000000}"/>
    <dataValidation allowBlank="1" showInputMessage="1" showErrorMessage="1" promptTitle="Maximum Retention is:" prompt="  %" sqref="F673" xr:uid="{00000000-0002-0000-0300-000081000000}"/>
    <dataValidation allowBlank="1" showInputMessage="1" showErrorMessage="1" promptTitle="Latent Defect Period is:" prompt="5 years after the Final Approval Certificate" sqref="F674:G674" xr:uid="{00000000-0002-0000-0300-000082000000}"/>
    <dataValidation allowBlank="1" showInputMessage="1" showErrorMessage="1" promptTitle="Defects Liability Period:" prompt="A time measured from the date of the Certificate of Completion." sqref="F675:G675" xr:uid="{00000000-0002-0000-0300-000083000000}"/>
    <dataValidation allowBlank="1" showInputMessage="1" showErrorMessage="1" promptTitle="Electrical Defects Liability:" prompt="Usually a period of 12 Months" sqref="F676" xr:uid="{00000000-0002-0000-0300-000084000000}"/>
    <dataValidation allowBlank="1" showInputMessage="1" showErrorMessage="1" promptTitle="Building Defects Liability:" prompt="Usually a period of 3 months." sqref="F677" xr:uid="{00000000-0002-0000-0300-000085000000}"/>
    <dataValidation allowBlank="1" showInputMessage="1" showErrorMessage="1" promptTitle="Determination of disputes by:" prompt="When shall the determinations of disputes be done by?" sqref="F678" xr:uid="{00000000-0002-0000-0300-000086000000}"/>
    <dataValidation allowBlank="1" showInputMessage="1" showErrorMessage="1" promptTitle="Amount in Words:" prompt="Please type in the amount in words here." sqref="E683:G683" xr:uid="{00000000-0002-0000-0300-000087000000}"/>
    <dataValidation allowBlank="1" showInputMessage="1" showErrorMessage="1" promptTitle="Supplementary Insurance required" prompt="Please select yes or no from the list provided." sqref="E684" xr:uid="{00000000-0002-0000-0300-000088000000}"/>
    <dataValidation allowBlank="1" showInputMessage="1" showErrorMessage="1" promptTitle="Time to submit documentation:" prompt="The no. of days you have to submit the documentation required before the commencement of work." sqref="F383" xr:uid="{00000000-0002-0000-0300-000089000000}"/>
    <dataValidation allowBlank="1" showInputMessage="1" showErrorMessage="1" promptTitle="Recording of Weather:" prompt="The Contractor shall keep record of abnormal climatic conditions to facilitate the adjudication of claims for extension of the contract period." sqref="D468:G468" xr:uid="{00000000-0002-0000-0300-00008A000000}"/>
    <dataValidation allowBlank="1" showInputMessage="1" showErrorMessage="1" promptTitle="Management Meetings:" prompt="The employer will call for regular meetings to be held on the site, at which a senior memeber of the Contracting firm and General Foreman of the Works will always be required to be present. In addition to the above, other persons will have to attend._x000a_" sqref="D470:G470" xr:uid="{00000000-0002-0000-0300-00008B000000}"/>
    <dataValidation allowBlank="1" showInputMessage="1" showErrorMessage="1" promptTitle="Samples of Materials:" prompt="The samples of materials, workmanship and finishes that the Contractor is to provide and deliver to the employer are:" sqref="D498:G498" xr:uid="{00000000-0002-0000-0300-00008C000000}"/>
    <dataValidation allowBlank="1" showInputMessage="1" showErrorMessage="1" promptTitle="Office for Foreman:" prompt="Provide, erect, maintain and remove at completion a suitable temporary office for the Contractor or his Foreman, perfectly secured, lighted and ventilated and having a desk with drawers." sqref="D504:G504" xr:uid="{00000000-0002-0000-0300-00008D000000}"/>
    <dataValidation allowBlank="1" showInputMessage="1" showErrorMessage="1" promptTitle="Telephone:" prompt="The contractor shall provide a telephone on the site for the use of the Contractor and all Sub-Contractors for the durantion of the contract." sqref="D506:G506" xr:uid="{00000000-0002-0000-0300-00008E000000}"/>
    <dataValidation allowBlank="1" showInputMessage="1" showErrorMessage="1" promptTitle="Work by selected contractors:" prompt="Provide a list of applicable contractors" sqref="D525:G525" xr:uid="{00000000-0002-0000-0300-00008F000000}"/>
    <dataValidation allowBlank="1" showInputMessage="1" showErrorMessage="1" promptTitle="No. of adjud. board members:" prompt="Select a number from the list." sqref="F679" xr:uid="{00000000-0002-0000-0300-000090000000}"/>
    <dataValidation allowBlank="1" showInputMessage="1" showErrorMessage="1" promptTitle="Public Liability Sum:" prompt="Type in the amount." sqref="F687:G687" xr:uid="{00000000-0002-0000-0300-000091000000}"/>
    <dataValidation allowBlank="1" showInputMessage="1" showErrorMessage="1" prompt="Type in the amount above in words." sqref="F688:G688" xr:uid="{00000000-0002-0000-0300-000092000000}"/>
    <dataValidation allowBlank="1" showInputMessage="1" showErrorMessage="1" promptTitle="Date for Practical Completion" prompt="The compiler cannot insert a date here because the Commencement date is not known at this stage. The compiler must therefore put the contract period in here in days, weeks or months." sqref="F653:G653" xr:uid="{00000000-0002-0000-0300-000093000000}"/>
    <dataValidation allowBlank="1" showInputMessage="1" showErrorMessage="1" promptTitle="Professional Fees Insurance:" prompt="30% of the Contract Price" sqref="G378" xr:uid="{00000000-0002-0000-0300-000094000000}"/>
    <dataValidation allowBlank="1" showInputMessage="1" showErrorMessage="1" promptTitle="Valuations of Variations:" prompt="The percentage allowance to cover overhead charges for contractor and subcontractors, is usually 33.3%" sqref="G381" xr:uid="{00000000-0002-0000-0300-000095000000}"/>
    <dataValidation operator="greaterThanOrEqual" showInputMessage="1" showErrorMessage="1" errorTitle="Incorrect Date" error="The date you typed in is not a legitimate date.  Please try again." promptTitle="Site Inspection Time" prompt="Type in the Site Inspection Time. If the site inspection is NON COMPULSORY just ignore the time in this field. The programme will ignore it on the Tender invitation." sqref="E50:G50" xr:uid="{00000000-0002-0000-0300-000096000000}"/>
    <dataValidation operator="greaterThanOrEqual" showInputMessage="1" showErrorMessage="1" errorTitle="Incorrect Date" error="The date you typed in is not a legitimate date.  Please try again." promptTitle="Site Inspection Date" prompt="Type in the Site Inspection Date. If the site inspection is NON COMPULSORY just ignore the date in this field. The programme will ignore it on the Tender invitation." sqref="E49:G49" xr:uid="{00000000-0002-0000-0300-000097000000}"/>
    <dataValidation allowBlank="1" showInputMessage="1" showErrorMessage="1" promptTitle="Employers Fax No." prompt="Please type in Employers Fax number including the area code here." sqref="E230:E231" xr:uid="{00000000-0002-0000-0300-000098000000}"/>
    <dataValidation allowBlank="1" showInputMessage="1" showErrorMessage="1" promptTitle="Estimated Commencement Month" prompt="This date is the estimated site hand over date you inputed in the beginning. Choose the month in the pull down menu on the left." sqref="F641" xr:uid="{00000000-0002-0000-0300-000099000000}"/>
    <dataValidation allowBlank="1" showInputMessage="1" showErrorMessage="1" promptTitle="Check" prompt="This date and the date above must correspond. This is just a check." sqref="F642" xr:uid="{00000000-0002-0000-0300-00009A000000}"/>
    <dataValidation allowBlank="1" showInputMessage="1" showErrorMessage="1" promptTitle="Additional Documents" prompt="Additional documentation required can be inserted here. Make sure cell is blank if not required." sqref="D214:G214" xr:uid="{00000000-0002-0000-0300-00009B000000}"/>
    <dataValidation allowBlank="1" showInputMessage="1" showErrorMessage="1" promptTitle="Project Code." prompt="Please type in the Project Code here." sqref="G13" xr:uid="{00000000-0002-0000-0300-00009C000000}"/>
  </dataValidations>
  <hyperlinks>
    <hyperlink ref="E261" r:id="rId1" xr:uid="{00000000-0004-0000-0300-000000000000}"/>
  </hyperlinks>
  <printOptions headings="1"/>
  <pageMargins left="0.19685039370078741" right="0.19685039370078741" top="0.35433070866141736" bottom="0.35433070866141736" header="0.51181102362204722" footer="0.23622047244094491"/>
  <pageSetup paperSize="9" scale="85" fitToHeight="2" orientation="portrait" r:id="rId2"/>
  <headerFooter alignWithMargins="0"/>
  <rowBreaks count="7" manualBreakCount="7">
    <brk id="371" min="2" max="6" man="1"/>
    <brk id="407" min="2" max="6" man="1"/>
    <brk id="435" min="2" max="6" man="1"/>
    <brk id="482" min="2" max="6" man="1"/>
    <brk id="616" min="2" max="6" man="1"/>
    <brk id="658" min="2" max="6" man="1"/>
    <brk id="696" min="2" max="6" man="1"/>
  </rowBreaks>
  <drawing r:id="rId3"/>
  <legacyDrawing r:id="rId4"/>
  <mc:AlternateContent xmlns:mc="http://schemas.openxmlformats.org/markup-compatibility/2006">
    <mc:Choice Requires="x14">
      <controls>
        <mc:AlternateContent xmlns:mc="http://schemas.openxmlformats.org/markup-compatibility/2006">
          <mc:Choice Requires="x14">
            <control shapeId="1054" r:id="rId5" name="Drop Down 30">
              <controlPr defaultSize="0" autoLine="0" autoPict="0">
                <anchor moveWithCells="1">
                  <from>
                    <xdr:col>4</xdr:col>
                    <xdr:colOff>0</xdr:colOff>
                    <xdr:row>683</xdr:row>
                    <xdr:rowOff>7620</xdr:rowOff>
                  </from>
                  <to>
                    <xdr:col>4</xdr:col>
                    <xdr:colOff>731520</xdr:colOff>
                    <xdr:row>683</xdr:row>
                    <xdr:rowOff>182880</xdr:rowOff>
                  </to>
                </anchor>
              </controlPr>
            </control>
          </mc:Choice>
        </mc:AlternateContent>
        <mc:AlternateContent xmlns:mc="http://schemas.openxmlformats.org/markup-compatibility/2006">
          <mc:Choice Requires="x14">
            <control shapeId="1026" r:id="rId6" name="Drop Down 2">
              <controlPr defaultSize="0" autoLine="0" autoPict="0">
                <anchor moveWithCells="1">
                  <from>
                    <xdr:col>4</xdr:col>
                    <xdr:colOff>0</xdr:colOff>
                    <xdr:row>402</xdr:row>
                    <xdr:rowOff>7620</xdr:rowOff>
                  </from>
                  <to>
                    <xdr:col>6</xdr:col>
                    <xdr:colOff>0</xdr:colOff>
                    <xdr:row>403</xdr:row>
                    <xdr:rowOff>0</xdr:rowOff>
                  </to>
                </anchor>
              </controlPr>
            </control>
          </mc:Choice>
        </mc:AlternateContent>
        <mc:AlternateContent xmlns:mc="http://schemas.openxmlformats.org/markup-compatibility/2006">
          <mc:Choice Requires="x14">
            <control shapeId="1029" r:id="rId7" name="Drop Down 5">
              <controlPr defaultSize="0" autoLine="0" autoPict="0">
                <anchor moveWithCells="1">
                  <from>
                    <xdr:col>4</xdr:col>
                    <xdr:colOff>0</xdr:colOff>
                    <xdr:row>401</xdr:row>
                    <xdr:rowOff>22860</xdr:rowOff>
                  </from>
                  <to>
                    <xdr:col>6</xdr:col>
                    <xdr:colOff>0</xdr:colOff>
                    <xdr:row>402</xdr:row>
                    <xdr:rowOff>0</xdr:rowOff>
                  </to>
                </anchor>
              </controlPr>
            </control>
          </mc:Choice>
        </mc:AlternateContent>
        <mc:AlternateContent xmlns:mc="http://schemas.openxmlformats.org/markup-compatibility/2006">
          <mc:Choice Requires="x14">
            <control shapeId="1048" r:id="rId8" name="Drop Down 24">
              <controlPr defaultSize="0" autoLine="0" autoPict="0">
                <anchor moveWithCells="1">
                  <from>
                    <xdr:col>4</xdr:col>
                    <xdr:colOff>7620</xdr:colOff>
                    <xdr:row>404</xdr:row>
                    <xdr:rowOff>0</xdr:rowOff>
                  </from>
                  <to>
                    <xdr:col>5</xdr:col>
                    <xdr:colOff>0</xdr:colOff>
                    <xdr:row>405</xdr:row>
                    <xdr:rowOff>0</xdr:rowOff>
                  </to>
                </anchor>
              </controlPr>
            </control>
          </mc:Choice>
        </mc:AlternateContent>
        <mc:AlternateContent xmlns:mc="http://schemas.openxmlformats.org/markup-compatibility/2006">
          <mc:Choice Requires="x14">
            <control shapeId="1049" r:id="rId9" name="Drop Down 25">
              <controlPr defaultSize="0" autoLine="0" autoPict="0">
                <anchor moveWithCells="1">
                  <from>
                    <xdr:col>5</xdr:col>
                    <xdr:colOff>0</xdr:colOff>
                    <xdr:row>689</xdr:row>
                    <xdr:rowOff>0</xdr:rowOff>
                  </from>
                  <to>
                    <xdr:col>5</xdr:col>
                    <xdr:colOff>1074420</xdr:colOff>
                    <xdr:row>689</xdr:row>
                    <xdr:rowOff>198120</xdr:rowOff>
                  </to>
                </anchor>
              </controlPr>
            </control>
          </mc:Choice>
        </mc:AlternateContent>
        <mc:AlternateContent xmlns:mc="http://schemas.openxmlformats.org/markup-compatibility/2006">
          <mc:Choice Requires="x14">
            <control shapeId="1050" r:id="rId10" name="Drop Down 26">
              <controlPr defaultSize="0" autoLine="0" autoPict="0">
                <anchor moveWithCells="1">
                  <from>
                    <xdr:col>5</xdr:col>
                    <xdr:colOff>0</xdr:colOff>
                    <xdr:row>643</xdr:row>
                    <xdr:rowOff>7620</xdr:rowOff>
                  </from>
                  <to>
                    <xdr:col>5</xdr:col>
                    <xdr:colOff>1356360</xdr:colOff>
                    <xdr:row>644</xdr:row>
                    <xdr:rowOff>0</xdr:rowOff>
                  </to>
                </anchor>
              </controlPr>
            </control>
          </mc:Choice>
        </mc:AlternateContent>
        <mc:AlternateContent xmlns:mc="http://schemas.openxmlformats.org/markup-compatibility/2006">
          <mc:Choice Requires="x14">
            <control shapeId="1051" r:id="rId11" name="Drop Down 27">
              <controlPr defaultSize="0" autoLine="0" autoPict="0">
                <anchor moveWithCells="1">
                  <from>
                    <xdr:col>5</xdr:col>
                    <xdr:colOff>0</xdr:colOff>
                    <xdr:row>644</xdr:row>
                    <xdr:rowOff>7620</xdr:rowOff>
                  </from>
                  <to>
                    <xdr:col>5</xdr:col>
                    <xdr:colOff>1356360</xdr:colOff>
                    <xdr:row>645</xdr:row>
                    <xdr:rowOff>0</xdr:rowOff>
                  </to>
                </anchor>
              </controlPr>
            </control>
          </mc:Choice>
        </mc:AlternateContent>
        <mc:AlternateContent xmlns:mc="http://schemas.openxmlformats.org/markup-compatibility/2006">
          <mc:Choice Requires="x14">
            <control shapeId="1055" r:id="rId12" name="Drop Down 31">
              <controlPr defaultSize="0" autoLine="0" autoPict="0">
                <anchor moveWithCells="1">
                  <from>
                    <xdr:col>5</xdr:col>
                    <xdr:colOff>7620</xdr:colOff>
                    <xdr:row>685</xdr:row>
                    <xdr:rowOff>0</xdr:rowOff>
                  </from>
                  <to>
                    <xdr:col>6</xdr:col>
                    <xdr:colOff>266700</xdr:colOff>
                    <xdr:row>686</xdr:row>
                    <xdr:rowOff>0</xdr:rowOff>
                  </to>
                </anchor>
              </controlPr>
            </control>
          </mc:Choice>
        </mc:AlternateContent>
        <mc:AlternateContent xmlns:mc="http://schemas.openxmlformats.org/markup-compatibility/2006">
          <mc:Choice Requires="x14">
            <control shapeId="1056" r:id="rId13" name="Drop Down 32">
              <controlPr defaultSize="0" autoLine="0" autoPict="0">
                <anchor moveWithCells="1">
                  <from>
                    <xdr:col>4</xdr:col>
                    <xdr:colOff>7620</xdr:colOff>
                    <xdr:row>680</xdr:row>
                    <xdr:rowOff>0</xdr:rowOff>
                  </from>
                  <to>
                    <xdr:col>5</xdr:col>
                    <xdr:colOff>1325880</xdr:colOff>
                    <xdr:row>681</xdr:row>
                    <xdr:rowOff>0</xdr:rowOff>
                  </to>
                </anchor>
              </controlPr>
            </control>
          </mc:Choice>
        </mc:AlternateContent>
        <mc:AlternateContent xmlns:mc="http://schemas.openxmlformats.org/markup-compatibility/2006">
          <mc:Choice Requires="x14">
            <control shapeId="1059" r:id="rId14" name="Drop Down 35">
              <controlPr defaultSize="0" autoLine="0" autoPict="0">
                <anchor moveWithCells="1">
                  <from>
                    <xdr:col>6</xdr:col>
                    <xdr:colOff>762000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060" r:id="rId15" name="Drop Down 36">
              <controlPr defaultSize="0" autoLine="0" autoPict="0">
                <anchor moveWithCells="1">
                  <from>
                    <xdr:col>4</xdr:col>
                    <xdr:colOff>7620</xdr:colOff>
                    <xdr:row>234</xdr:row>
                    <xdr:rowOff>7620</xdr:rowOff>
                  </from>
                  <to>
                    <xdr:col>5</xdr:col>
                    <xdr:colOff>388620</xdr:colOff>
                    <xdr:row>235</xdr:row>
                    <xdr:rowOff>0</xdr:rowOff>
                  </to>
                </anchor>
              </controlPr>
            </control>
          </mc:Choice>
        </mc:AlternateContent>
        <mc:AlternateContent xmlns:mc="http://schemas.openxmlformats.org/markup-compatibility/2006">
          <mc:Choice Requires="x14">
            <control shapeId="1087" r:id="rId16" name="Check Box 63">
              <controlPr defaultSize="0" autoFill="0" autoLine="0" autoPict="0">
                <anchor moveWithCells="1">
                  <from>
                    <xdr:col>6</xdr:col>
                    <xdr:colOff>30480</xdr:colOff>
                    <xdr:row>70</xdr:row>
                    <xdr:rowOff>228600</xdr:rowOff>
                  </from>
                  <to>
                    <xdr:col>6</xdr:col>
                    <xdr:colOff>495300</xdr:colOff>
                    <xdr:row>70</xdr:row>
                    <xdr:rowOff>533400</xdr:rowOff>
                  </to>
                </anchor>
              </controlPr>
            </control>
          </mc:Choice>
        </mc:AlternateContent>
        <mc:AlternateContent xmlns:mc="http://schemas.openxmlformats.org/markup-compatibility/2006">
          <mc:Choice Requires="x14">
            <control shapeId="1088" r:id="rId17" name="Check Box 64">
              <controlPr defaultSize="0" autoFill="0" autoLine="0" autoPict="0">
                <anchor moveWithCells="1">
                  <from>
                    <xdr:col>6</xdr:col>
                    <xdr:colOff>30480</xdr:colOff>
                    <xdr:row>72</xdr:row>
                    <xdr:rowOff>83820</xdr:rowOff>
                  </from>
                  <to>
                    <xdr:col>6</xdr:col>
                    <xdr:colOff>495300</xdr:colOff>
                    <xdr:row>72</xdr:row>
                    <xdr:rowOff>388620</xdr:rowOff>
                  </to>
                </anchor>
              </controlPr>
            </control>
          </mc:Choice>
        </mc:AlternateContent>
        <mc:AlternateContent xmlns:mc="http://schemas.openxmlformats.org/markup-compatibility/2006">
          <mc:Choice Requires="x14">
            <control shapeId="1089" r:id="rId18" name="Check Box 65">
              <controlPr defaultSize="0" autoFill="0" autoLine="0" autoPict="0">
                <anchor moveWithCells="1">
                  <from>
                    <xdr:col>6</xdr:col>
                    <xdr:colOff>30480</xdr:colOff>
                    <xdr:row>73</xdr:row>
                    <xdr:rowOff>144780</xdr:rowOff>
                  </from>
                  <to>
                    <xdr:col>6</xdr:col>
                    <xdr:colOff>495300</xdr:colOff>
                    <xdr:row>73</xdr:row>
                    <xdr:rowOff>449580</xdr:rowOff>
                  </to>
                </anchor>
              </controlPr>
            </control>
          </mc:Choice>
        </mc:AlternateContent>
        <mc:AlternateContent xmlns:mc="http://schemas.openxmlformats.org/markup-compatibility/2006">
          <mc:Choice Requires="x14">
            <control shapeId="1090" r:id="rId19" name="Check Box 66">
              <controlPr defaultSize="0" autoFill="0" autoLine="0" autoPict="0">
                <anchor moveWithCells="1">
                  <from>
                    <xdr:col>6</xdr:col>
                    <xdr:colOff>30480</xdr:colOff>
                    <xdr:row>74</xdr:row>
                    <xdr:rowOff>45720</xdr:rowOff>
                  </from>
                  <to>
                    <xdr:col>6</xdr:col>
                    <xdr:colOff>495300</xdr:colOff>
                    <xdr:row>75</xdr:row>
                    <xdr:rowOff>0</xdr:rowOff>
                  </to>
                </anchor>
              </controlPr>
            </control>
          </mc:Choice>
        </mc:AlternateContent>
        <mc:AlternateContent xmlns:mc="http://schemas.openxmlformats.org/markup-compatibility/2006">
          <mc:Choice Requires="x14">
            <control shapeId="1091" r:id="rId20" name="Check Box 67">
              <controlPr defaultSize="0" autoFill="0" autoLine="0" autoPict="0">
                <anchor moveWithCells="1">
                  <from>
                    <xdr:col>6</xdr:col>
                    <xdr:colOff>30480</xdr:colOff>
                    <xdr:row>75</xdr:row>
                    <xdr:rowOff>38100</xdr:rowOff>
                  </from>
                  <to>
                    <xdr:col>6</xdr:col>
                    <xdr:colOff>495300</xdr:colOff>
                    <xdr:row>76</xdr:row>
                    <xdr:rowOff>0</xdr:rowOff>
                  </to>
                </anchor>
              </controlPr>
            </control>
          </mc:Choice>
        </mc:AlternateContent>
        <mc:AlternateContent xmlns:mc="http://schemas.openxmlformats.org/markup-compatibility/2006">
          <mc:Choice Requires="x14">
            <control shapeId="1092" r:id="rId21" name="Check Box 68">
              <controlPr defaultSize="0" autoFill="0" autoLine="0" autoPict="0">
                <anchor moveWithCells="1">
                  <from>
                    <xdr:col>6</xdr:col>
                    <xdr:colOff>30480</xdr:colOff>
                    <xdr:row>76</xdr:row>
                    <xdr:rowOff>38100</xdr:rowOff>
                  </from>
                  <to>
                    <xdr:col>6</xdr:col>
                    <xdr:colOff>495300</xdr:colOff>
                    <xdr:row>76</xdr:row>
                    <xdr:rowOff>251460</xdr:rowOff>
                  </to>
                </anchor>
              </controlPr>
            </control>
          </mc:Choice>
        </mc:AlternateContent>
        <mc:AlternateContent xmlns:mc="http://schemas.openxmlformats.org/markup-compatibility/2006">
          <mc:Choice Requires="x14">
            <control shapeId="1093" r:id="rId22" name="Check Box 69">
              <controlPr defaultSize="0" autoFill="0" autoLine="0" autoPict="0">
                <anchor moveWithCells="1">
                  <from>
                    <xdr:col>6</xdr:col>
                    <xdr:colOff>30480</xdr:colOff>
                    <xdr:row>77</xdr:row>
                    <xdr:rowOff>30480</xdr:rowOff>
                  </from>
                  <to>
                    <xdr:col>6</xdr:col>
                    <xdr:colOff>495300</xdr:colOff>
                    <xdr:row>78</xdr:row>
                    <xdr:rowOff>0</xdr:rowOff>
                  </to>
                </anchor>
              </controlPr>
            </control>
          </mc:Choice>
        </mc:AlternateContent>
        <mc:AlternateContent xmlns:mc="http://schemas.openxmlformats.org/markup-compatibility/2006">
          <mc:Choice Requires="x14">
            <control shapeId="1094" r:id="rId23" name="Check Box 70">
              <controlPr defaultSize="0" autoFill="0" autoLine="0" autoPict="0">
                <anchor moveWithCells="1">
                  <from>
                    <xdr:col>6</xdr:col>
                    <xdr:colOff>30480</xdr:colOff>
                    <xdr:row>83</xdr:row>
                    <xdr:rowOff>30480</xdr:rowOff>
                  </from>
                  <to>
                    <xdr:col>6</xdr:col>
                    <xdr:colOff>495300</xdr:colOff>
                    <xdr:row>84</xdr:row>
                    <xdr:rowOff>0</xdr:rowOff>
                  </to>
                </anchor>
              </controlPr>
            </control>
          </mc:Choice>
        </mc:AlternateContent>
        <mc:AlternateContent xmlns:mc="http://schemas.openxmlformats.org/markup-compatibility/2006">
          <mc:Choice Requires="x14">
            <control shapeId="1095" r:id="rId24" name="Check Box 71">
              <controlPr defaultSize="0" autoFill="0" autoLine="0" autoPict="0">
                <anchor moveWithCells="1">
                  <from>
                    <xdr:col>6</xdr:col>
                    <xdr:colOff>30480</xdr:colOff>
                    <xdr:row>78</xdr:row>
                    <xdr:rowOff>38100</xdr:rowOff>
                  </from>
                  <to>
                    <xdr:col>6</xdr:col>
                    <xdr:colOff>495300</xdr:colOff>
                    <xdr:row>79</xdr:row>
                    <xdr:rowOff>0</xdr:rowOff>
                  </to>
                </anchor>
              </controlPr>
            </control>
          </mc:Choice>
        </mc:AlternateContent>
        <mc:AlternateContent xmlns:mc="http://schemas.openxmlformats.org/markup-compatibility/2006">
          <mc:Choice Requires="x14">
            <control shapeId="1096" r:id="rId25" name="Check Box 72">
              <controlPr defaultSize="0" autoFill="0" autoLine="0" autoPict="0">
                <anchor moveWithCells="1">
                  <from>
                    <xdr:col>6</xdr:col>
                    <xdr:colOff>38100</xdr:colOff>
                    <xdr:row>79</xdr:row>
                    <xdr:rowOff>30480</xdr:rowOff>
                  </from>
                  <to>
                    <xdr:col>6</xdr:col>
                    <xdr:colOff>502920</xdr:colOff>
                    <xdr:row>80</xdr:row>
                    <xdr:rowOff>0</xdr:rowOff>
                  </to>
                </anchor>
              </controlPr>
            </control>
          </mc:Choice>
        </mc:AlternateContent>
        <mc:AlternateContent xmlns:mc="http://schemas.openxmlformats.org/markup-compatibility/2006">
          <mc:Choice Requires="x14">
            <control shapeId="1098" r:id="rId26" name="Check Box 74">
              <controlPr defaultSize="0" autoFill="0" autoLine="0" autoPict="0">
                <anchor moveWithCells="1">
                  <from>
                    <xdr:col>6</xdr:col>
                    <xdr:colOff>30480</xdr:colOff>
                    <xdr:row>81</xdr:row>
                    <xdr:rowOff>38100</xdr:rowOff>
                  </from>
                  <to>
                    <xdr:col>6</xdr:col>
                    <xdr:colOff>495300</xdr:colOff>
                    <xdr:row>82</xdr:row>
                    <xdr:rowOff>0</xdr:rowOff>
                  </to>
                </anchor>
              </controlPr>
            </control>
          </mc:Choice>
        </mc:AlternateContent>
        <mc:AlternateContent xmlns:mc="http://schemas.openxmlformats.org/markup-compatibility/2006">
          <mc:Choice Requires="x14">
            <control shapeId="1126" r:id="rId27" name="Check Box 102">
              <controlPr defaultSize="0" autoFill="0" autoLine="0" autoPict="0">
                <anchor moveWithCells="1">
                  <from>
                    <xdr:col>6</xdr:col>
                    <xdr:colOff>22860</xdr:colOff>
                    <xdr:row>93</xdr:row>
                    <xdr:rowOff>7620</xdr:rowOff>
                  </from>
                  <to>
                    <xdr:col>6</xdr:col>
                    <xdr:colOff>594360</xdr:colOff>
                    <xdr:row>94</xdr:row>
                    <xdr:rowOff>0</xdr:rowOff>
                  </to>
                </anchor>
              </controlPr>
            </control>
          </mc:Choice>
        </mc:AlternateContent>
        <mc:AlternateContent xmlns:mc="http://schemas.openxmlformats.org/markup-compatibility/2006">
          <mc:Choice Requires="x14">
            <control shapeId="1127" r:id="rId28" name="Check Box 103">
              <controlPr defaultSize="0" autoFill="0" autoLine="0" autoPict="0">
                <anchor moveWithCells="1">
                  <from>
                    <xdr:col>6</xdr:col>
                    <xdr:colOff>7620</xdr:colOff>
                    <xdr:row>94</xdr:row>
                    <xdr:rowOff>22860</xdr:rowOff>
                  </from>
                  <to>
                    <xdr:col>6</xdr:col>
                    <xdr:colOff>594360</xdr:colOff>
                    <xdr:row>95</xdr:row>
                    <xdr:rowOff>0</xdr:rowOff>
                  </to>
                </anchor>
              </controlPr>
            </control>
          </mc:Choice>
        </mc:AlternateContent>
        <mc:AlternateContent xmlns:mc="http://schemas.openxmlformats.org/markup-compatibility/2006">
          <mc:Choice Requires="x14">
            <control shapeId="1128" r:id="rId29" name="Check Box 104">
              <controlPr defaultSize="0" autoFill="0" autoLine="0" autoPict="0">
                <anchor moveWithCells="1">
                  <from>
                    <xdr:col>6</xdr:col>
                    <xdr:colOff>22860</xdr:colOff>
                    <xdr:row>95</xdr:row>
                    <xdr:rowOff>7620</xdr:rowOff>
                  </from>
                  <to>
                    <xdr:col>6</xdr:col>
                    <xdr:colOff>601980</xdr:colOff>
                    <xdr:row>96</xdr:row>
                    <xdr:rowOff>0</xdr:rowOff>
                  </to>
                </anchor>
              </controlPr>
            </control>
          </mc:Choice>
        </mc:AlternateContent>
        <mc:AlternateContent xmlns:mc="http://schemas.openxmlformats.org/markup-compatibility/2006">
          <mc:Choice Requires="x14">
            <control shapeId="1129" r:id="rId30" name="Check Box 105">
              <controlPr defaultSize="0" autoFill="0" autoLine="0" autoPict="0">
                <anchor moveWithCells="1">
                  <from>
                    <xdr:col>6</xdr:col>
                    <xdr:colOff>22860</xdr:colOff>
                    <xdr:row>96</xdr:row>
                    <xdr:rowOff>7620</xdr:rowOff>
                  </from>
                  <to>
                    <xdr:col>6</xdr:col>
                    <xdr:colOff>601980</xdr:colOff>
                    <xdr:row>97</xdr:row>
                    <xdr:rowOff>0</xdr:rowOff>
                  </to>
                </anchor>
              </controlPr>
            </control>
          </mc:Choice>
        </mc:AlternateContent>
        <mc:AlternateContent xmlns:mc="http://schemas.openxmlformats.org/markup-compatibility/2006">
          <mc:Choice Requires="x14">
            <control shapeId="1130" r:id="rId31" name="Check Box 106">
              <controlPr defaultSize="0" autoFill="0" autoLine="0" autoPict="0">
                <anchor moveWithCells="1">
                  <from>
                    <xdr:col>6</xdr:col>
                    <xdr:colOff>22860</xdr:colOff>
                    <xdr:row>97</xdr:row>
                    <xdr:rowOff>7620</xdr:rowOff>
                  </from>
                  <to>
                    <xdr:col>6</xdr:col>
                    <xdr:colOff>601980</xdr:colOff>
                    <xdr:row>98</xdr:row>
                    <xdr:rowOff>0</xdr:rowOff>
                  </to>
                </anchor>
              </controlPr>
            </control>
          </mc:Choice>
        </mc:AlternateContent>
        <mc:AlternateContent xmlns:mc="http://schemas.openxmlformats.org/markup-compatibility/2006">
          <mc:Choice Requires="x14">
            <control shapeId="1131" r:id="rId32" name="Check Box 107">
              <controlPr defaultSize="0" autoFill="0" autoLine="0" autoPict="0">
                <anchor moveWithCells="1">
                  <from>
                    <xdr:col>6</xdr:col>
                    <xdr:colOff>22860</xdr:colOff>
                    <xdr:row>99</xdr:row>
                    <xdr:rowOff>7620</xdr:rowOff>
                  </from>
                  <to>
                    <xdr:col>6</xdr:col>
                    <xdr:colOff>601980</xdr:colOff>
                    <xdr:row>100</xdr:row>
                    <xdr:rowOff>0</xdr:rowOff>
                  </to>
                </anchor>
              </controlPr>
            </control>
          </mc:Choice>
        </mc:AlternateContent>
        <mc:AlternateContent xmlns:mc="http://schemas.openxmlformats.org/markup-compatibility/2006">
          <mc:Choice Requires="x14">
            <control shapeId="1132" r:id="rId33" name="Check Box 108">
              <controlPr defaultSize="0" autoFill="0" autoLine="0" autoPict="0">
                <anchor moveWithCells="1">
                  <from>
                    <xdr:col>6</xdr:col>
                    <xdr:colOff>22860</xdr:colOff>
                    <xdr:row>100</xdr:row>
                    <xdr:rowOff>7620</xdr:rowOff>
                  </from>
                  <to>
                    <xdr:col>6</xdr:col>
                    <xdr:colOff>601980</xdr:colOff>
                    <xdr:row>101</xdr:row>
                    <xdr:rowOff>0</xdr:rowOff>
                  </to>
                </anchor>
              </controlPr>
            </control>
          </mc:Choice>
        </mc:AlternateContent>
        <mc:AlternateContent xmlns:mc="http://schemas.openxmlformats.org/markup-compatibility/2006">
          <mc:Choice Requires="x14">
            <control shapeId="1133" r:id="rId34" name="Check Box 109">
              <controlPr defaultSize="0" autoFill="0" autoLine="0" autoPict="0">
                <anchor moveWithCells="1">
                  <from>
                    <xdr:col>6</xdr:col>
                    <xdr:colOff>22860</xdr:colOff>
                    <xdr:row>103</xdr:row>
                    <xdr:rowOff>22860</xdr:rowOff>
                  </from>
                  <to>
                    <xdr:col>6</xdr:col>
                    <xdr:colOff>601980</xdr:colOff>
                    <xdr:row>103</xdr:row>
                    <xdr:rowOff>213360</xdr:rowOff>
                  </to>
                </anchor>
              </controlPr>
            </control>
          </mc:Choice>
        </mc:AlternateContent>
        <mc:AlternateContent xmlns:mc="http://schemas.openxmlformats.org/markup-compatibility/2006">
          <mc:Choice Requires="x14">
            <control shapeId="1134" r:id="rId35" name="Check Box 110">
              <controlPr defaultSize="0" autoFill="0" autoLine="0" autoPict="0">
                <anchor moveWithCells="1">
                  <from>
                    <xdr:col>6</xdr:col>
                    <xdr:colOff>22860</xdr:colOff>
                    <xdr:row>105</xdr:row>
                    <xdr:rowOff>7620</xdr:rowOff>
                  </from>
                  <to>
                    <xdr:col>6</xdr:col>
                    <xdr:colOff>601980</xdr:colOff>
                    <xdr:row>106</xdr:row>
                    <xdr:rowOff>0</xdr:rowOff>
                  </to>
                </anchor>
              </controlPr>
            </control>
          </mc:Choice>
        </mc:AlternateContent>
        <mc:AlternateContent xmlns:mc="http://schemas.openxmlformats.org/markup-compatibility/2006">
          <mc:Choice Requires="x14">
            <control shapeId="1136" r:id="rId36" name="Check Box 112">
              <controlPr defaultSize="0" autoFill="0" autoLine="0" autoPict="0">
                <anchor moveWithCells="1">
                  <from>
                    <xdr:col>6</xdr:col>
                    <xdr:colOff>7620</xdr:colOff>
                    <xdr:row>113</xdr:row>
                    <xdr:rowOff>76200</xdr:rowOff>
                  </from>
                  <to>
                    <xdr:col>6</xdr:col>
                    <xdr:colOff>594360</xdr:colOff>
                    <xdr:row>114</xdr:row>
                    <xdr:rowOff>0</xdr:rowOff>
                  </to>
                </anchor>
              </controlPr>
            </control>
          </mc:Choice>
        </mc:AlternateContent>
        <mc:AlternateContent xmlns:mc="http://schemas.openxmlformats.org/markup-compatibility/2006">
          <mc:Choice Requires="x14">
            <control shapeId="1137" r:id="rId37" name="Check Box 113">
              <controlPr defaultSize="0" autoFill="0" autoLine="0" autoPict="0">
                <anchor moveWithCells="1">
                  <from>
                    <xdr:col>6</xdr:col>
                    <xdr:colOff>7620</xdr:colOff>
                    <xdr:row>114</xdr:row>
                    <xdr:rowOff>7620</xdr:rowOff>
                  </from>
                  <to>
                    <xdr:col>6</xdr:col>
                    <xdr:colOff>594360</xdr:colOff>
                    <xdr:row>115</xdr:row>
                    <xdr:rowOff>7620</xdr:rowOff>
                  </to>
                </anchor>
              </controlPr>
            </control>
          </mc:Choice>
        </mc:AlternateContent>
        <mc:AlternateContent xmlns:mc="http://schemas.openxmlformats.org/markup-compatibility/2006">
          <mc:Choice Requires="x14">
            <control shapeId="1138" r:id="rId38" name="Check Box 114">
              <controlPr defaultSize="0" autoFill="0" autoLine="0" autoPict="0">
                <anchor moveWithCells="1">
                  <from>
                    <xdr:col>6</xdr:col>
                    <xdr:colOff>7620</xdr:colOff>
                    <xdr:row>115</xdr:row>
                    <xdr:rowOff>7620</xdr:rowOff>
                  </from>
                  <to>
                    <xdr:col>6</xdr:col>
                    <xdr:colOff>594360</xdr:colOff>
                    <xdr:row>116</xdr:row>
                    <xdr:rowOff>7620</xdr:rowOff>
                  </to>
                </anchor>
              </controlPr>
            </control>
          </mc:Choice>
        </mc:AlternateContent>
        <mc:AlternateContent xmlns:mc="http://schemas.openxmlformats.org/markup-compatibility/2006">
          <mc:Choice Requires="x14">
            <control shapeId="1143" r:id="rId39" name="Check Box 119">
              <controlPr defaultSize="0" autoFill="0" autoLine="0" autoPict="0">
                <anchor moveWithCells="1">
                  <from>
                    <xdr:col>6</xdr:col>
                    <xdr:colOff>22860</xdr:colOff>
                    <xdr:row>121</xdr:row>
                    <xdr:rowOff>22860</xdr:rowOff>
                  </from>
                  <to>
                    <xdr:col>6</xdr:col>
                    <xdr:colOff>579120</xdr:colOff>
                    <xdr:row>122</xdr:row>
                    <xdr:rowOff>0</xdr:rowOff>
                  </to>
                </anchor>
              </controlPr>
            </control>
          </mc:Choice>
        </mc:AlternateContent>
        <mc:AlternateContent xmlns:mc="http://schemas.openxmlformats.org/markup-compatibility/2006">
          <mc:Choice Requires="x14">
            <control shapeId="1144" r:id="rId40" name="Check Box 120">
              <controlPr defaultSize="0" autoFill="0" autoLine="0" autoPict="0">
                <anchor moveWithCells="1">
                  <from>
                    <xdr:col>6</xdr:col>
                    <xdr:colOff>22860</xdr:colOff>
                    <xdr:row>122</xdr:row>
                    <xdr:rowOff>30480</xdr:rowOff>
                  </from>
                  <to>
                    <xdr:col>6</xdr:col>
                    <xdr:colOff>579120</xdr:colOff>
                    <xdr:row>123</xdr:row>
                    <xdr:rowOff>7620</xdr:rowOff>
                  </to>
                </anchor>
              </controlPr>
            </control>
          </mc:Choice>
        </mc:AlternateContent>
        <mc:AlternateContent xmlns:mc="http://schemas.openxmlformats.org/markup-compatibility/2006">
          <mc:Choice Requires="x14">
            <control shapeId="1145" r:id="rId41" name="Check Box 121">
              <controlPr defaultSize="0" autoFill="0" autoLine="0" autoPict="0">
                <anchor moveWithCells="1">
                  <from>
                    <xdr:col>6</xdr:col>
                    <xdr:colOff>22860</xdr:colOff>
                    <xdr:row>123</xdr:row>
                    <xdr:rowOff>30480</xdr:rowOff>
                  </from>
                  <to>
                    <xdr:col>6</xdr:col>
                    <xdr:colOff>579120</xdr:colOff>
                    <xdr:row>124</xdr:row>
                    <xdr:rowOff>0</xdr:rowOff>
                  </to>
                </anchor>
              </controlPr>
            </control>
          </mc:Choice>
        </mc:AlternateContent>
        <mc:AlternateContent xmlns:mc="http://schemas.openxmlformats.org/markup-compatibility/2006">
          <mc:Choice Requires="x14">
            <control shapeId="1146" r:id="rId42" name="Check Box 122">
              <controlPr defaultSize="0" autoFill="0" autoLine="0" autoPict="0">
                <anchor moveWithCells="1">
                  <from>
                    <xdr:col>6</xdr:col>
                    <xdr:colOff>22860</xdr:colOff>
                    <xdr:row>124</xdr:row>
                    <xdr:rowOff>7620</xdr:rowOff>
                  </from>
                  <to>
                    <xdr:col>6</xdr:col>
                    <xdr:colOff>579120</xdr:colOff>
                    <xdr:row>125</xdr:row>
                    <xdr:rowOff>0</xdr:rowOff>
                  </to>
                </anchor>
              </controlPr>
            </control>
          </mc:Choice>
        </mc:AlternateContent>
        <mc:AlternateContent xmlns:mc="http://schemas.openxmlformats.org/markup-compatibility/2006">
          <mc:Choice Requires="x14">
            <control shapeId="1147" r:id="rId43" name="Check Box 123">
              <controlPr defaultSize="0" autoFill="0" autoLine="0" autoPict="0">
                <anchor moveWithCells="1">
                  <from>
                    <xdr:col>6</xdr:col>
                    <xdr:colOff>685800</xdr:colOff>
                    <xdr:row>127</xdr:row>
                    <xdr:rowOff>22860</xdr:rowOff>
                  </from>
                  <to>
                    <xdr:col>6</xdr:col>
                    <xdr:colOff>1264920</xdr:colOff>
                    <xdr:row>128</xdr:row>
                    <xdr:rowOff>0</xdr:rowOff>
                  </to>
                </anchor>
              </controlPr>
            </control>
          </mc:Choice>
        </mc:AlternateContent>
        <mc:AlternateContent xmlns:mc="http://schemas.openxmlformats.org/markup-compatibility/2006">
          <mc:Choice Requires="x14">
            <control shapeId="1155" r:id="rId44" name="Drop Down 131">
              <controlPr defaultSize="0" autoLine="0" autoPict="0">
                <anchor moveWithCells="1">
                  <from>
                    <xdr:col>4</xdr:col>
                    <xdr:colOff>7620</xdr:colOff>
                    <xdr:row>47</xdr:row>
                    <xdr:rowOff>0</xdr:rowOff>
                  </from>
                  <to>
                    <xdr:col>5</xdr:col>
                    <xdr:colOff>160020</xdr:colOff>
                    <xdr:row>48</xdr:row>
                    <xdr:rowOff>0</xdr:rowOff>
                  </to>
                </anchor>
              </controlPr>
            </control>
          </mc:Choice>
        </mc:AlternateContent>
        <mc:AlternateContent xmlns:mc="http://schemas.openxmlformats.org/markup-compatibility/2006">
          <mc:Choice Requires="x14">
            <control shapeId="1157" r:id="rId45" name="Check Box 133">
              <controlPr defaultSize="0" autoFill="0" autoLine="0" autoPict="0">
                <anchor moveWithCells="1">
                  <from>
                    <xdr:col>6</xdr:col>
                    <xdr:colOff>22860</xdr:colOff>
                    <xdr:row>101</xdr:row>
                    <xdr:rowOff>7620</xdr:rowOff>
                  </from>
                  <to>
                    <xdr:col>6</xdr:col>
                    <xdr:colOff>601980</xdr:colOff>
                    <xdr:row>102</xdr:row>
                    <xdr:rowOff>0</xdr:rowOff>
                  </to>
                </anchor>
              </controlPr>
            </control>
          </mc:Choice>
        </mc:AlternateContent>
        <mc:AlternateContent xmlns:mc="http://schemas.openxmlformats.org/markup-compatibility/2006">
          <mc:Choice Requires="x14">
            <control shapeId="1158" r:id="rId46" name="Check Box 134">
              <controlPr defaultSize="0" autoFill="0" autoLine="0" autoPict="0">
                <anchor moveWithCells="1">
                  <from>
                    <xdr:col>6</xdr:col>
                    <xdr:colOff>22860</xdr:colOff>
                    <xdr:row>102</xdr:row>
                    <xdr:rowOff>7620</xdr:rowOff>
                  </from>
                  <to>
                    <xdr:col>6</xdr:col>
                    <xdr:colOff>601980</xdr:colOff>
                    <xdr:row>103</xdr:row>
                    <xdr:rowOff>0</xdr:rowOff>
                  </to>
                </anchor>
              </controlPr>
            </control>
          </mc:Choice>
        </mc:AlternateContent>
        <mc:AlternateContent xmlns:mc="http://schemas.openxmlformats.org/markup-compatibility/2006">
          <mc:Choice Requires="x14">
            <control shapeId="1168" r:id="rId47" name="Drop Down 144">
              <controlPr defaultSize="0" autoLine="0" autoPict="0">
                <anchor moveWithCells="1">
                  <from>
                    <xdr:col>5</xdr:col>
                    <xdr:colOff>0</xdr:colOff>
                    <xdr:row>43</xdr:row>
                    <xdr:rowOff>7620</xdr:rowOff>
                  </from>
                  <to>
                    <xdr:col>6</xdr:col>
                    <xdr:colOff>1325880</xdr:colOff>
                    <xdr:row>44</xdr:row>
                    <xdr:rowOff>0</xdr:rowOff>
                  </to>
                </anchor>
              </controlPr>
            </control>
          </mc:Choice>
        </mc:AlternateContent>
        <mc:AlternateContent xmlns:mc="http://schemas.openxmlformats.org/markup-compatibility/2006">
          <mc:Choice Requires="x14">
            <control shapeId="1169" r:id="rId48" name="Drop Down 145">
              <controlPr defaultSize="0" autoLine="0" autoPict="0">
                <anchor moveWithCells="1">
                  <from>
                    <xdr:col>5</xdr:col>
                    <xdr:colOff>7620</xdr:colOff>
                    <xdr:row>44</xdr:row>
                    <xdr:rowOff>0</xdr:rowOff>
                  </from>
                  <to>
                    <xdr:col>5</xdr:col>
                    <xdr:colOff>982980</xdr:colOff>
                    <xdr:row>45</xdr:row>
                    <xdr:rowOff>0</xdr:rowOff>
                  </to>
                </anchor>
              </controlPr>
            </control>
          </mc:Choice>
        </mc:AlternateContent>
        <mc:AlternateContent xmlns:mc="http://schemas.openxmlformats.org/markup-compatibility/2006">
          <mc:Choice Requires="x14">
            <control shapeId="1172" r:id="rId49" name="Drop Down 148">
              <controlPr defaultSize="0" autoLine="0" autoPict="0">
                <anchor moveWithCells="1">
                  <from>
                    <xdr:col>4</xdr:col>
                    <xdr:colOff>7620</xdr:colOff>
                    <xdr:row>54</xdr:row>
                    <xdr:rowOff>0</xdr:rowOff>
                  </from>
                  <to>
                    <xdr:col>7</xdr:col>
                    <xdr:colOff>0</xdr:colOff>
                    <xdr:row>55</xdr:row>
                    <xdr:rowOff>7620</xdr:rowOff>
                  </to>
                </anchor>
              </controlPr>
            </control>
          </mc:Choice>
        </mc:AlternateContent>
        <mc:AlternateContent xmlns:mc="http://schemas.openxmlformats.org/markup-compatibility/2006">
          <mc:Choice Requires="x14">
            <control shapeId="1173" r:id="rId50" name="Check Box 149">
              <controlPr defaultSize="0" autoFill="0" autoLine="0" autoPict="0">
                <anchor moveWithCells="1">
                  <from>
                    <xdr:col>6</xdr:col>
                    <xdr:colOff>22860</xdr:colOff>
                    <xdr:row>98</xdr:row>
                    <xdr:rowOff>7620</xdr:rowOff>
                  </from>
                  <to>
                    <xdr:col>6</xdr:col>
                    <xdr:colOff>601980</xdr:colOff>
                    <xdr:row>99</xdr:row>
                    <xdr:rowOff>0</xdr:rowOff>
                  </to>
                </anchor>
              </controlPr>
            </control>
          </mc:Choice>
        </mc:AlternateContent>
        <mc:AlternateContent xmlns:mc="http://schemas.openxmlformats.org/markup-compatibility/2006">
          <mc:Choice Requires="x14">
            <control shapeId="1174" r:id="rId51" name="Check Box 150">
              <controlPr defaultSize="0" autoFill="0" autoLine="0" autoPict="0">
                <anchor moveWithCells="1">
                  <from>
                    <xdr:col>6</xdr:col>
                    <xdr:colOff>22860</xdr:colOff>
                    <xdr:row>104</xdr:row>
                    <xdr:rowOff>22860</xdr:rowOff>
                  </from>
                  <to>
                    <xdr:col>6</xdr:col>
                    <xdr:colOff>601980</xdr:colOff>
                    <xdr:row>105</xdr:row>
                    <xdr:rowOff>0</xdr:rowOff>
                  </to>
                </anchor>
              </controlPr>
            </control>
          </mc:Choice>
        </mc:AlternateContent>
        <mc:AlternateContent xmlns:mc="http://schemas.openxmlformats.org/markup-compatibility/2006">
          <mc:Choice Requires="x14">
            <control shapeId="1194" r:id="rId52" name="Drop Down 170">
              <controlPr locked="0" defaultSize="0" autoLine="0" autoPict="0">
                <anchor moveWithCells="1">
                  <from>
                    <xdr:col>4</xdr:col>
                    <xdr:colOff>0</xdr:colOff>
                    <xdr:row>53</xdr:row>
                    <xdr:rowOff>0</xdr:rowOff>
                  </from>
                  <to>
                    <xdr:col>4</xdr:col>
                    <xdr:colOff>1592580</xdr:colOff>
                    <xdr:row>54</xdr:row>
                    <xdr:rowOff>0</xdr:rowOff>
                  </to>
                </anchor>
              </controlPr>
            </control>
          </mc:Choice>
        </mc:AlternateContent>
        <mc:AlternateContent xmlns:mc="http://schemas.openxmlformats.org/markup-compatibility/2006">
          <mc:Choice Requires="x14">
            <control shapeId="1199" r:id="rId53" name="Check Box 175">
              <controlPr defaultSize="0" autoFill="0" autoLine="0" autoPict="0">
                <anchor moveWithCells="1">
                  <from>
                    <xdr:col>6</xdr:col>
                    <xdr:colOff>30480</xdr:colOff>
                    <xdr:row>80</xdr:row>
                    <xdr:rowOff>30480</xdr:rowOff>
                  </from>
                  <to>
                    <xdr:col>6</xdr:col>
                    <xdr:colOff>495300</xdr:colOff>
                    <xdr:row>81</xdr:row>
                    <xdr:rowOff>0</xdr:rowOff>
                  </to>
                </anchor>
              </controlPr>
            </control>
          </mc:Choice>
        </mc:AlternateContent>
        <mc:AlternateContent xmlns:mc="http://schemas.openxmlformats.org/markup-compatibility/2006">
          <mc:Choice Requires="x14">
            <control shapeId="1201" r:id="rId54" name="Check Box 177">
              <controlPr defaultSize="0" autoFill="0" autoLine="0" autoPict="0">
                <anchor moveWithCells="1">
                  <from>
                    <xdr:col>6</xdr:col>
                    <xdr:colOff>30480</xdr:colOff>
                    <xdr:row>82</xdr:row>
                    <xdr:rowOff>38100</xdr:rowOff>
                  </from>
                  <to>
                    <xdr:col>6</xdr:col>
                    <xdr:colOff>495300</xdr:colOff>
                    <xdr:row>83</xdr:row>
                    <xdr:rowOff>0</xdr:rowOff>
                  </to>
                </anchor>
              </controlPr>
            </control>
          </mc:Choice>
        </mc:AlternateContent>
        <mc:AlternateContent xmlns:mc="http://schemas.openxmlformats.org/markup-compatibility/2006">
          <mc:Choice Requires="x14">
            <control shapeId="1202" r:id="rId55" name="Check Box 178">
              <controlPr defaultSize="0" autoFill="0" autoLine="0" autoPict="0">
                <anchor moveWithCells="1">
                  <from>
                    <xdr:col>6</xdr:col>
                    <xdr:colOff>7620</xdr:colOff>
                    <xdr:row>116</xdr:row>
                    <xdr:rowOff>7620</xdr:rowOff>
                  </from>
                  <to>
                    <xdr:col>6</xdr:col>
                    <xdr:colOff>594360</xdr:colOff>
                    <xdr:row>117</xdr:row>
                    <xdr:rowOff>7620</xdr:rowOff>
                  </to>
                </anchor>
              </controlPr>
            </control>
          </mc:Choice>
        </mc:AlternateContent>
        <mc:AlternateContent xmlns:mc="http://schemas.openxmlformats.org/markup-compatibility/2006">
          <mc:Choice Requires="x14">
            <control shapeId="1203" r:id="rId56" name="Check Box 179">
              <controlPr defaultSize="0" autoFill="0" autoLine="0" autoPict="0">
                <anchor moveWithCells="1">
                  <from>
                    <xdr:col>6</xdr:col>
                    <xdr:colOff>7620</xdr:colOff>
                    <xdr:row>117</xdr:row>
                    <xdr:rowOff>7620</xdr:rowOff>
                  </from>
                  <to>
                    <xdr:col>6</xdr:col>
                    <xdr:colOff>594360</xdr:colOff>
                    <xdr:row>118</xdr:row>
                    <xdr:rowOff>0</xdr:rowOff>
                  </to>
                </anchor>
              </controlPr>
            </control>
          </mc:Choice>
        </mc:AlternateContent>
        <mc:AlternateContent xmlns:mc="http://schemas.openxmlformats.org/markup-compatibility/2006">
          <mc:Choice Requires="x14">
            <control shapeId="1204" r:id="rId57" name="Check Box 180">
              <controlPr defaultSize="0" autoFill="0" autoLine="0" autoPict="0">
                <anchor moveWithCells="1">
                  <from>
                    <xdr:col>6</xdr:col>
                    <xdr:colOff>7620</xdr:colOff>
                    <xdr:row>118</xdr:row>
                    <xdr:rowOff>22860</xdr:rowOff>
                  </from>
                  <to>
                    <xdr:col>6</xdr:col>
                    <xdr:colOff>594360</xdr:colOff>
                    <xdr:row>119</xdr:row>
                    <xdr:rowOff>7620</xdr:rowOff>
                  </to>
                </anchor>
              </controlPr>
            </control>
          </mc:Choice>
        </mc:AlternateContent>
        <mc:AlternateContent xmlns:mc="http://schemas.openxmlformats.org/markup-compatibility/2006">
          <mc:Choice Requires="x14">
            <control shapeId="1205" r:id="rId58" name="Check Box 181">
              <controlPr defaultSize="0" autoFill="0" autoLine="0" autoPict="0">
                <anchor moveWithCells="1">
                  <from>
                    <xdr:col>6</xdr:col>
                    <xdr:colOff>7620</xdr:colOff>
                    <xdr:row>119</xdr:row>
                    <xdr:rowOff>30480</xdr:rowOff>
                  </from>
                  <to>
                    <xdr:col>6</xdr:col>
                    <xdr:colOff>594360</xdr:colOff>
                    <xdr:row>120</xdr:row>
                    <xdr:rowOff>0</xdr:rowOff>
                  </to>
                </anchor>
              </controlPr>
            </control>
          </mc:Choice>
        </mc:AlternateContent>
        <mc:AlternateContent xmlns:mc="http://schemas.openxmlformats.org/markup-compatibility/2006">
          <mc:Choice Requires="x14">
            <control shapeId="1232" r:id="rId59" name="Button 208">
              <controlPr defaultSize="0" print="0" autoFill="0" autoPict="0" macro="[0]!ToPG022">
                <anchor moveWithCells="1" sizeWithCells="1">
                  <from>
                    <xdr:col>11</xdr:col>
                    <xdr:colOff>60960</xdr:colOff>
                    <xdr:row>617</xdr:row>
                    <xdr:rowOff>22860</xdr:rowOff>
                  </from>
                  <to>
                    <xdr:col>11</xdr:col>
                    <xdr:colOff>1638300</xdr:colOff>
                    <xdr:row>617</xdr:row>
                    <xdr:rowOff>495300</xdr:rowOff>
                  </to>
                </anchor>
              </controlPr>
            </control>
          </mc:Choice>
        </mc:AlternateContent>
        <mc:AlternateContent xmlns:mc="http://schemas.openxmlformats.org/markup-compatibility/2006">
          <mc:Choice Requires="x14">
            <control shapeId="1250" r:id="rId60" name="Check Box 226">
              <controlPr defaultSize="0" autoFill="0" autoLine="0" autoPict="0">
                <anchor moveWithCells="1">
                  <from>
                    <xdr:col>6</xdr:col>
                    <xdr:colOff>22860</xdr:colOff>
                    <xdr:row>106</xdr:row>
                    <xdr:rowOff>7620</xdr:rowOff>
                  </from>
                  <to>
                    <xdr:col>6</xdr:col>
                    <xdr:colOff>601980</xdr:colOff>
                    <xdr:row>106</xdr:row>
                    <xdr:rowOff>266700</xdr:rowOff>
                  </to>
                </anchor>
              </controlPr>
            </control>
          </mc:Choice>
        </mc:AlternateContent>
        <mc:AlternateContent xmlns:mc="http://schemas.openxmlformats.org/markup-compatibility/2006">
          <mc:Choice Requires="x14">
            <control shapeId="980348" r:id="rId61" name="Check Box 2428">
              <controlPr defaultSize="0" autoFill="0" autoLine="0" autoPict="0">
                <anchor moveWithCells="1">
                  <from>
                    <xdr:col>6</xdr:col>
                    <xdr:colOff>22860</xdr:colOff>
                    <xdr:row>125</xdr:row>
                    <xdr:rowOff>7620</xdr:rowOff>
                  </from>
                  <to>
                    <xdr:col>6</xdr:col>
                    <xdr:colOff>579120</xdr:colOff>
                    <xdr:row>126</xdr:row>
                    <xdr:rowOff>0</xdr:rowOff>
                  </to>
                </anchor>
              </controlPr>
            </control>
          </mc:Choice>
        </mc:AlternateContent>
        <mc:AlternateContent xmlns:mc="http://schemas.openxmlformats.org/markup-compatibility/2006">
          <mc:Choice Requires="x14">
            <control shapeId="1008900" r:id="rId62" name="Button 3332">
              <controlPr defaultSize="0" print="0" autoFill="0" autoPict="0" macro="[0]!Clasdropdown">
                <anchor moveWithCells="1" sizeWithCells="1">
                  <from>
                    <xdr:col>4</xdr:col>
                    <xdr:colOff>22860</xdr:colOff>
                    <xdr:row>13</xdr:row>
                    <xdr:rowOff>22860</xdr:rowOff>
                  </from>
                  <to>
                    <xdr:col>5</xdr:col>
                    <xdr:colOff>0</xdr:colOff>
                    <xdr:row>14</xdr:row>
                    <xdr:rowOff>0</xdr:rowOff>
                  </to>
                </anchor>
              </controlPr>
            </control>
          </mc:Choice>
        </mc:AlternateContent>
        <mc:AlternateContent xmlns:mc="http://schemas.openxmlformats.org/markup-compatibility/2006">
          <mc:Choice Requires="x14">
            <control shapeId="1009024" r:id="rId63" name="Check Box 3456">
              <controlPr defaultSize="0" autoFill="0" autoLine="0" autoPict="0">
                <anchor moveWithCells="1">
                  <from>
                    <xdr:col>6</xdr:col>
                    <xdr:colOff>22860</xdr:colOff>
                    <xdr:row>107</xdr:row>
                    <xdr:rowOff>0</xdr:rowOff>
                  </from>
                  <to>
                    <xdr:col>6</xdr:col>
                    <xdr:colOff>601980</xdr:colOff>
                    <xdr:row>107</xdr:row>
                    <xdr:rowOff>251460</xdr:rowOff>
                  </to>
                </anchor>
              </controlPr>
            </control>
          </mc:Choice>
        </mc:AlternateContent>
        <mc:AlternateContent xmlns:mc="http://schemas.openxmlformats.org/markup-compatibility/2006">
          <mc:Choice Requires="x14">
            <control shapeId="1009025" r:id="rId64" name="Check Box 3457">
              <controlPr defaultSize="0" autoFill="0" autoLine="0" autoPict="0">
                <anchor moveWithCells="1">
                  <from>
                    <xdr:col>6</xdr:col>
                    <xdr:colOff>22860</xdr:colOff>
                    <xdr:row>107</xdr:row>
                    <xdr:rowOff>22860</xdr:rowOff>
                  </from>
                  <to>
                    <xdr:col>6</xdr:col>
                    <xdr:colOff>601980</xdr:colOff>
                    <xdr:row>108</xdr:row>
                    <xdr:rowOff>0</xdr:rowOff>
                  </to>
                </anchor>
              </controlPr>
            </control>
          </mc:Choice>
        </mc:AlternateContent>
        <mc:AlternateContent xmlns:mc="http://schemas.openxmlformats.org/markup-compatibility/2006">
          <mc:Choice Requires="x14">
            <control shapeId="1009026" r:id="rId65" name="Check Box 3458">
              <controlPr defaultSize="0" autoFill="0" autoLine="0" autoPict="0">
                <anchor moveWithCells="1">
                  <from>
                    <xdr:col>6</xdr:col>
                    <xdr:colOff>22860</xdr:colOff>
                    <xdr:row>108</xdr:row>
                    <xdr:rowOff>0</xdr:rowOff>
                  </from>
                  <to>
                    <xdr:col>6</xdr:col>
                    <xdr:colOff>601980</xdr:colOff>
                    <xdr:row>109</xdr:row>
                    <xdr:rowOff>0</xdr:rowOff>
                  </to>
                </anchor>
              </controlPr>
            </control>
          </mc:Choice>
        </mc:AlternateContent>
        <mc:AlternateContent xmlns:mc="http://schemas.openxmlformats.org/markup-compatibility/2006">
          <mc:Choice Requires="x14">
            <control shapeId="1009027" r:id="rId66" name="Check Box 3459">
              <controlPr defaultSize="0" autoFill="0" autoLine="0" autoPict="0">
                <anchor moveWithCells="1">
                  <from>
                    <xdr:col>6</xdr:col>
                    <xdr:colOff>22860</xdr:colOff>
                    <xdr:row>109</xdr:row>
                    <xdr:rowOff>7620</xdr:rowOff>
                  </from>
                  <to>
                    <xdr:col>6</xdr:col>
                    <xdr:colOff>601980</xdr:colOff>
                    <xdr:row>110</xdr:row>
                    <xdr:rowOff>7620</xdr:rowOff>
                  </to>
                </anchor>
              </controlPr>
            </control>
          </mc:Choice>
        </mc:AlternateContent>
        <mc:AlternateContent xmlns:mc="http://schemas.openxmlformats.org/markup-compatibility/2006">
          <mc:Choice Requires="x14">
            <control shapeId="1009043" r:id="rId67" name="Check Box 3475">
              <controlPr defaultSize="0" autoFill="0" autoLine="0" autoPict="0">
                <anchor moveWithCells="1">
                  <from>
                    <xdr:col>6</xdr:col>
                    <xdr:colOff>22860</xdr:colOff>
                    <xdr:row>111</xdr:row>
                    <xdr:rowOff>0</xdr:rowOff>
                  </from>
                  <to>
                    <xdr:col>6</xdr:col>
                    <xdr:colOff>601980</xdr:colOff>
                    <xdr:row>112</xdr:row>
                    <xdr:rowOff>0</xdr:rowOff>
                  </to>
                </anchor>
              </controlPr>
            </control>
          </mc:Choice>
        </mc:AlternateContent>
        <mc:AlternateContent xmlns:mc="http://schemas.openxmlformats.org/markup-compatibility/2006">
          <mc:Choice Requires="x14">
            <control shapeId="1009051" r:id="rId68" name="Check Box 3483">
              <controlPr defaultSize="0" autoFill="0" autoLine="0" autoPict="0">
                <anchor moveWithCells="1">
                  <from>
                    <xdr:col>6</xdr:col>
                    <xdr:colOff>22860</xdr:colOff>
                    <xdr:row>104</xdr:row>
                    <xdr:rowOff>0</xdr:rowOff>
                  </from>
                  <to>
                    <xdr:col>6</xdr:col>
                    <xdr:colOff>601980</xdr:colOff>
                    <xdr:row>104</xdr:row>
                    <xdr:rowOff>251460</xdr:rowOff>
                  </to>
                </anchor>
              </controlPr>
            </control>
          </mc:Choice>
        </mc:AlternateContent>
        <mc:AlternateContent xmlns:mc="http://schemas.openxmlformats.org/markup-compatibility/2006">
          <mc:Choice Requires="x14">
            <control shapeId="1085679" r:id="rId69" name="Drop Down 4335">
              <controlPr defaultSize="0" autoLine="0" autoPict="0">
                <anchor moveWithCells="1">
                  <from>
                    <xdr:col>5</xdr:col>
                    <xdr:colOff>0</xdr:colOff>
                    <xdr:row>678</xdr:row>
                    <xdr:rowOff>7620</xdr:rowOff>
                  </from>
                  <to>
                    <xdr:col>6</xdr:col>
                    <xdr:colOff>22860</xdr:colOff>
                    <xdr:row>678</xdr:row>
                    <xdr:rowOff>175260</xdr:rowOff>
                  </to>
                </anchor>
              </controlPr>
            </control>
          </mc:Choice>
        </mc:AlternateContent>
        <mc:AlternateContent xmlns:mc="http://schemas.openxmlformats.org/markup-compatibility/2006">
          <mc:Choice Requires="x14">
            <control shapeId="1085932" r:id="rId70" name="Drop Down 4588">
              <controlPr defaultSize="0" autoLine="0" autoPict="0" macro="[0]!DropDown4588_Change">
                <anchor moveWithCells="1">
                  <from>
                    <xdr:col>4</xdr:col>
                    <xdr:colOff>7620</xdr:colOff>
                    <xdr:row>65</xdr:row>
                    <xdr:rowOff>7620</xdr:rowOff>
                  </from>
                  <to>
                    <xdr:col>6</xdr:col>
                    <xdr:colOff>0</xdr:colOff>
                    <xdr:row>66</xdr:row>
                    <xdr:rowOff>0</xdr:rowOff>
                  </to>
                </anchor>
              </controlPr>
            </control>
          </mc:Choice>
        </mc:AlternateContent>
        <mc:AlternateContent xmlns:mc="http://schemas.openxmlformats.org/markup-compatibility/2006">
          <mc:Choice Requires="x14">
            <control shapeId="1085951" r:id="rId71" name="Drop Down 4607">
              <controlPr defaultSize="0" autoLine="0" autoPict="0" macro="[0]!DropDown4607_Change">
                <anchor moveWithCells="1">
                  <from>
                    <xdr:col>4</xdr:col>
                    <xdr:colOff>7620</xdr:colOff>
                    <xdr:row>67</xdr:row>
                    <xdr:rowOff>0</xdr:rowOff>
                  </from>
                  <to>
                    <xdr:col>6</xdr:col>
                    <xdr:colOff>0</xdr:colOff>
                    <xdr:row>68</xdr:row>
                    <xdr:rowOff>0</xdr:rowOff>
                  </to>
                </anchor>
              </controlPr>
            </control>
          </mc:Choice>
        </mc:AlternateContent>
        <mc:AlternateContent xmlns:mc="http://schemas.openxmlformats.org/markup-compatibility/2006">
          <mc:Choice Requires="x14">
            <control shapeId="1086270" r:id="rId72" name="Check Box 4926">
              <controlPr defaultSize="0" autoFill="0" autoLine="0" autoPict="0">
                <anchor moveWithCells="1">
                  <from>
                    <xdr:col>6</xdr:col>
                    <xdr:colOff>685800</xdr:colOff>
                    <xdr:row>128</xdr:row>
                    <xdr:rowOff>0</xdr:rowOff>
                  </from>
                  <to>
                    <xdr:col>6</xdr:col>
                    <xdr:colOff>1264920</xdr:colOff>
                    <xdr:row>129</xdr:row>
                    <xdr:rowOff>0</xdr:rowOff>
                  </to>
                </anchor>
              </controlPr>
            </control>
          </mc:Choice>
        </mc:AlternateContent>
        <mc:AlternateContent xmlns:mc="http://schemas.openxmlformats.org/markup-compatibility/2006">
          <mc:Choice Requires="x14">
            <control shapeId="1086271" r:id="rId73" name="Check Box 4927">
              <controlPr defaultSize="0" autoFill="0" autoLine="0" autoPict="0">
                <anchor moveWithCells="1">
                  <from>
                    <xdr:col>6</xdr:col>
                    <xdr:colOff>685800</xdr:colOff>
                    <xdr:row>128</xdr:row>
                    <xdr:rowOff>22860</xdr:rowOff>
                  </from>
                  <to>
                    <xdr:col>6</xdr:col>
                    <xdr:colOff>1264920</xdr:colOff>
                    <xdr:row>129</xdr:row>
                    <xdr:rowOff>0</xdr:rowOff>
                  </to>
                </anchor>
              </controlPr>
            </control>
          </mc:Choice>
        </mc:AlternateContent>
        <mc:AlternateContent xmlns:mc="http://schemas.openxmlformats.org/markup-compatibility/2006">
          <mc:Choice Requires="x14">
            <control shapeId="1086272" r:id="rId74" name="Check Box 4928">
              <controlPr defaultSize="0" autoFill="0" autoLine="0" autoPict="0">
                <anchor moveWithCells="1">
                  <from>
                    <xdr:col>6</xdr:col>
                    <xdr:colOff>685800</xdr:colOff>
                    <xdr:row>129</xdr:row>
                    <xdr:rowOff>22860</xdr:rowOff>
                  </from>
                  <to>
                    <xdr:col>6</xdr:col>
                    <xdr:colOff>1264920</xdr:colOff>
                    <xdr:row>130</xdr:row>
                    <xdr:rowOff>0</xdr:rowOff>
                  </to>
                </anchor>
              </controlPr>
            </control>
          </mc:Choice>
        </mc:AlternateContent>
        <mc:AlternateContent xmlns:mc="http://schemas.openxmlformats.org/markup-compatibility/2006">
          <mc:Choice Requires="x14">
            <control shapeId="1086273" r:id="rId75" name="Check Box 4929">
              <controlPr defaultSize="0" autoFill="0" autoLine="0" autoPict="0">
                <anchor moveWithCells="1">
                  <from>
                    <xdr:col>6</xdr:col>
                    <xdr:colOff>685800</xdr:colOff>
                    <xdr:row>130</xdr:row>
                    <xdr:rowOff>22860</xdr:rowOff>
                  </from>
                  <to>
                    <xdr:col>6</xdr:col>
                    <xdr:colOff>1264920</xdr:colOff>
                    <xdr:row>131</xdr:row>
                    <xdr:rowOff>0</xdr:rowOff>
                  </to>
                </anchor>
              </controlPr>
            </control>
          </mc:Choice>
        </mc:AlternateContent>
        <mc:AlternateContent xmlns:mc="http://schemas.openxmlformats.org/markup-compatibility/2006">
          <mc:Choice Requires="x14">
            <control shapeId="1086274" r:id="rId76" name="Check Box 4930">
              <controlPr defaultSize="0" autoFill="0" autoLine="0" autoPict="0">
                <anchor moveWithCells="1">
                  <from>
                    <xdr:col>6</xdr:col>
                    <xdr:colOff>685800</xdr:colOff>
                    <xdr:row>131</xdr:row>
                    <xdr:rowOff>22860</xdr:rowOff>
                  </from>
                  <to>
                    <xdr:col>6</xdr:col>
                    <xdr:colOff>1264920</xdr:colOff>
                    <xdr:row>132</xdr:row>
                    <xdr:rowOff>0</xdr:rowOff>
                  </to>
                </anchor>
              </controlPr>
            </control>
          </mc:Choice>
        </mc:AlternateContent>
        <mc:AlternateContent xmlns:mc="http://schemas.openxmlformats.org/markup-compatibility/2006">
          <mc:Choice Requires="x14">
            <control shapeId="1086275" r:id="rId77" name="Check Box 4931">
              <controlPr defaultSize="0" autoFill="0" autoLine="0" autoPict="0">
                <anchor moveWithCells="1">
                  <from>
                    <xdr:col>6</xdr:col>
                    <xdr:colOff>685800</xdr:colOff>
                    <xdr:row>132</xdr:row>
                    <xdr:rowOff>22860</xdr:rowOff>
                  </from>
                  <to>
                    <xdr:col>6</xdr:col>
                    <xdr:colOff>1264920</xdr:colOff>
                    <xdr:row>133</xdr:row>
                    <xdr:rowOff>0</xdr:rowOff>
                  </to>
                </anchor>
              </controlPr>
            </control>
          </mc:Choice>
        </mc:AlternateContent>
        <mc:AlternateContent xmlns:mc="http://schemas.openxmlformats.org/markup-compatibility/2006">
          <mc:Choice Requires="x14">
            <control shapeId="1086344" r:id="rId78" name="Check Box 5000">
              <controlPr defaultSize="0" autoFill="0" autoLine="0" autoPict="0">
                <anchor moveWithCells="1">
                  <from>
                    <xdr:col>6</xdr:col>
                    <xdr:colOff>22860</xdr:colOff>
                    <xdr:row>110</xdr:row>
                    <xdr:rowOff>0</xdr:rowOff>
                  </from>
                  <to>
                    <xdr:col>6</xdr:col>
                    <xdr:colOff>601980</xdr:colOff>
                    <xdr:row>111</xdr:row>
                    <xdr:rowOff>0</xdr:rowOff>
                  </to>
                </anchor>
              </controlPr>
            </control>
          </mc:Choice>
        </mc:AlternateContent>
        <mc:AlternateContent xmlns:mc="http://schemas.openxmlformats.org/markup-compatibility/2006">
          <mc:Choice Requires="x14">
            <control shapeId="1086345" r:id="rId79" name="Check Box 5001">
              <controlPr defaultSize="0" autoFill="0" autoLine="0" autoPict="0">
                <anchor moveWithCells="1">
                  <from>
                    <xdr:col>6</xdr:col>
                    <xdr:colOff>30480</xdr:colOff>
                    <xdr:row>84</xdr:row>
                    <xdr:rowOff>45720</xdr:rowOff>
                  </from>
                  <to>
                    <xdr:col>6</xdr:col>
                    <xdr:colOff>495300</xdr:colOff>
                    <xdr:row>84</xdr:row>
                    <xdr:rowOff>342900</xdr:rowOff>
                  </to>
                </anchor>
              </controlPr>
            </control>
          </mc:Choice>
        </mc:AlternateContent>
        <mc:AlternateContent xmlns:mc="http://schemas.openxmlformats.org/markup-compatibility/2006">
          <mc:Choice Requires="x14">
            <control shapeId="1086346" r:id="rId80" name="Check Box 5002">
              <controlPr defaultSize="0" autoFill="0" autoLine="0" autoPict="0">
                <anchor moveWithCells="1">
                  <from>
                    <xdr:col>6</xdr:col>
                    <xdr:colOff>30480</xdr:colOff>
                    <xdr:row>85</xdr:row>
                    <xdr:rowOff>30480</xdr:rowOff>
                  </from>
                  <to>
                    <xdr:col>6</xdr:col>
                    <xdr:colOff>495300</xdr:colOff>
                    <xdr:row>86</xdr:row>
                    <xdr:rowOff>0</xdr:rowOff>
                  </to>
                </anchor>
              </controlPr>
            </control>
          </mc:Choice>
        </mc:AlternateContent>
        <mc:AlternateContent xmlns:mc="http://schemas.openxmlformats.org/markup-compatibility/2006">
          <mc:Choice Requires="x14">
            <control shapeId="1086347" r:id="rId81" name="Check Box 5003">
              <controlPr defaultSize="0" autoFill="0" autoLine="0" autoPict="0">
                <anchor moveWithCells="1">
                  <from>
                    <xdr:col>6</xdr:col>
                    <xdr:colOff>30480</xdr:colOff>
                    <xdr:row>86</xdr:row>
                    <xdr:rowOff>30480</xdr:rowOff>
                  </from>
                  <to>
                    <xdr:col>6</xdr:col>
                    <xdr:colOff>495300</xdr:colOff>
                    <xdr:row>87</xdr:row>
                    <xdr:rowOff>0</xdr:rowOff>
                  </to>
                </anchor>
              </controlPr>
            </control>
          </mc:Choice>
        </mc:AlternateContent>
        <mc:AlternateContent xmlns:mc="http://schemas.openxmlformats.org/markup-compatibility/2006">
          <mc:Choice Requires="x14">
            <control shapeId="1086348" r:id="rId82" name="Check Box 5004">
              <controlPr defaultSize="0" autoFill="0" autoLine="0" autoPict="0">
                <anchor moveWithCells="1">
                  <from>
                    <xdr:col>6</xdr:col>
                    <xdr:colOff>30480</xdr:colOff>
                    <xdr:row>87</xdr:row>
                    <xdr:rowOff>30480</xdr:rowOff>
                  </from>
                  <to>
                    <xdr:col>6</xdr:col>
                    <xdr:colOff>495300</xdr:colOff>
                    <xdr:row>88</xdr:row>
                    <xdr:rowOff>0</xdr:rowOff>
                  </to>
                </anchor>
              </controlPr>
            </control>
          </mc:Choice>
        </mc:AlternateContent>
        <mc:AlternateContent xmlns:mc="http://schemas.openxmlformats.org/markup-compatibility/2006">
          <mc:Choice Requires="x14">
            <control shapeId="1086349" r:id="rId83" name="Check Box 5005">
              <controlPr defaultSize="0" autoFill="0" autoLine="0" autoPict="0">
                <anchor moveWithCells="1">
                  <from>
                    <xdr:col>6</xdr:col>
                    <xdr:colOff>30480</xdr:colOff>
                    <xdr:row>88</xdr:row>
                    <xdr:rowOff>30480</xdr:rowOff>
                  </from>
                  <to>
                    <xdr:col>6</xdr:col>
                    <xdr:colOff>495300</xdr:colOff>
                    <xdr:row>89</xdr:row>
                    <xdr:rowOff>0</xdr:rowOff>
                  </to>
                </anchor>
              </controlPr>
            </control>
          </mc:Choice>
        </mc:AlternateContent>
        <mc:AlternateContent xmlns:mc="http://schemas.openxmlformats.org/markup-compatibility/2006">
          <mc:Choice Requires="x14">
            <control shapeId="1086350" r:id="rId84" name="Check Box 5006">
              <controlPr defaultSize="0" autoFill="0" autoLine="0" autoPict="0">
                <anchor moveWithCells="1">
                  <from>
                    <xdr:col>6</xdr:col>
                    <xdr:colOff>30480</xdr:colOff>
                    <xdr:row>89</xdr:row>
                    <xdr:rowOff>22860</xdr:rowOff>
                  </from>
                  <to>
                    <xdr:col>6</xdr:col>
                    <xdr:colOff>495300</xdr:colOff>
                    <xdr:row>90</xdr:row>
                    <xdr:rowOff>0</xdr:rowOff>
                  </to>
                </anchor>
              </controlPr>
            </control>
          </mc:Choice>
        </mc:AlternateContent>
        <mc:AlternateContent xmlns:mc="http://schemas.openxmlformats.org/markup-compatibility/2006">
          <mc:Choice Requires="x14">
            <control shapeId="1086351" r:id="rId85" name="Button 5007">
              <controlPr defaultSize="0" print="0" autoFill="0" autoPict="0" macro="[0]!ToMainMenu">
                <anchor moveWithCells="1">
                  <from>
                    <xdr:col>11</xdr:col>
                    <xdr:colOff>99060</xdr:colOff>
                    <xdr:row>0</xdr:row>
                    <xdr:rowOff>266700</xdr:rowOff>
                  </from>
                  <to>
                    <xdr:col>12</xdr:col>
                    <xdr:colOff>0</xdr:colOff>
                    <xdr:row>1</xdr:row>
                    <xdr:rowOff>160020</xdr:rowOff>
                  </to>
                </anchor>
              </controlPr>
            </control>
          </mc:Choice>
        </mc:AlternateContent>
        <mc:AlternateContent xmlns:mc="http://schemas.openxmlformats.org/markup-compatibility/2006">
          <mc:Choice Requires="x14">
            <control shapeId="1086352" r:id="rId86" name="Button 5008">
              <controlPr defaultSize="0" print="0" autoFill="0" autoPict="0" macro="[0]!ToGoToPg">
                <anchor moveWithCells="1">
                  <from>
                    <xdr:col>11</xdr:col>
                    <xdr:colOff>99060</xdr:colOff>
                    <xdr:row>2</xdr:row>
                    <xdr:rowOff>76200</xdr:rowOff>
                  </from>
                  <to>
                    <xdr:col>12</xdr:col>
                    <xdr:colOff>0</xdr:colOff>
                    <xdr:row>3</xdr:row>
                    <xdr:rowOff>7620</xdr:rowOff>
                  </to>
                </anchor>
              </controlPr>
            </control>
          </mc:Choice>
        </mc:AlternateContent>
        <mc:AlternateContent xmlns:mc="http://schemas.openxmlformats.org/markup-compatibility/2006">
          <mc:Choice Requires="x14">
            <control shapeId="1086353" r:id="rId87" name="Drop Down 5009">
              <controlPr defaultSize="0" autoLine="0" autoPict="0" macro="[0]!DropDown5009_Change">
                <anchor moveWithCells="1">
                  <from>
                    <xdr:col>4</xdr:col>
                    <xdr:colOff>30480</xdr:colOff>
                    <xdr:row>66</xdr:row>
                    <xdr:rowOff>7620</xdr:rowOff>
                  </from>
                  <to>
                    <xdr:col>6</xdr:col>
                    <xdr:colOff>0</xdr:colOff>
                    <xdr:row>67</xdr:row>
                    <xdr:rowOff>0</xdr:rowOff>
                  </to>
                </anchor>
              </controlPr>
            </control>
          </mc:Choice>
        </mc:AlternateContent>
        <mc:AlternateContent xmlns:mc="http://schemas.openxmlformats.org/markup-compatibility/2006">
          <mc:Choice Requires="x14">
            <control shapeId="1086354" r:id="rId88" name="Drop Down 5010">
              <controlPr defaultSize="0" autoLine="0" autoPict="0">
                <anchor moveWithCells="1">
                  <from>
                    <xdr:col>4</xdr:col>
                    <xdr:colOff>0</xdr:colOff>
                    <xdr:row>640</xdr:row>
                    <xdr:rowOff>0</xdr:rowOff>
                  </from>
                  <to>
                    <xdr:col>4</xdr:col>
                    <xdr:colOff>1668780</xdr:colOff>
                    <xdr:row>641</xdr:row>
                    <xdr:rowOff>30480</xdr:rowOff>
                  </to>
                </anchor>
              </controlPr>
            </control>
          </mc:Choice>
        </mc:AlternateContent>
        <mc:AlternateContent xmlns:mc="http://schemas.openxmlformats.org/markup-compatibility/2006">
          <mc:Choice Requires="x14">
            <control shapeId="1086355" r:id="rId89" name="Check Box 5011">
              <controlPr defaultSize="0" autoFill="0" autoLine="0" autoPict="0">
                <anchor moveWithCells="1">
                  <from>
                    <xdr:col>7</xdr:col>
                    <xdr:colOff>137160</xdr:colOff>
                    <xdr:row>189</xdr:row>
                    <xdr:rowOff>99060</xdr:rowOff>
                  </from>
                  <to>
                    <xdr:col>7</xdr:col>
                    <xdr:colOff>655320</xdr:colOff>
                    <xdr:row>189</xdr:row>
                    <xdr:rowOff>297180</xdr:rowOff>
                  </to>
                </anchor>
              </controlPr>
            </control>
          </mc:Choice>
        </mc:AlternateContent>
        <mc:AlternateContent xmlns:mc="http://schemas.openxmlformats.org/markup-compatibility/2006">
          <mc:Choice Requires="x14">
            <control shapeId="1086356" r:id="rId90" name="Check Box 5012">
              <controlPr defaultSize="0" autoFill="0" autoLine="0" autoPict="0">
                <anchor moveWithCells="1">
                  <from>
                    <xdr:col>7</xdr:col>
                    <xdr:colOff>137160</xdr:colOff>
                    <xdr:row>190</xdr:row>
                    <xdr:rowOff>99060</xdr:rowOff>
                  </from>
                  <to>
                    <xdr:col>7</xdr:col>
                    <xdr:colOff>655320</xdr:colOff>
                    <xdr:row>190</xdr:row>
                    <xdr:rowOff>289560</xdr:rowOff>
                  </to>
                </anchor>
              </controlPr>
            </control>
          </mc:Choice>
        </mc:AlternateContent>
        <mc:AlternateContent xmlns:mc="http://schemas.openxmlformats.org/markup-compatibility/2006">
          <mc:Choice Requires="x14">
            <control shapeId="1086357" r:id="rId91" name="Check Box 5013">
              <controlPr defaultSize="0" autoFill="0" autoLine="0" autoPict="0">
                <anchor moveWithCells="1">
                  <from>
                    <xdr:col>7</xdr:col>
                    <xdr:colOff>137160</xdr:colOff>
                    <xdr:row>191</xdr:row>
                    <xdr:rowOff>99060</xdr:rowOff>
                  </from>
                  <to>
                    <xdr:col>7</xdr:col>
                    <xdr:colOff>655320</xdr:colOff>
                    <xdr:row>191</xdr:row>
                    <xdr:rowOff>289560</xdr:rowOff>
                  </to>
                </anchor>
              </controlPr>
            </control>
          </mc:Choice>
        </mc:AlternateContent>
        <mc:AlternateContent xmlns:mc="http://schemas.openxmlformats.org/markup-compatibility/2006">
          <mc:Choice Requires="x14">
            <control shapeId="1086358" r:id="rId92" name="Check Box 5014">
              <controlPr defaultSize="0" autoFill="0" autoLine="0" autoPict="0">
                <anchor moveWithCells="1">
                  <from>
                    <xdr:col>7</xdr:col>
                    <xdr:colOff>137160</xdr:colOff>
                    <xdr:row>192</xdr:row>
                    <xdr:rowOff>99060</xdr:rowOff>
                  </from>
                  <to>
                    <xdr:col>7</xdr:col>
                    <xdr:colOff>655320</xdr:colOff>
                    <xdr:row>192</xdr:row>
                    <xdr:rowOff>297180</xdr:rowOff>
                  </to>
                </anchor>
              </controlPr>
            </control>
          </mc:Choice>
        </mc:AlternateContent>
        <mc:AlternateContent xmlns:mc="http://schemas.openxmlformats.org/markup-compatibility/2006">
          <mc:Choice Requires="x14">
            <control shapeId="1086359" r:id="rId93" name="Check Box 5015">
              <controlPr defaultSize="0" autoFill="0" autoLine="0" autoPict="0">
                <anchor moveWithCells="1">
                  <from>
                    <xdr:col>7</xdr:col>
                    <xdr:colOff>137160</xdr:colOff>
                    <xdr:row>193</xdr:row>
                    <xdr:rowOff>99060</xdr:rowOff>
                  </from>
                  <to>
                    <xdr:col>7</xdr:col>
                    <xdr:colOff>655320</xdr:colOff>
                    <xdr:row>193</xdr:row>
                    <xdr:rowOff>297180</xdr:rowOff>
                  </to>
                </anchor>
              </controlPr>
            </control>
          </mc:Choice>
        </mc:AlternateContent>
        <mc:AlternateContent xmlns:mc="http://schemas.openxmlformats.org/markup-compatibility/2006">
          <mc:Choice Requires="x14">
            <control shapeId="1086360" r:id="rId94" name="Check Box 5016">
              <controlPr defaultSize="0" autoFill="0" autoLine="0" autoPict="0">
                <anchor moveWithCells="1">
                  <from>
                    <xdr:col>7</xdr:col>
                    <xdr:colOff>137160</xdr:colOff>
                    <xdr:row>194</xdr:row>
                    <xdr:rowOff>99060</xdr:rowOff>
                  </from>
                  <to>
                    <xdr:col>7</xdr:col>
                    <xdr:colOff>655320</xdr:colOff>
                    <xdr:row>194</xdr:row>
                    <xdr:rowOff>297180</xdr:rowOff>
                  </to>
                </anchor>
              </controlPr>
            </control>
          </mc:Choice>
        </mc:AlternateContent>
        <mc:AlternateContent xmlns:mc="http://schemas.openxmlformats.org/markup-compatibility/2006">
          <mc:Choice Requires="x14">
            <control shapeId="1086361" r:id="rId95" name="Check Box 5017">
              <controlPr defaultSize="0" autoFill="0" autoLine="0" autoPict="0">
                <anchor moveWithCells="1">
                  <from>
                    <xdr:col>7</xdr:col>
                    <xdr:colOff>137160</xdr:colOff>
                    <xdr:row>195</xdr:row>
                    <xdr:rowOff>99060</xdr:rowOff>
                  </from>
                  <to>
                    <xdr:col>7</xdr:col>
                    <xdr:colOff>655320</xdr:colOff>
                    <xdr:row>195</xdr:row>
                    <xdr:rowOff>297180</xdr:rowOff>
                  </to>
                </anchor>
              </controlPr>
            </control>
          </mc:Choice>
        </mc:AlternateContent>
        <mc:AlternateContent xmlns:mc="http://schemas.openxmlformats.org/markup-compatibility/2006">
          <mc:Choice Requires="x14">
            <control shapeId="1086362" r:id="rId96" name="Check Box 5018">
              <controlPr defaultSize="0" autoFill="0" autoLine="0" autoPict="0">
                <anchor moveWithCells="1">
                  <from>
                    <xdr:col>7</xdr:col>
                    <xdr:colOff>137160</xdr:colOff>
                    <xdr:row>196</xdr:row>
                    <xdr:rowOff>99060</xdr:rowOff>
                  </from>
                  <to>
                    <xdr:col>7</xdr:col>
                    <xdr:colOff>655320</xdr:colOff>
                    <xdr:row>196</xdr:row>
                    <xdr:rowOff>289560</xdr:rowOff>
                  </to>
                </anchor>
              </controlPr>
            </control>
          </mc:Choice>
        </mc:AlternateContent>
        <mc:AlternateContent xmlns:mc="http://schemas.openxmlformats.org/markup-compatibility/2006">
          <mc:Choice Requires="x14">
            <control shapeId="1086363" r:id="rId97" name="Check Box 5019">
              <controlPr defaultSize="0" autoFill="0" autoLine="0" autoPict="0">
                <anchor moveWithCells="1">
                  <from>
                    <xdr:col>7</xdr:col>
                    <xdr:colOff>137160</xdr:colOff>
                    <xdr:row>197</xdr:row>
                    <xdr:rowOff>99060</xdr:rowOff>
                  </from>
                  <to>
                    <xdr:col>7</xdr:col>
                    <xdr:colOff>655320</xdr:colOff>
                    <xdr:row>197</xdr:row>
                    <xdr:rowOff>289560</xdr:rowOff>
                  </to>
                </anchor>
              </controlPr>
            </control>
          </mc:Choice>
        </mc:AlternateContent>
        <mc:AlternateContent xmlns:mc="http://schemas.openxmlformats.org/markup-compatibility/2006">
          <mc:Choice Requires="x14">
            <control shapeId="1086364" r:id="rId98" name="Check Box 5020">
              <controlPr defaultSize="0" autoFill="0" autoLine="0" autoPict="0">
                <anchor moveWithCells="1">
                  <from>
                    <xdr:col>7</xdr:col>
                    <xdr:colOff>137160</xdr:colOff>
                    <xdr:row>198</xdr:row>
                    <xdr:rowOff>106680</xdr:rowOff>
                  </from>
                  <to>
                    <xdr:col>7</xdr:col>
                    <xdr:colOff>655320</xdr:colOff>
                    <xdr:row>199</xdr:row>
                    <xdr:rowOff>0</xdr:rowOff>
                  </to>
                </anchor>
              </controlPr>
            </control>
          </mc:Choice>
        </mc:AlternateContent>
        <mc:AlternateContent xmlns:mc="http://schemas.openxmlformats.org/markup-compatibility/2006">
          <mc:Choice Requires="x14">
            <control shapeId="1086365" r:id="rId99" name="Check Box 5021">
              <controlPr defaultSize="0" autoFill="0" autoLine="0" autoPict="0">
                <anchor moveWithCells="1">
                  <from>
                    <xdr:col>7</xdr:col>
                    <xdr:colOff>137160</xdr:colOff>
                    <xdr:row>199</xdr:row>
                    <xdr:rowOff>106680</xdr:rowOff>
                  </from>
                  <to>
                    <xdr:col>7</xdr:col>
                    <xdr:colOff>655320</xdr:colOff>
                    <xdr:row>200</xdr:row>
                    <xdr:rowOff>0</xdr:rowOff>
                  </to>
                </anchor>
              </controlPr>
            </control>
          </mc:Choice>
        </mc:AlternateContent>
        <mc:AlternateContent xmlns:mc="http://schemas.openxmlformats.org/markup-compatibility/2006">
          <mc:Choice Requires="x14">
            <control shapeId="1086366" r:id="rId100" name="Check Box 5022">
              <controlPr defaultSize="0" autoFill="0" autoLine="0" autoPict="0">
                <anchor moveWithCells="1">
                  <from>
                    <xdr:col>7</xdr:col>
                    <xdr:colOff>137160</xdr:colOff>
                    <xdr:row>200</xdr:row>
                    <xdr:rowOff>106680</xdr:rowOff>
                  </from>
                  <to>
                    <xdr:col>7</xdr:col>
                    <xdr:colOff>655320</xdr:colOff>
                    <xdr:row>201</xdr:row>
                    <xdr:rowOff>0</xdr:rowOff>
                  </to>
                </anchor>
              </controlPr>
            </control>
          </mc:Choice>
        </mc:AlternateContent>
        <mc:AlternateContent xmlns:mc="http://schemas.openxmlformats.org/markup-compatibility/2006">
          <mc:Choice Requires="x14">
            <control shapeId="1086367" r:id="rId101" name="Check Box 5023">
              <controlPr defaultSize="0" autoFill="0" autoLine="0" autoPict="0">
                <anchor moveWithCells="1">
                  <from>
                    <xdr:col>7</xdr:col>
                    <xdr:colOff>137160</xdr:colOff>
                    <xdr:row>201</xdr:row>
                    <xdr:rowOff>106680</xdr:rowOff>
                  </from>
                  <to>
                    <xdr:col>7</xdr:col>
                    <xdr:colOff>655320</xdr:colOff>
                    <xdr:row>202</xdr:row>
                    <xdr:rowOff>0</xdr:rowOff>
                  </to>
                </anchor>
              </controlPr>
            </control>
          </mc:Choice>
        </mc:AlternateContent>
        <mc:AlternateContent xmlns:mc="http://schemas.openxmlformats.org/markup-compatibility/2006">
          <mc:Choice Requires="x14">
            <control shapeId="1086368" r:id="rId102" name="Check Box 5024">
              <controlPr defaultSize="0" autoFill="0" autoLine="0" autoPict="0">
                <anchor moveWithCells="1">
                  <from>
                    <xdr:col>7</xdr:col>
                    <xdr:colOff>137160</xdr:colOff>
                    <xdr:row>202</xdr:row>
                    <xdr:rowOff>106680</xdr:rowOff>
                  </from>
                  <to>
                    <xdr:col>7</xdr:col>
                    <xdr:colOff>655320</xdr:colOff>
                    <xdr:row>203</xdr:row>
                    <xdr:rowOff>0</xdr:rowOff>
                  </to>
                </anchor>
              </controlPr>
            </control>
          </mc:Choice>
        </mc:AlternateContent>
        <mc:AlternateContent xmlns:mc="http://schemas.openxmlformats.org/markup-compatibility/2006">
          <mc:Choice Requires="x14">
            <control shapeId="1086369" r:id="rId103" name="Check Box 5025">
              <controlPr defaultSize="0" autoFill="0" autoLine="0" autoPict="0">
                <anchor moveWithCells="1">
                  <from>
                    <xdr:col>7</xdr:col>
                    <xdr:colOff>137160</xdr:colOff>
                    <xdr:row>203</xdr:row>
                    <xdr:rowOff>106680</xdr:rowOff>
                  </from>
                  <to>
                    <xdr:col>7</xdr:col>
                    <xdr:colOff>655320</xdr:colOff>
                    <xdr:row>204</xdr:row>
                    <xdr:rowOff>0</xdr:rowOff>
                  </to>
                </anchor>
              </controlPr>
            </control>
          </mc:Choice>
        </mc:AlternateContent>
        <mc:AlternateContent xmlns:mc="http://schemas.openxmlformats.org/markup-compatibility/2006">
          <mc:Choice Requires="x14">
            <control shapeId="1086370" r:id="rId104" name="Check Box 5026">
              <controlPr defaultSize="0" autoFill="0" autoLine="0" autoPict="0">
                <anchor moveWithCells="1">
                  <from>
                    <xdr:col>7</xdr:col>
                    <xdr:colOff>137160</xdr:colOff>
                    <xdr:row>204</xdr:row>
                    <xdr:rowOff>99060</xdr:rowOff>
                  </from>
                  <to>
                    <xdr:col>7</xdr:col>
                    <xdr:colOff>655320</xdr:colOff>
                    <xdr:row>204</xdr:row>
                    <xdr:rowOff>297180</xdr:rowOff>
                  </to>
                </anchor>
              </controlPr>
            </control>
          </mc:Choice>
        </mc:AlternateContent>
        <mc:AlternateContent xmlns:mc="http://schemas.openxmlformats.org/markup-compatibility/2006">
          <mc:Choice Requires="x14">
            <control shapeId="1086371" r:id="rId105" name="Check Box 5027">
              <controlPr defaultSize="0" autoFill="0" autoLine="0" autoPict="0">
                <anchor moveWithCells="1">
                  <from>
                    <xdr:col>7</xdr:col>
                    <xdr:colOff>137160</xdr:colOff>
                    <xdr:row>205</xdr:row>
                    <xdr:rowOff>99060</xdr:rowOff>
                  </from>
                  <to>
                    <xdr:col>7</xdr:col>
                    <xdr:colOff>655320</xdr:colOff>
                    <xdr:row>205</xdr:row>
                    <xdr:rowOff>297180</xdr:rowOff>
                  </to>
                </anchor>
              </controlPr>
            </control>
          </mc:Choice>
        </mc:AlternateContent>
        <mc:AlternateContent xmlns:mc="http://schemas.openxmlformats.org/markup-compatibility/2006">
          <mc:Choice Requires="x14">
            <control shapeId="1086372" r:id="rId106" name="Check Box 5028">
              <controlPr defaultSize="0" autoFill="0" autoLine="0" autoPict="0">
                <anchor moveWithCells="1">
                  <from>
                    <xdr:col>7</xdr:col>
                    <xdr:colOff>137160</xdr:colOff>
                    <xdr:row>206</xdr:row>
                    <xdr:rowOff>99060</xdr:rowOff>
                  </from>
                  <to>
                    <xdr:col>7</xdr:col>
                    <xdr:colOff>655320</xdr:colOff>
                    <xdr:row>206</xdr:row>
                    <xdr:rowOff>297180</xdr:rowOff>
                  </to>
                </anchor>
              </controlPr>
            </control>
          </mc:Choice>
        </mc:AlternateContent>
        <mc:AlternateContent xmlns:mc="http://schemas.openxmlformats.org/markup-compatibility/2006">
          <mc:Choice Requires="x14">
            <control shapeId="1086373" r:id="rId107" name="Check Box 5029">
              <controlPr defaultSize="0" autoFill="0" autoLine="0" autoPict="0">
                <anchor moveWithCells="1">
                  <from>
                    <xdr:col>7</xdr:col>
                    <xdr:colOff>137160</xdr:colOff>
                    <xdr:row>207</xdr:row>
                    <xdr:rowOff>99060</xdr:rowOff>
                  </from>
                  <to>
                    <xdr:col>7</xdr:col>
                    <xdr:colOff>655320</xdr:colOff>
                    <xdr:row>207</xdr:row>
                    <xdr:rowOff>297180</xdr:rowOff>
                  </to>
                </anchor>
              </controlPr>
            </control>
          </mc:Choice>
        </mc:AlternateContent>
        <mc:AlternateContent xmlns:mc="http://schemas.openxmlformats.org/markup-compatibility/2006">
          <mc:Choice Requires="x14">
            <control shapeId="1086374" r:id="rId108" name="Check Box 5030">
              <controlPr defaultSize="0" autoFill="0" autoLine="0" autoPict="0">
                <anchor moveWithCells="1">
                  <from>
                    <xdr:col>7</xdr:col>
                    <xdr:colOff>137160</xdr:colOff>
                    <xdr:row>208</xdr:row>
                    <xdr:rowOff>106680</xdr:rowOff>
                  </from>
                  <to>
                    <xdr:col>7</xdr:col>
                    <xdr:colOff>655320</xdr:colOff>
                    <xdr:row>209</xdr:row>
                    <xdr:rowOff>0</xdr:rowOff>
                  </to>
                </anchor>
              </controlPr>
            </control>
          </mc:Choice>
        </mc:AlternateContent>
        <mc:AlternateContent xmlns:mc="http://schemas.openxmlformats.org/markup-compatibility/2006">
          <mc:Choice Requires="x14">
            <control shapeId="1086375" r:id="rId109" name="Check Box 5031">
              <controlPr defaultSize="0" autoFill="0" autoLine="0" autoPict="0">
                <anchor moveWithCells="1">
                  <from>
                    <xdr:col>7</xdr:col>
                    <xdr:colOff>137160</xdr:colOff>
                    <xdr:row>209</xdr:row>
                    <xdr:rowOff>106680</xdr:rowOff>
                  </from>
                  <to>
                    <xdr:col>7</xdr:col>
                    <xdr:colOff>655320</xdr:colOff>
                    <xdr:row>210</xdr:row>
                    <xdr:rowOff>0</xdr:rowOff>
                  </to>
                </anchor>
              </controlPr>
            </control>
          </mc:Choice>
        </mc:AlternateContent>
        <mc:AlternateContent xmlns:mc="http://schemas.openxmlformats.org/markup-compatibility/2006">
          <mc:Choice Requires="x14">
            <control shapeId="1086376" r:id="rId110" name="Check Box 5032">
              <controlPr defaultSize="0" autoFill="0" autoLine="0" autoPict="0">
                <anchor moveWithCells="1">
                  <from>
                    <xdr:col>7</xdr:col>
                    <xdr:colOff>137160</xdr:colOff>
                    <xdr:row>210</xdr:row>
                    <xdr:rowOff>106680</xdr:rowOff>
                  </from>
                  <to>
                    <xdr:col>7</xdr:col>
                    <xdr:colOff>655320</xdr:colOff>
                    <xdr:row>211</xdr:row>
                    <xdr:rowOff>0</xdr:rowOff>
                  </to>
                </anchor>
              </controlPr>
            </control>
          </mc:Choice>
        </mc:AlternateContent>
        <mc:AlternateContent xmlns:mc="http://schemas.openxmlformats.org/markup-compatibility/2006">
          <mc:Choice Requires="x14">
            <control shapeId="1086377" r:id="rId111" name="Check Box 5033">
              <controlPr defaultSize="0" autoFill="0" autoLine="0" autoPict="0">
                <anchor moveWithCells="1">
                  <from>
                    <xdr:col>7</xdr:col>
                    <xdr:colOff>137160</xdr:colOff>
                    <xdr:row>211</xdr:row>
                    <xdr:rowOff>106680</xdr:rowOff>
                  </from>
                  <to>
                    <xdr:col>7</xdr:col>
                    <xdr:colOff>655320</xdr:colOff>
                    <xdr:row>212</xdr:row>
                    <xdr:rowOff>0</xdr:rowOff>
                  </to>
                </anchor>
              </controlPr>
            </control>
          </mc:Choice>
        </mc:AlternateContent>
        <mc:AlternateContent xmlns:mc="http://schemas.openxmlformats.org/markup-compatibility/2006">
          <mc:Choice Requires="x14">
            <control shapeId="1086378" r:id="rId112" name="Check Box 5034">
              <controlPr defaultSize="0" autoFill="0" autoLine="0" autoPict="0">
                <anchor moveWithCells="1">
                  <from>
                    <xdr:col>7</xdr:col>
                    <xdr:colOff>137160</xdr:colOff>
                    <xdr:row>212</xdr:row>
                    <xdr:rowOff>99060</xdr:rowOff>
                  </from>
                  <to>
                    <xdr:col>7</xdr:col>
                    <xdr:colOff>655320</xdr:colOff>
                    <xdr:row>212</xdr:row>
                    <xdr:rowOff>297180</xdr:rowOff>
                  </to>
                </anchor>
              </controlPr>
            </control>
          </mc:Choice>
        </mc:AlternateContent>
        <mc:AlternateContent xmlns:mc="http://schemas.openxmlformats.org/markup-compatibility/2006">
          <mc:Choice Requires="x14">
            <control shapeId="1086379" r:id="rId113" name="Check Box 5035">
              <controlPr defaultSize="0" autoFill="0" autoLine="0" autoPict="0">
                <anchor moveWithCells="1">
                  <from>
                    <xdr:col>7</xdr:col>
                    <xdr:colOff>137160</xdr:colOff>
                    <xdr:row>213</xdr:row>
                    <xdr:rowOff>83820</xdr:rowOff>
                  </from>
                  <to>
                    <xdr:col>7</xdr:col>
                    <xdr:colOff>655320</xdr:colOff>
                    <xdr:row>213</xdr:row>
                    <xdr:rowOff>289560</xdr:rowOff>
                  </to>
                </anchor>
              </controlPr>
            </control>
          </mc:Choice>
        </mc:AlternateContent>
        <mc:AlternateContent xmlns:mc="http://schemas.openxmlformats.org/markup-compatibility/2006">
          <mc:Choice Requires="x14">
            <control shapeId="1086380" r:id="rId114" name="Check Box 5036">
              <controlPr defaultSize="0" autoFill="0" autoLine="0" autoPict="0">
                <anchor moveWithCells="1">
                  <from>
                    <xdr:col>7</xdr:col>
                    <xdr:colOff>137160</xdr:colOff>
                    <xdr:row>214</xdr:row>
                    <xdr:rowOff>106680</xdr:rowOff>
                  </from>
                  <to>
                    <xdr:col>7</xdr:col>
                    <xdr:colOff>655320</xdr:colOff>
                    <xdr:row>215</xdr:row>
                    <xdr:rowOff>0</xdr:rowOff>
                  </to>
                </anchor>
              </controlPr>
            </control>
          </mc:Choice>
        </mc:AlternateContent>
        <mc:AlternateContent xmlns:mc="http://schemas.openxmlformats.org/markup-compatibility/2006">
          <mc:Choice Requires="x14">
            <control shapeId="1086381" r:id="rId115" name="Check Box 5037">
              <controlPr defaultSize="0" autoFill="0" autoLine="0" autoPict="0">
                <anchor moveWithCells="1">
                  <from>
                    <xdr:col>7</xdr:col>
                    <xdr:colOff>137160</xdr:colOff>
                    <xdr:row>215</xdr:row>
                    <xdr:rowOff>99060</xdr:rowOff>
                  </from>
                  <to>
                    <xdr:col>7</xdr:col>
                    <xdr:colOff>655320</xdr:colOff>
                    <xdr:row>215</xdr:row>
                    <xdr:rowOff>289560</xdr:rowOff>
                  </to>
                </anchor>
              </controlPr>
            </control>
          </mc:Choice>
        </mc:AlternateContent>
        <mc:AlternateContent xmlns:mc="http://schemas.openxmlformats.org/markup-compatibility/2006">
          <mc:Choice Requires="x14">
            <control shapeId="1086382" r:id="rId116" name="Check Box 5038">
              <controlPr defaultSize="0" autoFill="0" autoLine="0" autoPict="0">
                <anchor moveWithCells="1">
                  <from>
                    <xdr:col>7</xdr:col>
                    <xdr:colOff>137160</xdr:colOff>
                    <xdr:row>216</xdr:row>
                    <xdr:rowOff>99060</xdr:rowOff>
                  </from>
                  <to>
                    <xdr:col>7</xdr:col>
                    <xdr:colOff>655320</xdr:colOff>
                    <xdr:row>216</xdr:row>
                    <xdr:rowOff>289560</xdr:rowOff>
                  </to>
                </anchor>
              </controlPr>
            </control>
          </mc:Choice>
        </mc:AlternateContent>
        <mc:AlternateContent xmlns:mc="http://schemas.openxmlformats.org/markup-compatibility/2006">
          <mc:Choice Requires="x14">
            <control shapeId="1086383" r:id="rId117" name="Check Box 5039">
              <controlPr defaultSize="0" autoFill="0" autoLine="0" autoPict="0">
                <anchor moveWithCells="1">
                  <from>
                    <xdr:col>7</xdr:col>
                    <xdr:colOff>137160</xdr:colOff>
                    <xdr:row>217</xdr:row>
                    <xdr:rowOff>99060</xdr:rowOff>
                  </from>
                  <to>
                    <xdr:col>7</xdr:col>
                    <xdr:colOff>655320</xdr:colOff>
                    <xdr:row>217</xdr:row>
                    <xdr:rowOff>289560</xdr:rowOff>
                  </to>
                </anchor>
              </controlPr>
            </control>
          </mc:Choice>
        </mc:AlternateContent>
        <mc:AlternateContent xmlns:mc="http://schemas.openxmlformats.org/markup-compatibility/2006">
          <mc:Choice Requires="x14">
            <control shapeId="1086384" r:id="rId118" name="Check Box 5040">
              <controlPr defaultSize="0" autoFill="0" autoLine="0" autoPict="0">
                <anchor moveWithCells="1">
                  <from>
                    <xdr:col>7</xdr:col>
                    <xdr:colOff>137160</xdr:colOff>
                    <xdr:row>218</xdr:row>
                    <xdr:rowOff>99060</xdr:rowOff>
                  </from>
                  <to>
                    <xdr:col>7</xdr:col>
                    <xdr:colOff>655320</xdr:colOff>
                    <xdr:row>218</xdr:row>
                    <xdr:rowOff>289560</xdr:rowOff>
                  </to>
                </anchor>
              </controlPr>
            </control>
          </mc:Choice>
        </mc:AlternateContent>
        <mc:AlternateContent xmlns:mc="http://schemas.openxmlformats.org/markup-compatibility/2006">
          <mc:Choice Requires="x14">
            <control shapeId="1086386" r:id="rId119" name="Drop Down 5042">
              <controlPr defaultSize="0" autoLine="0" autoPict="0">
                <anchor moveWithCells="1">
                  <from>
                    <xdr:col>5</xdr:col>
                    <xdr:colOff>22860</xdr:colOff>
                    <xdr:row>397</xdr:row>
                    <xdr:rowOff>0</xdr:rowOff>
                  </from>
                  <to>
                    <xdr:col>6</xdr:col>
                    <xdr:colOff>0</xdr:colOff>
                    <xdr:row>398</xdr:row>
                    <xdr:rowOff>7620</xdr:rowOff>
                  </to>
                </anchor>
              </controlPr>
            </control>
          </mc:Choice>
        </mc:AlternateContent>
        <mc:AlternateContent xmlns:mc="http://schemas.openxmlformats.org/markup-compatibility/2006">
          <mc:Choice Requires="x14">
            <control shapeId="1086387" r:id="rId120" name="Check Box 5043">
              <controlPr defaultSize="0" autoFill="0" autoLine="0" autoPict="0">
                <anchor moveWithCells="1">
                  <from>
                    <xdr:col>6</xdr:col>
                    <xdr:colOff>685800</xdr:colOff>
                    <xdr:row>133</xdr:row>
                    <xdr:rowOff>22860</xdr:rowOff>
                  </from>
                  <to>
                    <xdr:col>6</xdr:col>
                    <xdr:colOff>1264920</xdr:colOff>
                    <xdr:row>133</xdr:row>
                    <xdr:rowOff>213360</xdr:rowOff>
                  </to>
                </anchor>
              </controlPr>
            </control>
          </mc:Choice>
        </mc:AlternateContent>
        <mc:AlternateContent xmlns:mc="http://schemas.openxmlformats.org/markup-compatibility/2006">
          <mc:Choice Requires="x14">
            <control shapeId="1086388" r:id="rId121" name="Check Box 5044">
              <controlPr defaultSize="0" autoFill="0" autoLine="0" autoPict="0">
                <anchor moveWithCells="1">
                  <from>
                    <xdr:col>6</xdr:col>
                    <xdr:colOff>685800</xdr:colOff>
                    <xdr:row>134</xdr:row>
                    <xdr:rowOff>22860</xdr:rowOff>
                  </from>
                  <to>
                    <xdr:col>6</xdr:col>
                    <xdr:colOff>1264920</xdr:colOff>
                    <xdr:row>135</xdr:row>
                    <xdr:rowOff>0</xdr:rowOff>
                  </to>
                </anchor>
              </controlPr>
            </control>
          </mc:Choice>
        </mc:AlternateContent>
        <mc:AlternateContent xmlns:mc="http://schemas.openxmlformats.org/markup-compatibility/2006">
          <mc:Choice Requires="x14">
            <control shapeId="1086389" r:id="rId122" name="Check Box 5045">
              <controlPr defaultSize="0" autoFill="0" autoLine="0" autoPict="0">
                <anchor moveWithCells="1">
                  <from>
                    <xdr:col>6</xdr:col>
                    <xdr:colOff>685800</xdr:colOff>
                    <xdr:row>135</xdr:row>
                    <xdr:rowOff>0</xdr:rowOff>
                  </from>
                  <to>
                    <xdr:col>6</xdr:col>
                    <xdr:colOff>1264920</xdr:colOff>
                    <xdr:row>135</xdr:row>
                    <xdr:rowOff>251460</xdr:rowOff>
                  </to>
                </anchor>
              </controlPr>
            </control>
          </mc:Choice>
        </mc:AlternateContent>
        <mc:AlternateContent xmlns:mc="http://schemas.openxmlformats.org/markup-compatibility/2006">
          <mc:Choice Requires="x14">
            <control shapeId="1086390" r:id="rId123" name="Drop Down 5046">
              <controlPr defaultSize="0" autoLine="0" autoPict="0">
                <anchor moveWithCells="1">
                  <from>
                    <xdr:col>3</xdr:col>
                    <xdr:colOff>0</xdr:colOff>
                    <xdr:row>449</xdr:row>
                    <xdr:rowOff>0</xdr:rowOff>
                  </from>
                  <to>
                    <xdr:col>5</xdr:col>
                    <xdr:colOff>1226820</xdr:colOff>
                    <xdr:row>450</xdr:row>
                    <xdr:rowOff>0</xdr:rowOff>
                  </to>
                </anchor>
              </controlPr>
            </control>
          </mc:Choice>
        </mc:AlternateContent>
        <mc:AlternateContent xmlns:mc="http://schemas.openxmlformats.org/markup-compatibility/2006">
          <mc:Choice Requires="x14">
            <control shapeId="1086392" r:id="rId124" name="Drop Down 5048">
              <controlPr defaultSize="0" autoLine="0" autoPict="0">
                <anchor moveWithCells="1">
                  <from>
                    <xdr:col>4</xdr:col>
                    <xdr:colOff>0</xdr:colOff>
                    <xdr:row>14</xdr:row>
                    <xdr:rowOff>7620</xdr:rowOff>
                  </from>
                  <to>
                    <xdr:col>5</xdr:col>
                    <xdr:colOff>0</xdr:colOff>
                    <xdr:row>14</xdr:row>
                    <xdr:rowOff>198120</xdr:rowOff>
                  </to>
                </anchor>
              </controlPr>
            </control>
          </mc:Choice>
        </mc:AlternateContent>
        <mc:AlternateContent xmlns:mc="http://schemas.openxmlformats.org/markup-compatibility/2006">
          <mc:Choice Requires="x14">
            <control shapeId="1086393" r:id="rId125" name="Drop Down 5049">
              <controlPr defaultSize="0" autoLine="0" autoPict="0">
                <anchor moveWithCells="1">
                  <from>
                    <xdr:col>5</xdr:col>
                    <xdr:colOff>7620</xdr:colOff>
                    <xdr:row>45</xdr:row>
                    <xdr:rowOff>7620</xdr:rowOff>
                  </from>
                  <to>
                    <xdr:col>5</xdr:col>
                    <xdr:colOff>982980</xdr:colOff>
                    <xdr:row>45</xdr:row>
                    <xdr:rowOff>198120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6">
    <tabColor indexed="51"/>
  </sheetPr>
  <dimension ref="A1:K24"/>
  <sheetViews>
    <sheetView showGridLines="0" zoomScaleNormal="100" workbookViewId="0">
      <selection activeCell="E28" sqref="E28"/>
    </sheetView>
  </sheetViews>
  <sheetFormatPr defaultRowHeight="13.2"/>
  <cols>
    <col min="2" max="2" width="6.6640625" customWidth="1"/>
    <col min="4" max="4" width="7" customWidth="1"/>
    <col min="5" max="5" width="2.5546875" customWidth="1"/>
    <col min="6" max="6" width="18.44140625" customWidth="1"/>
    <col min="8" max="8" width="7.5546875" customWidth="1"/>
    <col min="11" max="11" width="4.88671875" customWidth="1"/>
  </cols>
  <sheetData>
    <row r="1" spans="1:11" ht="17.399999999999999" customHeight="1">
      <c r="A1" s="3708" t="s">
        <v>1417</v>
      </c>
      <c r="B1" s="3709"/>
      <c r="C1" s="3709"/>
      <c r="D1" s="3709"/>
      <c r="E1" s="3709"/>
      <c r="F1" s="3709"/>
      <c r="G1" s="3709"/>
      <c r="H1" s="3709"/>
      <c r="I1" s="3709"/>
      <c r="J1" s="3709"/>
      <c r="K1" s="3710"/>
    </row>
    <row r="2" spans="1:11" ht="3.75" customHeight="1">
      <c r="A2" s="3711"/>
      <c r="B2" s="3586"/>
      <c r="C2" s="3586"/>
      <c r="D2" s="3586"/>
      <c r="E2" s="3586"/>
      <c r="F2" s="3586"/>
      <c r="G2" s="3586"/>
      <c r="H2" s="3586"/>
      <c r="I2" s="3586"/>
      <c r="J2" s="3586"/>
      <c r="K2" s="3712"/>
    </row>
    <row r="3" spans="1:11" ht="62.25" customHeight="1">
      <c r="A3" s="3420" t="s">
        <v>417</v>
      </c>
      <c r="B3" s="3420"/>
      <c r="C3" s="3421" t="str">
        <f>+ 'Master Data'!E18</f>
        <v>KZN Public Works: 191 Prince Alfred Street</v>
      </c>
      <c r="D3" s="3431"/>
      <c r="E3" s="3431"/>
      <c r="F3" s="3431"/>
      <c r="G3" s="3431"/>
      <c r="H3" s="3431"/>
      <c r="I3" s="3431"/>
      <c r="J3" s="3431"/>
      <c r="K3" s="3422"/>
    </row>
    <row r="4" spans="1:11" ht="31.5" customHeight="1">
      <c r="A4" s="3420" t="s">
        <v>4552</v>
      </c>
      <c r="B4" s="3420"/>
      <c r="C4" s="3721" t="str">
        <f>+'Master Data'!E13</f>
        <v>ZNTM012345W</v>
      </c>
      <c r="D4" s="3721"/>
      <c r="E4" s="3721"/>
      <c r="F4" s="3721"/>
      <c r="G4" s="3721" t="s">
        <v>4013</v>
      </c>
      <c r="H4" s="3721"/>
      <c r="I4" s="3800" t="str">
        <f>+'Master Data'!G13</f>
        <v>012345</v>
      </c>
      <c r="J4" s="3800"/>
      <c r="K4" s="3800"/>
    </row>
    <row r="5" spans="1:11" ht="27.75" customHeight="1">
      <c r="A5" s="1"/>
    </row>
    <row r="6" spans="1:11" ht="30" customHeight="1">
      <c r="A6" s="3331" t="s">
        <v>379</v>
      </c>
      <c r="B6" s="3331"/>
      <c r="C6" s="3331"/>
      <c r="D6" s="3331"/>
      <c r="E6" s="3331"/>
      <c r="F6" s="3792" t="s">
        <v>756</v>
      </c>
      <c r="G6" s="3792"/>
      <c r="H6" s="3792"/>
      <c r="I6" s="3792"/>
      <c r="J6" s="3792"/>
      <c r="K6" s="3792"/>
    </row>
    <row r="7" spans="1:11" ht="30" customHeight="1">
      <c r="A7" s="3331" t="s">
        <v>509</v>
      </c>
      <c r="B7" s="3331"/>
      <c r="C7" s="125"/>
      <c r="D7" s="125"/>
      <c r="E7" s="125"/>
      <c r="F7" s="3792" t="s">
        <v>756</v>
      </c>
      <c r="G7" s="3792"/>
      <c r="H7" s="3792"/>
      <c r="I7" s="3792"/>
      <c r="J7" s="3792"/>
      <c r="K7" s="3792"/>
    </row>
    <row r="8" spans="1:11" ht="30" customHeight="1">
      <c r="A8" s="125"/>
      <c r="B8" s="125"/>
      <c r="C8" s="125"/>
      <c r="D8" s="125"/>
      <c r="E8" s="125"/>
      <c r="F8" s="3792" t="s">
        <v>756</v>
      </c>
      <c r="G8" s="3792"/>
      <c r="H8" s="3792"/>
      <c r="I8" s="3792"/>
      <c r="J8" s="3792"/>
      <c r="K8" s="3792"/>
    </row>
    <row r="9" spans="1:11" ht="30" customHeight="1">
      <c r="A9" s="125"/>
      <c r="B9" s="125"/>
      <c r="C9" s="125"/>
      <c r="D9" s="125"/>
      <c r="E9" s="125"/>
      <c r="F9" s="3792" t="s">
        <v>756</v>
      </c>
      <c r="G9" s="3792"/>
      <c r="H9" s="3792"/>
      <c r="I9" s="3792"/>
      <c r="J9" s="3792"/>
      <c r="K9" s="3792"/>
    </row>
    <row r="10" spans="1:11" ht="30" customHeight="1">
      <c r="A10" s="125"/>
      <c r="B10" s="125"/>
      <c r="C10" s="125"/>
      <c r="D10" s="125"/>
      <c r="E10" s="125"/>
      <c r="F10" s="3792" t="s">
        <v>756</v>
      </c>
      <c r="G10" s="3792"/>
      <c r="H10" s="3792"/>
      <c r="I10" s="3792"/>
      <c r="J10" s="3792"/>
      <c r="K10" s="3792"/>
    </row>
    <row r="11" spans="1:11" ht="30" customHeight="1">
      <c r="A11" s="3331" t="s">
        <v>820</v>
      </c>
      <c r="B11" s="3331"/>
      <c r="C11" s="3331"/>
      <c r="D11" s="3331"/>
      <c r="E11" s="3331"/>
      <c r="F11" s="3792" t="s">
        <v>756</v>
      </c>
      <c r="G11" s="3792"/>
      <c r="H11" s="3792"/>
      <c r="I11" s="3792"/>
      <c r="J11" s="3792"/>
      <c r="K11" s="3792"/>
    </row>
    <row r="12" spans="1:11" ht="9.75" customHeight="1">
      <c r="A12" s="70"/>
      <c r="B12" s="70"/>
      <c r="C12" s="70"/>
      <c r="D12" s="70"/>
      <c r="E12" s="70"/>
      <c r="F12" s="3793" t="s">
        <v>479</v>
      </c>
      <c r="G12" s="3794"/>
      <c r="H12" s="3794"/>
      <c r="I12" s="3794"/>
      <c r="J12" s="3794"/>
      <c r="K12" s="3794"/>
    </row>
    <row r="13" spans="1:11" ht="30" customHeight="1">
      <c r="A13" s="3331" t="s">
        <v>821</v>
      </c>
      <c r="B13" s="3331"/>
      <c r="C13" s="3331"/>
      <c r="D13" s="3331"/>
      <c r="E13" s="3331"/>
      <c r="F13" s="3792" t="s">
        <v>756</v>
      </c>
      <c r="G13" s="3792"/>
      <c r="H13" s="3792"/>
      <c r="I13" s="3792"/>
      <c r="J13" s="3792"/>
      <c r="K13" s="3792"/>
    </row>
    <row r="14" spans="1:11" ht="9.75" customHeight="1">
      <c r="A14" s="70"/>
      <c r="B14" s="70"/>
      <c r="C14" s="70"/>
      <c r="D14" s="70"/>
      <c r="E14" s="70"/>
      <c r="F14" s="3793" t="s">
        <v>479</v>
      </c>
      <c r="G14" s="3794"/>
      <c r="H14" s="3794"/>
      <c r="I14" s="3794"/>
      <c r="J14" s="3794"/>
      <c r="K14" s="3794"/>
    </row>
    <row r="15" spans="1:11" ht="27.75" customHeight="1">
      <c r="A15" s="70"/>
      <c r="B15" s="70"/>
      <c r="C15" s="70"/>
      <c r="D15" s="70"/>
      <c r="E15" s="70"/>
      <c r="F15" s="280"/>
      <c r="G15" s="281"/>
      <c r="H15" s="281"/>
      <c r="I15" s="281"/>
      <c r="J15" s="281"/>
      <c r="K15" s="281"/>
    </row>
    <row r="16" spans="1:11" ht="30" customHeight="1">
      <c r="A16" s="3801" t="s">
        <v>819</v>
      </c>
      <c r="B16" s="3801"/>
      <c r="C16" s="3801"/>
      <c r="D16" s="3801"/>
      <c r="E16" s="3801"/>
      <c r="F16" s="3206" t="s">
        <v>756</v>
      </c>
      <c r="G16" s="3206"/>
      <c r="H16" s="3206"/>
      <c r="I16" s="3206"/>
      <c r="J16" s="3206"/>
      <c r="K16" s="3206"/>
    </row>
    <row r="17" spans="1:11">
      <c r="A17" s="17"/>
    </row>
    <row r="18" spans="1:11" ht="51.75" customHeight="1">
      <c r="A18" s="1"/>
    </row>
    <row r="19" spans="1:11" ht="51.75" customHeight="1">
      <c r="A19" s="1"/>
    </row>
    <row r="20" spans="1:11" ht="42" customHeight="1">
      <c r="A20" s="3519" t="s">
        <v>756</v>
      </c>
      <c r="B20" s="3519"/>
      <c r="C20" s="3519"/>
      <c r="D20" s="3519"/>
      <c r="E20" s="3798" t="s">
        <v>756</v>
      </c>
      <c r="F20" s="3523"/>
      <c r="G20" s="3523"/>
      <c r="H20" s="3799"/>
      <c r="I20" s="3798"/>
      <c r="J20" s="3523"/>
      <c r="K20" s="3799"/>
    </row>
    <row r="21" spans="1:11" ht="19.5" customHeight="1">
      <c r="A21" s="3791" t="s">
        <v>425</v>
      </c>
      <c r="B21" s="3791"/>
      <c r="C21" s="3791"/>
      <c r="D21" s="3791"/>
      <c r="E21" s="3795" t="s">
        <v>369</v>
      </c>
      <c r="F21" s="3796"/>
      <c r="G21" s="3796"/>
      <c r="H21" s="3797"/>
      <c r="I21" s="3795" t="s">
        <v>370</v>
      </c>
      <c r="J21" s="3796"/>
      <c r="K21" s="3797"/>
    </row>
    <row r="22" spans="1:11" ht="15">
      <c r="A22" s="1"/>
    </row>
    <row r="23" spans="1:11" ht="15">
      <c r="A23" s="1"/>
    </row>
    <row r="24" spans="1:11" ht="15">
      <c r="A24" s="1"/>
    </row>
  </sheetData>
  <sheetProtection formatRows="0" selectLockedCells="1"/>
  <mergeCells count="28">
    <mergeCell ref="F8:K8"/>
    <mergeCell ref="F9:K9"/>
    <mergeCell ref="A16:E16"/>
    <mergeCell ref="F10:K10"/>
    <mergeCell ref="F16:K16"/>
    <mergeCell ref="A11:E11"/>
    <mergeCell ref="A13:E13"/>
    <mergeCell ref="F6:K6"/>
    <mergeCell ref="F7:K7"/>
    <mergeCell ref="A6:E6"/>
    <mergeCell ref="A1:K2"/>
    <mergeCell ref="A7:B7"/>
    <mergeCell ref="A21:D21"/>
    <mergeCell ref="A3:B3"/>
    <mergeCell ref="C3:K3"/>
    <mergeCell ref="F11:K11"/>
    <mergeCell ref="F13:K13"/>
    <mergeCell ref="F12:K12"/>
    <mergeCell ref="F14:K14"/>
    <mergeCell ref="E21:H21"/>
    <mergeCell ref="I21:K21"/>
    <mergeCell ref="E20:H20"/>
    <mergeCell ref="I20:K20"/>
    <mergeCell ref="I4:K4"/>
    <mergeCell ref="G4:H4"/>
    <mergeCell ref="A4:B4"/>
    <mergeCell ref="C4:F4"/>
    <mergeCell ref="A20:D20"/>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8852" r:id="rId4" name="Button 4">
              <controlPr defaultSize="0" print="0" autoFill="0" autoPict="0" macro="[0]!ToMainMenu">
                <anchor>
                  <from>
                    <xdr:col>11</xdr:col>
                    <xdr:colOff>373380</xdr:colOff>
                    <xdr:row>1</xdr:row>
                    <xdr:rowOff>0</xdr:rowOff>
                  </from>
                  <to>
                    <xdr:col>13</xdr:col>
                    <xdr:colOff>449580</xdr:colOff>
                    <xdr:row>2</xdr:row>
                    <xdr:rowOff>236220</xdr:rowOff>
                  </to>
                </anchor>
              </controlPr>
            </control>
          </mc:Choice>
        </mc:AlternateContent>
        <mc:AlternateContent xmlns:mc="http://schemas.openxmlformats.org/markup-compatibility/2006">
          <mc:Choice Requires="x14">
            <control shapeId="78853" r:id="rId5" name="Button 5">
              <controlPr defaultSize="0" print="0" autoFill="0" autoPict="0" macro="[0]!PrintCoverPGSec1">
                <anchor>
                  <from>
                    <xdr:col>11</xdr:col>
                    <xdr:colOff>373380</xdr:colOff>
                    <xdr:row>3</xdr:row>
                    <xdr:rowOff>160020</xdr:rowOff>
                  </from>
                  <to>
                    <xdr:col>13</xdr:col>
                    <xdr:colOff>449580</xdr:colOff>
                    <xdr:row>4</xdr:row>
                    <xdr:rowOff>45720</xdr:rowOff>
                  </to>
                </anchor>
              </controlPr>
            </control>
          </mc:Choice>
        </mc:AlternateContent>
        <mc:AlternateContent xmlns:mc="http://schemas.openxmlformats.org/markup-compatibility/2006">
          <mc:Choice Requires="x14">
            <control shapeId="78854" r:id="rId6" name="Button 6">
              <controlPr defaultSize="0" print="0" autoFill="0" autoPict="0" macro="[0]!PrintPreview">
                <anchor>
                  <from>
                    <xdr:col>11</xdr:col>
                    <xdr:colOff>373380</xdr:colOff>
                    <xdr:row>2</xdr:row>
                    <xdr:rowOff>274320</xdr:rowOff>
                  </from>
                  <to>
                    <xdr:col>13</xdr:col>
                    <xdr:colOff>449580</xdr:colOff>
                    <xdr:row>2</xdr:row>
                    <xdr:rowOff>563880</xdr:rowOff>
                  </to>
                </anchor>
              </controlPr>
            </control>
          </mc:Choice>
        </mc:AlternateContent>
        <mc:AlternateContent xmlns:mc="http://schemas.openxmlformats.org/markup-compatibility/2006">
          <mc:Choice Requires="x14">
            <control shapeId="78922" r:id="rId7" name="Button 74">
              <controlPr defaultSize="0" print="0" autoFill="0" autoPict="0" macro="[0]!ToDataEntry">
                <anchor>
                  <from>
                    <xdr:col>11</xdr:col>
                    <xdr:colOff>373380</xdr:colOff>
                    <xdr:row>4</xdr:row>
                    <xdr:rowOff>99060</xdr:rowOff>
                  </from>
                  <to>
                    <xdr:col>13</xdr:col>
                    <xdr:colOff>449580</xdr:colOff>
                    <xdr:row>5</xdr:row>
                    <xdr:rowOff>30480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tabColor indexed="51"/>
  </sheetPr>
  <dimension ref="A1:K40"/>
  <sheetViews>
    <sheetView showGridLines="0" showRowColHeaders="0" zoomScaleNormal="100" workbookViewId="0">
      <selection activeCell="E28" sqref="E28"/>
    </sheetView>
  </sheetViews>
  <sheetFormatPr defaultColWidth="9.109375" defaultRowHeight="13.2"/>
  <cols>
    <col min="1" max="1" width="5" style="8" customWidth="1"/>
    <col min="2" max="2" width="8.88671875" style="8" customWidth="1"/>
    <col min="3" max="3" width="9.109375" style="8"/>
    <col min="4" max="4" width="10" style="8" customWidth="1"/>
    <col min="5" max="5" width="7" style="8" customWidth="1"/>
    <col min="6" max="8" width="9.109375" style="8"/>
    <col min="9" max="9" width="4.109375" style="8" customWidth="1"/>
    <col min="10" max="10" width="13.5546875" style="8" customWidth="1"/>
    <col min="11" max="11" width="11.33203125" style="8" customWidth="1"/>
    <col min="12" max="16384" width="9.109375" style="8"/>
  </cols>
  <sheetData>
    <row r="1" spans="1:11" ht="39" customHeight="1">
      <c r="A1" s="3346" t="s">
        <v>1418</v>
      </c>
      <c r="B1" s="3347"/>
      <c r="C1" s="3347"/>
      <c r="D1" s="3347"/>
      <c r="E1" s="3347"/>
      <c r="F1" s="3347"/>
      <c r="G1" s="3347"/>
      <c r="H1" s="3347"/>
      <c r="I1" s="3347"/>
      <c r="J1" s="3347"/>
      <c r="K1" s="3348"/>
    </row>
    <row r="2" spans="1:11" ht="15.6">
      <c r="A2" s="80"/>
    </row>
    <row r="3" spans="1:11" ht="65.25" customHeight="1">
      <c r="A3" s="3420" t="s">
        <v>417</v>
      </c>
      <c r="B3" s="3420"/>
      <c r="C3" s="3421" t="str">
        <f>+'Master Data'!E18</f>
        <v>KZN Public Works: 191 Prince Alfred Street</v>
      </c>
      <c r="D3" s="3431"/>
      <c r="E3" s="3431"/>
      <c r="F3" s="3431"/>
      <c r="G3" s="3431"/>
      <c r="H3" s="3431"/>
      <c r="I3" s="3431"/>
      <c r="J3" s="3431"/>
      <c r="K3" s="3422"/>
    </row>
    <row r="4" spans="1:11" ht="27.75" customHeight="1">
      <c r="A4" s="3420" t="s">
        <v>4552</v>
      </c>
      <c r="B4" s="3420"/>
      <c r="C4" s="3721" t="str">
        <f>+'Master Data'!E13</f>
        <v>ZNTM012345W</v>
      </c>
      <c r="D4" s="3721"/>
      <c r="E4" s="3721"/>
      <c r="F4" s="3721"/>
      <c r="G4" s="3420" t="s">
        <v>4013</v>
      </c>
      <c r="H4" s="3420"/>
      <c r="I4" s="3721" t="str">
        <f>+'Master Data'!G13</f>
        <v>012345</v>
      </c>
      <c r="J4" s="3721"/>
      <c r="K4" s="3721"/>
    </row>
    <row r="5" spans="1:11" ht="9" customHeight="1">
      <c r="A5" s="80"/>
    </row>
    <row r="6" spans="1:11" ht="13.8">
      <c r="A6" s="3806" t="s">
        <v>4572</v>
      </c>
      <c r="B6" s="3806"/>
      <c r="C6" s="3806"/>
      <c r="D6" s="3806"/>
      <c r="E6" s="3806"/>
      <c r="F6" s="3806"/>
      <c r="G6" s="3806"/>
      <c r="H6" s="3806"/>
      <c r="I6" s="3806"/>
      <c r="J6" s="3806"/>
      <c r="K6" s="3806"/>
    </row>
    <row r="7" spans="1:11" ht="9.75" customHeight="1">
      <c r="A7" s="10"/>
    </row>
    <row r="8" spans="1:11" ht="31.5" customHeight="1">
      <c r="A8" s="262" t="s">
        <v>396</v>
      </c>
      <c r="B8" s="3335" t="s">
        <v>380</v>
      </c>
      <c r="C8" s="3335"/>
      <c r="D8" s="3335"/>
      <c r="E8" s="3335"/>
      <c r="F8" s="3335"/>
      <c r="G8" s="3335"/>
      <c r="H8" s="3335"/>
      <c r="I8" s="3807" t="s">
        <v>480</v>
      </c>
      <c r="J8" s="3807"/>
      <c r="K8" s="3807"/>
    </row>
    <row r="9" spans="1:11" ht="17.25" customHeight="1">
      <c r="A9" s="68">
        <v>1</v>
      </c>
      <c r="B9" s="3802"/>
      <c r="C9" s="3802"/>
      <c r="D9" s="3802"/>
      <c r="E9" s="3802"/>
      <c r="F9" s="3802"/>
      <c r="G9" s="3802"/>
      <c r="H9" s="3215"/>
      <c r="I9" s="282" t="s">
        <v>1098</v>
      </c>
      <c r="J9" s="3803"/>
      <c r="K9" s="3804"/>
    </row>
    <row r="10" spans="1:11" ht="17.25" customHeight="1">
      <c r="A10" s="68">
        <v>2</v>
      </c>
      <c r="B10" s="3802"/>
      <c r="C10" s="3802"/>
      <c r="D10" s="3802"/>
      <c r="E10" s="3802"/>
      <c r="F10" s="3802"/>
      <c r="G10" s="3802"/>
      <c r="H10" s="3215"/>
      <c r="I10" s="282" t="s">
        <v>1098</v>
      </c>
      <c r="J10" s="3803"/>
      <c r="K10" s="3804"/>
    </row>
    <row r="11" spans="1:11" ht="17.25" customHeight="1">
      <c r="A11" s="68">
        <v>3</v>
      </c>
      <c r="B11" s="3802"/>
      <c r="C11" s="3802"/>
      <c r="D11" s="3802"/>
      <c r="E11" s="3802"/>
      <c r="F11" s="3802"/>
      <c r="G11" s="3802"/>
      <c r="H11" s="3215"/>
      <c r="I11" s="282" t="s">
        <v>1098</v>
      </c>
      <c r="J11" s="3803"/>
      <c r="K11" s="3804"/>
    </row>
    <row r="12" spans="1:11" ht="17.25" customHeight="1">
      <c r="A12" s="68">
        <v>4</v>
      </c>
      <c r="B12" s="3802"/>
      <c r="C12" s="3802"/>
      <c r="D12" s="3802"/>
      <c r="E12" s="3802"/>
      <c r="F12" s="3802"/>
      <c r="G12" s="3802"/>
      <c r="H12" s="3215"/>
      <c r="I12" s="282" t="s">
        <v>1098</v>
      </c>
      <c r="J12" s="3803"/>
      <c r="K12" s="3804"/>
    </row>
    <row r="13" spans="1:11" ht="17.25" customHeight="1">
      <c r="A13" s="68">
        <v>5</v>
      </c>
      <c r="B13" s="3802"/>
      <c r="C13" s="3802"/>
      <c r="D13" s="3802"/>
      <c r="E13" s="3802"/>
      <c r="F13" s="3802"/>
      <c r="G13" s="3802"/>
      <c r="H13" s="3215"/>
      <c r="I13" s="282" t="s">
        <v>1098</v>
      </c>
      <c r="J13" s="3803"/>
      <c r="K13" s="3804"/>
    </row>
    <row r="14" spans="1:11" ht="17.25" customHeight="1">
      <c r="A14" s="68">
        <v>6</v>
      </c>
      <c r="B14" s="3802"/>
      <c r="C14" s="3802"/>
      <c r="D14" s="3802"/>
      <c r="E14" s="3802"/>
      <c r="F14" s="3802"/>
      <c r="G14" s="3802"/>
      <c r="H14" s="3215"/>
      <c r="I14" s="276" t="s">
        <v>1098</v>
      </c>
      <c r="J14" s="3216"/>
      <c r="K14" s="3217"/>
    </row>
    <row r="15" spans="1:11" ht="10.5" customHeight="1">
      <c r="A15" s="79"/>
      <c r="B15" s="9"/>
      <c r="C15" s="9"/>
      <c r="D15" s="9"/>
      <c r="E15" s="9"/>
      <c r="F15" s="9"/>
      <c r="G15" s="9"/>
      <c r="H15" s="9"/>
      <c r="I15" s="9"/>
      <c r="J15" s="9"/>
      <c r="K15" s="9"/>
    </row>
    <row r="16" spans="1:11" ht="133.19999999999999" customHeight="1">
      <c r="A16" s="3805" t="s">
        <v>3947</v>
      </c>
      <c r="B16" s="3805"/>
      <c r="C16" s="3805"/>
      <c r="D16" s="3805"/>
      <c r="E16" s="3805"/>
      <c r="F16" s="3805"/>
      <c r="G16" s="3805"/>
      <c r="H16" s="3805"/>
      <c r="I16" s="3805"/>
      <c r="J16" s="3805"/>
      <c r="K16" s="3805"/>
    </row>
    <row r="17" spans="1:11" ht="0.75" customHeight="1">
      <c r="A17" s="10"/>
    </row>
    <row r="18" spans="1:11" ht="15" customHeight="1">
      <c r="A18" s="3806" t="s">
        <v>532</v>
      </c>
      <c r="B18" s="3806"/>
      <c r="C18" s="3806"/>
      <c r="D18" s="3806"/>
      <c r="E18" s="3806"/>
      <c r="F18" s="3806"/>
      <c r="G18" s="3806"/>
      <c r="H18" s="3806"/>
      <c r="I18" s="3811" t="s">
        <v>3314</v>
      </c>
      <c r="J18" s="3811"/>
      <c r="K18" s="3811"/>
    </row>
    <row r="19" spans="1:11" ht="15" customHeight="1">
      <c r="A19" s="55"/>
      <c r="B19" s="55"/>
      <c r="C19" s="55"/>
      <c r="D19" s="55"/>
      <c r="E19" s="55"/>
      <c r="F19" s="55"/>
      <c r="G19" s="55"/>
      <c r="H19" s="55"/>
      <c r="I19" s="3811"/>
      <c r="J19" s="3811"/>
      <c r="K19" s="3811"/>
    </row>
    <row r="20" spans="1:11" ht="15" customHeight="1">
      <c r="A20" s="3810" t="s">
        <v>533</v>
      </c>
      <c r="B20" s="3810"/>
      <c r="C20" s="3810"/>
      <c r="D20" s="3810"/>
      <c r="E20" s="3810"/>
      <c r="F20" s="3810"/>
      <c r="G20" s="3810"/>
      <c r="H20" s="3810"/>
      <c r="I20" s="3811"/>
      <c r="J20" s="3811"/>
      <c r="K20" s="3811"/>
    </row>
    <row r="21" spans="1:11" ht="12" customHeight="1">
      <c r="A21" s="55"/>
      <c r="B21" s="55"/>
      <c r="C21" s="55"/>
      <c r="D21" s="55"/>
      <c r="E21" s="55"/>
      <c r="F21" s="55"/>
      <c r="G21" s="55"/>
      <c r="H21" s="55"/>
      <c r="I21" s="3811"/>
      <c r="J21" s="3811"/>
      <c r="K21" s="3811"/>
    </row>
    <row r="22" spans="1:11" ht="15" customHeight="1">
      <c r="A22" s="3806" t="s">
        <v>534</v>
      </c>
      <c r="B22" s="3806"/>
      <c r="C22" s="3806"/>
      <c r="D22" s="3806"/>
      <c r="E22" s="3806"/>
      <c r="F22" s="3806"/>
      <c r="G22" s="3806"/>
      <c r="H22" s="3806"/>
      <c r="I22" s="3811"/>
      <c r="J22" s="3811"/>
      <c r="K22" s="3811"/>
    </row>
    <row r="23" spans="1:11" ht="12" customHeight="1">
      <c r="A23" s="55"/>
      <c r="B23" s="55"/>
      <c r="C23" s="55"/>
      <c r="D23" s="55"/>
      <c r="E23" s="55"/>
      <c r="F23" s="55"/>
      <c r="G23" s="55"/>
      <c r="H23" s="55"/>
      <c r="I23" s="3811"/>
      <c r="J23" s="3811"/>
      <c r="K23" s="3811"/>
    </row>
    <row r="24" spans="1:11" ht="15" customHeight="1">
      <c r="A24" s="3806" t="s">
        <v>1964</v>
      </c>
      <c r="B24" s="3806"/>
      <c r="C24" s="3806"/>
      <c r="D24" s="3806"/>
      <c r="E24" s="3806"/>
      <c r="F24" s="3806"/>
      <c r="G24" s="3806"/>
      <c r="H24" s="3806"/>
      <c r="I24" s="3811"/>
      <c r="J24" s="3811"/>
      <c r="K24" s="3811"/>
    </row>
    <row r="25" spans="1:11" ht="15" customHeight="1">
      <c r="A25" s="3806" t="s">
        <v>535</v>
      </c>
      <c r="B25" s="3806"/>
      <c r="C25" s="3806"/>
      <c r="D25" s="3806"/>
      <c r="E25" s="3806"/>
      <c r="F25" s="3806"/>
      <c r="G25" s="3806"/>
      <c r="H25" s="3806"/>
      <c r="I25" s="3811"/>
      <c r="J25" s="3811"/>
      <c r="K25" s="3811"/>
    </row>
    <row r="26" spans="1:11" ht="15" customHeight="1">
      <c r="A26" s="3806" t="s">
        <v>536</v>
      </c>
      <c r="B26" s="3806"/>
      <c r="C26" s="3806"/>
      <c r="D26" s="3806"/>
      <c r="E26" s="3806"/>
      <c r="F26" s="3806"/>
      <c r="G26" s="3806"/>
      <c r="H26" s="3806"/>
      <c r="I26" s="3811"/>
      <c r="J26" s="3811"/>
      <c r="K26" s="3811"/>
    </row>
    <row r="27" spans="1:11" ht="12" customHeight="1">
      <c r="A27" s="55"/>
      <c r="B27" s="55"/>
      <c r="C27" s="55"/>
      <c r="D27" s="55"/>
      <c r="E27" s="55"/>
      <c r="F27" s="55"/>
      <c r="G27" s="55"/>
      <c r="H27" s="55"/>
      <c r="I27" s="3811"/>
      <c r="J27" s="3811"/>
      <c r="K27" s="3811"/>
    </row>
    <row r="28" spans="1:11" ht="15" customHeight="1">
      <c r="A28" s="3806" t="s">
        <v>537</v>
      </c>
      <c r="B28" s="3806"/>
      <c r="C28" s="3806"/>
      <c r="D28" s="3806"/>
      <c r="E28" s="3806"/>
      <c r="F28" s="3806"/>
      <c r="G28" s="3806"/>
      <c r="H28" s="3806"/>
      <c r="I28" s="3811"/>
      <c r="J28" s="3811"/>
      <c r="K28" s="3811"/>
    </row>
    <row r="29" spans="1:11" ht="12" customHeight="1">
      <c r="A29" s="55"/>
      <c r="B29" s="55"/>
      <c r="C29" s="55"/>
      <c r="D29" s="55"/>
      <c r="E29" s="55"/>
      <c r="F29" s="55"/>
      <c r="G29" s="55"/>
      <c r="H29" s="55"/>
      <c r="I29" s="3811"/>
      <c r="J29" s="3811"/>
      <c r="K29" s="3811"/>
    </row>
    <row r="30" spans="1:11" ht="15" customHeight="1">
      <c r="A30" s="3806" t="s">
        <v>1933</v>
      </c>
      <c r="B30" s="3806"/>
      <c r="C30" s="3806"/>
      <c r="D30" s="3806"/>
      <c r="E30" s="3806"/>
      <c r="F30" s="3806"/>
      <c r="G30" s="3806"/>
      <c r="H30" s="3806"/>
      <c r="I30" s="3811"/>
      <c r="J30" s="3811"/>
      <c r="K30" s="3811"/>
    </row>
    <row r="31" spans="1:11" ht="12" customHeight="1">
      <c r="A31" s="662"/>
      <c r="B31" s="662"/>
      <c r="C31" s="662"/>
      <c r="D31" s="662"/>
      <c r="E31" s="662"/>
      <c r="F31" s="662"/>
      <c r="G31" s="662"/>
      <c r="H31" s="662"/>
      <c r="I31" s="3811"/>
      <c r="J31" s="3811"/>
      <c r="K31" s="3811"/>
    </row>
    <row r="32" spans="1:11" ht="15" customHeight="1">
      <c r="A32" s="3806" t="s">
        <v>2487</v>
      </c>
      <c r="B32" s="3806"/>
      <c r="C32" s="3806"/>
      <c r="D32" s="3806"/>
      <c r="E32" s="3806"/>
      <c r="F32" s="3806"/>
      <c r="G32" s="3806"/>
      <c r="H32" s="3806"/>
      <c r="I32" s="3811"/>
      <c r="J32" s="3811"/>
      <c r="K32" s="3811"/>
    </row>
    <row r="33" spans="1:11" ht="7.5" customHeight="1">
      <c r="A33" s="10"/>
      <c r="I33" s="3811"/>
      <c r="J33" s="3811"/>
      <c r="K33" s="3811"/>
    </row>
    <row r="34" spans="1:11" ht="8.25" customHeight="1">
      <c r="A34" s="10"/>
    </row>
    <row r="35" spans="1:11" ht="36.75" customHeight="1">
      <c r="A35" s="3519" t="s">
        <v>756</v>
      </c>
      <c r="B35" s="3519"/>
      <c r="C35" s="3519"/>
      <c r="D35" s="3519"/>
      <c r="E35" s="3519"/>
      <c r="F35" s="3519"/>
      <c r="G35" s="3519"/>
      <c r="H35" s="3519"/>
      <c r="I35" s="3519" t="s">
        <v>756</v>
      </c>
      <c r="J35" s="3519"/>
      <c r="K35" s="3519"/>
    </row>
    <row r="36" spans="1:11" ht="18.75" customHeight="1">
      <c r="A36" s="3809" t="s">
        <v>425</v>
      </c>
      <c r="B36" s="3809"/>
      <c r="C36" s="3809"/>
      <c r="D36" s="3809"/>
      <c r="E36" s="3809" t="s">
        <v>369</v>
      </c>
      <c r="F36" s="3809"/>
      <c r="G36" s="3809"/>
      <c r="H36" s="3809"/>
      <c r="I36" s="3809" t="s">
        <v>370</v>
      </c>
      <c r="J36" s="3809"/>
      <c r="K36" s="3809"/>
    </row>
    <row r="37" spans="1:11" ht="15">
      <c r="A37" s="10"/>
    </row>
    <row r="38" spans="1:11" ht="56.4" customHeight="1">
      <c r="A38" s="3808"/>
      <c r="B38" s="3808"/>
      <c r="C38" s="3808"/>
      <c r="D38" s="3808"/>
      <c r="E38" s="3808"/>
      <c r="F38" s="3808"/>
      <c r="G38" s="3808"/>
      <c r="H38" s="3808"/>
      <c r="I38" s="3808"/>
      <c r="J38" s="3808"/>
      <c r="K38" s="3808"/>
    </row>
    <row r="39" spans="1:11" ht="15">
      <c r="A39" s="10"/>
    </row>
    <row r="40" spans="1:11">
      <c r="B40" s="694" t="s">
        <v>582</v>
      </c>
    </row>
  </sheetData>
  <sheetProtection formatRows="0" selectLockedCells="1"/>
  <mergeCells count="40">
    <mergeCell ref="A22:H22"/>
    <mergeCell ref="A20:H20"/>
    <mergeCell ref="A18:H18"/>
    <mergeCell ref="I18:K33"/>
    <mergeCell ref="A32:H32"/>
    <mergeCell ref="A25:H25"/>
    <mergeCell ref="A24:H24"/>
    <mergeCell ref="A26:H26"/>
    <mergeCell ref="A28:H28"/>
    <mergeCell ref="A30:H30"/>
    <mergeCell ref="A38:K38"/>
    <mergeCell ref="I36:K36"/>
    <mergeCell ref="E35:H35"/>
    <mergeCell ref="E36:H36"/>
    <mergeCell ref="A35:D35"/>
    <mergeCell ref="A36:D36"/>
    <mergeCell ref="I35:K35"/>
    <mergeCell ref="A16:K16"/>
    <mergeCell ref="J14:K14"/>
    <mergeCell ref="B14:H14"/>
    <mergeCell ref="A1:K1"/>
    <mergeCell ref="G4:H4"/>
    <mergeCell ref="A4:B4"/>
    <mergeCell ref="C4:F4"/>
    <mergeCell ref="I4:K4"/>
    <mergeCell ref="C3:K3"/>
    <mergeCell ref="A3:B3"/>
    <mergeCell ref="A6:K6"/>
    <mergeCell ref="I8:K8"/>
    <mergeCell ref="J9:K9"/>
    <mergeCell ref="J10:K10"/>
    <mergeCell ref="B12:H12"/>
    <mergeCell ref="B8:H8"/>
    <mergeCell ref="B9:H9"/>
    <mergeCell ref="B10:H10"/>
    <mergeCell ref="B11:H11"/>
    <mergeCell ref="B13:H13"/>
    <mergeCell ref="J12:K12"/>
    <mergeCell ref="J13:K13"/>
    <mergeCell ref="J11:K11"/>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827" r:id="rId4" name="Button 3">
              <controlPr defaultSize="0" print="0" autoFill="0" autoPict="0" macro="[0]!ToMainMenu">
                <anchor>
                  <from>
                    <xdr:col>11</xdr:col>
                    <xdr:colOff>144780</xdr:colOff>
                    <xdr:row>0</xdr:row>
                    <xdr:rowOff>175260</xdr:rowOff>
                  </from>
                  <to>
                    <xdr:col>13</xdr:col>
                    <xdr:colOff>220980</xdr:colOff>
                    <xdr:row>0</xdr:row>
                    <xdr:rowOff>457200</xdr:rowOff>
                  </to>
                </anchor>
              </controlPr>
            </control>
          </mc:Choice>
        </mc:AlternateContent>
        <mc:AlternateContent xmlns:mc="http://schemas.openxmlformats.org/markup-compatibility/2006">
          <mc:Choice Requires="x14">
            <control shapeId="77828" r:id="rId5" name="Button 4">
              <controlPr defaultSize="0" print="0" autoFill="0" autoPict="0" macro="[0]!PrintCoverPGSec1">
                <anchor>
                  <from>
                    <xdr:col>11</xdr:col>
                    <xdr:colOff>175260</xdr:colOff>
                    <xdr:row>2</xdr:row>
                    <xdr:rowOff>457200</xdr:rowOff>
                  </from>
                  <to>
                    <xdr:col>13</xdr:col>
                    <xdr:colOff>251460</xdr:colOff>
                    <xdr:row>2</xdr:row>
                    <xdr:rowOff>746760</xdr:rowOff>
                  </to>
                </anchor>
              </controlPr>
            </control>
          </mc:Choice>
        </mc:AlternateContent>
        <mc:AlternateContent xmlns:mc="http://schemas.openxmlformats.org/markup-compatibility/2006">
          <mc:Choice Requires="x14">
            <control shapeId="77829" r:id="rId6" name="Button 5">
              <controlPr defaultSize="0" print="0" autoFill="0" autoPict="0" macro="[0]!PrintPreview">
                <anchor>
                  <from>
                    <xdr:col>11</xdr:col>
                    <xdr:colOff>144780</xdr:colOff>
                    <xdr:row>1</xdr:row>
                    <xdr:rowOff>0</xdr:rowOff>
                  </from>
                  <to>
                    <xdr:col>13</xdr:col>
                    <xdr:colOff>220980</xdr:colOff>
                    <xdr:row>2</xdr:row>
                    <xdr:rowOff>83820</xdr:rowOff>
                  </to>
                </anchor>
              </controlPr>
            </control>
          </mc:Choice>
        </mc:AlternateContent>
        <mc:AlternateContent xmlns:mc="http://schemas.openxmlformats.org/markup-compatibility/2006">
          <mc:Choice Requires="x14">
            <control shapeId="77897" r:id="rId7" name="Button 73">
              <controlPr defaultSize="0" print="0" autoFill="0" autoPict="0" macro="[0]!ToDataEntry">
                <anchor>
                  <from>
                    <xdr:col>11</xdr:col>
                    <xdr:colOff>175260</xdr:colOff>
                    <xdr:row>2</xdr:row>
                    <xdr:rowOff>784860</xdr:rowOff>
                  </from>
                  <to>
                    <xdr:col>13</xdr:col>
                    <xdr:colOff>251460</xdr:colOff>
                    <xdr:row>3</xdr:row>
                    <xdr:rowOff>236220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1">
    <tabColor theme="3" tint="-0.249977111117893"/>
  </sheetPr>
  <dimension ref="A1:W27"/>
  <sheetViews>
    <sheetView showGridLines="0" showRowColHeaders="0" zoomScaleNormal="100" zoomScaleSheetLayoutView="115" workbookViewId="0">
      <selection activeCell="E28" sqref="E28"/>
    </sheetView>
  </sheetViews>
  <sheetFormatPr defaultColWidth="8.88671875" defaultRowHeight="13.2"/>
  <cols>
    <col min="1" max="2" width="3.33203125" style="316" customWidth="1"/>
    <col min="3" max="3" width="15.5546875" style="316" customWidth="1"/>
    <col min="4" max="4" width="5.5546875" style="316" customWidth="1"/>
    <col min="5" max="5" width="8.88671875" style="316"/>
    <col min="6" max="8" width="2.88671875" style="316" customWidth="1"/>
    <col min="9" max="11" width="8.88671875" style="316"/>
    <col min="12" max="12" width="26.33203125" style="316" customWidth="1"/>
    <col min="13" max="16384" width="8.88671875" style="316"/>
  </cols>
  <sheetData>
    <row r="1" spans="1:23" ht="45.75" customHeight="1">
      <c r="A1" s="3816" t="s">
        <v>1894</v>
      </c>
      <c r="B1" s="3817"/>
      <c r="C1" s="3818"/>
      <c r="D1" s="3818"/>
      <c r="E1" s="3818"/>
      <c r="F1" s="3818"/>
      <c r="G1" s="3818"/>
      <c r="H1" s="3818"/>
      <c r="I1" s="3818"/>
      <c r="J1" s="3818"/>
      <c r="K1" s="3818"/>
      <c r="L1" s="3819"/>
      <c r="N1" s="544"/>
    </row>
    <row r="2" spans="1:23" ht="68.25" customHeight="1">
      <c r="A2" s="3820" t="s">
        <v>417</v>
      </c>
      <c r="B2" s="3821"/>
      <c r="C2" s="3822"/>
      <c r="D2" s="3823" t="str">
        <f>+'Master Data'!E18</f>
        <v>KZN Public Works: 191 Prince Alfred Street</v>
      </c>
      <c r="E2" s="3824"/>
      <c r="F2" s="3824"/>
      <c r="G2" s="3824"/>
      <c r="H2" s="3824"/>
      <c r="I2" s="3824"/>
      <c r="J2" s="3824"/>
      <c r="K2" s="3824"/>
      <c r="L2" s="3825"/>
      <c r="P2" s="545"/>
    </row>
    <row r="3" spans="1:23" ht="16.5" customHeight="1">
      <c r="A3" s="3826" t="s">
        <v>4552</v>
      </c>
      <c r="B3" s="3827"/>
      <c r="C3" s="3827"/>
      <c r="D3" s="3828" t="str">
        <f>+'Master Data'!E13</f>
        <v>ZNTM012345W</v>
      </c>
      <c r="E3" s="3829"/>
      <c r="F3" s="3829"/>
      <c r="G3" s="3829"/>
      <c r="H3" s="3829"/>
      <c r="I3" s="3830"/>
      <c r="J3" s="3826" t="s">
        <v>4013</v>
      </c>
      <c r="K3" s="3831"/>
      <c r="L3" s="546" t="str">
        <f>+'Master Data'!WimsNo</f>
        <v>012345</v>
      </c>
      <c r="M3" s="547"/>
      <c r="N3" s="548"/>
    </row>
    <row r="4" spans="1:23" ht="3.75" customHeight="1">
      <c r="A4" s="549"/>
      <c r="B4" s="550"/>
      <c r="C4" s="551"/>
      <c r="D4" s="551"/>
      <c r="E4" s="551"/>
      <c r="F4" s="551"/>
      <c r="G4" s="551"/>
      <c r="H4" s="551"/>
      <c r="I4" s="551"/>
      <c r="J4" s="551"/>
      <c r="K4" s="551"/>
      <c r="L4" s="552"/>
      <c r="N4" s="548"/>
    </row>
    <row r="5" spans="1:23" ht="29.25" customHeight="1">
      <c r="A5" s="553"/>
      <c r="L5" s="554"/>
      <c r="N5" s="548"/>
    </row>
    <row r="6" spans="1:23" ht="86.25" customHeight="1">
      <c r="A6" s="3832" t="s">
        <v>2038</v>
      </c>
      <c r="B6" s="3833"/>
      <c r="C6" s="3833"/>
      <c r="D6" s="3833"/>
      <c r="E6" s="3833"/>
      <c r="F6" s="3833"/>
      <c r="G6" s="3833"/>
      <c r="H6" s="3833"/>
      <c r="I6" s="3833"/>
      <c r="J6" s="3833"/>
      <c r="K6" s="3833"/>
      <c r="L6" s="3834"/>
      <c r="P6" s="848"/>
      <c r="Q6" s="848"/>
      <c r="R6" s="848"/>
      <c r="S6" s="848"/>
      <c r="T6" s="848"/>
      <c r="U6" s="848"/>
      <c r="V6" s="848"/>
      <c r="W6" s="848"/>
    </row>
    <row r="7" spans="1:23" ht="51" customHeight="1">
      <c r="A7" s="555"/>
      <c r="B7" s="556"/>
      <c r="D7" s="382"/>
      <c r="E7" s="382"/>
      <c r="F7" s="382"/>
      <c r="G7" s="382"/>
      <c r="H7" s="382"/>
      <c r="I7" s="382"/>
      <c r="J7" s="382"/>
      <c r="K7" s="382"/>
      <c r="L7" s="849"/>
      <c r="O7" s="848"/>
      <c r="P7" s="848"/>
      <c r="Q7" s="848"/>
      <c r="R7" s="848"/>
      <c r="S7" s="848"/>
      <c r="T7" s="848"/>
      <c r="U7" s="848"/>
      <c r="V7" s="848"/>
      <c r="W7" s="848"/>
    </row>
    <row r="8" spans="1:23" ht="30.75" customHeight="1">
      <c r="A8" s="3835" t="s">
        <v>1081</v>
      </c>
      <c r="B8" s="3836"/>
      <c r="C8" s="3836"/>
      <c r="D8" s="3836"/>
      <c r="E8" s="3836"/>
      <c r="F8" s="3836"/>
      <c r="G8" s="3836"/>
      <c r="H8" s="3836"/>
      <c r="I8" s="3836"/>
      <c r="J8" s="3836"/>
      <c r="K8" s="3836"/>
      <c r="L8" s="3837"/>
      <c r="O8" s="848"/>
      <c r="P8" s="848"/>
      <c r="Q8" s="848"/>
      <c r="R8" s="848"/>
      <c r="S8" s="848"/>
      <c r="T8" s="848"/>
      <c r="U8" s="848"/>
      <c r="V8" s="848"/>
      <c r="W8" s="848"/>
    </row>
    <row r="9" spans="1:23" ht="32.25" customHeight="1">
      <c r="A9" s="558"/>
      <c r="B9" s="556"/>
      <c r="D9" s="382"/>
      <c r="E9" s="382"/>
      <c r="F9" s="382"/>
      <c r="G9" s="382"/>
      <c r="H9" s="382"/>
      <c r="I9" s="382"/>
      <c r="J9" s="382"/>
      <c r="K9" s="382"/>
      <c r="L9" s="849"/>
      <c r="O9" s="848"/>
      <c r="P9" s="848"/>
      <c r="Q9" s="848"/>
      <c r="R9" s="848"/>
      <c r="S9" s="848"/>
      <c r="T9" s="848"/>
      <c r="U9" s="848"/>
      <c r="V9" s="848"/>
      <c r="W9" s="848"/>
    </row>
    <row r="10" spans="1:23" ht="33.6" customHeight="1">
      <c r="A10" s="3838" t="s">
        <v>2039</v>
      </c>
      <c r="B10" s="3839"/>
      <c r="C10" s="3839"/>
      <c r="D10" s="3839"/>
      <c r="E10" s="3839"/>
      <c r="F10" s="3839"/>
      <c r="G10" s="3839"/>
      <c r="H10" s="3839"/>
      <c r="I10" s="3839"/>
      <c r="J10" s="3839"/>
      <c r="K10" s="3839"/>
      <c r="L10" s="3840"/>
      <c r="P10" s="848"/>
      <c r="Q10" s="848"/>
      <c r="R10" s="848"/>
      <c r="S10" s="848"/>
      <c r="T10" s="848"/>
      <c r="U10" s="848"/>
      <c r="V10" s="848"/>
      <c r="W10" s="848"/>
    </row>
    <row r="11" spans="1:23" ht="15" customHeight="1">
      <c r="A11" s="553"/>
      <c r="B11" s="556"/>
      <c r="C11" s="3814"/>
      <c r="D11" s="3814"/>
      <c r="E11" s="3814"/>
      <c r="F11" s="3814"/>
      <c r="G11" s="3814"/>
      <c r="H11" s="3814"/>
      <c r="I11" s="3814"/>
      <c r="J11" s="3814"/>
      <c r="K11" s="3814"/>
      <c r="L11" s="3815"/>
      <c r="O11" s="848"/>
      <c r="P11" s="848"/>
      <c r="Q11" s="848"/>
      <c r="R11" s="848"/>
      <c r="S11" s="848"/>
      <c r="T11" s="848"/>
      <c r="U11" s="848"/>
      <c r="V11" s="848"/>
      <c r="W11" s="848"/>
    </row>
    <row r="12" spans="1:23" ht="42.75" customHeight="1">
      <c r="A12" s="557"/>
      <c r="B12" s="556"/>
      <c r="C12" s="3844"/>
      <c r="D12" s="3844"/>
      <c r="E12" s="3844"/>
      <c r="F12" s="3844"/>
      <c r="G12" s="3844"/>
      <c r="H12" s="3844"/>
      <c r="I12" s="3844"/>
      <c r="J12" s="3844"/>
      <c r="K12" s="3844"/>
      <c r="L12" s="3845"/>
      <c r="O12" s="848"/>
      <c r="P12" s="848"/>
      <c r="Q12" s="848"/>
      <c r="R12" s="848"/>
      <c r="S12" s="848"/>
      <c r="T12" s="848"/>
      <c r="U12" s="848"/>
      <c r="V12" s="848"/>
      <c r="W12" s="848"/>
    </row>
    <row r="13" spans="1:23" ht="15" customHeight="1">
      <c r="A13" s="553"/>
      <c r="L13" s="554"/>
      <c r="O13" s="848"/>
      <c r="P13" s="848"/>
      <c r="Q13" s="848"/>
      <c r="R13" s="848"/>
      <c r="S13" s="848"/>
      <c r="T13" s="848"/>
      <c r="U13" s="848"/>
      <c r="V13" s="848"/>
      <c r="W13" s="848"/>
    </row>
    <row r="14" spans="1:23" ht="15" customHeight="1">
      <c r="A14" s="3850"/>
      <c r="B14" s="3812"/>
      <c r="C14" s="3812"/>
      <c r="D14" s="3848"/>
      <c r="E14" s="3848"/>
      <c r="F14" s="3848"/>
      <c r="G14" s="3848"/>
      <c r="H14" s="3848"/>
      <c r="I14" s="3848"/>
      <c r="J14" s="3848"/>
      <c r="K14" s="3848"/>
      <c r="L14" s="3849"/>
      <c r="O14" s="383"/>
      <c r="P14" s="383"/>
      <c r="Q14" s="383"/>
      <c r="R14" s="383"/>
      <c r="S14" s="383"/>
      <c r="T14" s="379"/>
      <c r="U14" s="379"/>
      <c r="V14" s="379"/>
      <c r="W14" s="379"/>
    </row>
    <row r="15" spans="1:23" ht="15" customHeight="1">
      <c r="A15" s="3851"/>
      <c r="B15" s="3852"/>
      <c r="C15" s="3852"/>
      <c r="D15" s="3852"/>
      <c r="E15" s="3852"/>
      <c r="F15" s="3852"/>
      <c r="G15" s="3852"/>
      <c r="H15" s="3852"/>
      <c r="I15" s="3852"/>
      <c r="J15" s="3852"/>
      <c r="K15" s="3852"/>
      <c r="L15" s="3853"/>
      <c r="O15" s="3812"/>
      <c r="P15" s="3812"/>
      <c r="Q15" s="3812"/>
      <c r="R15" s="3812"/>
      <c r="S15" s="3812"/>
      <c r="T15" s="385"/>
      <c r="U15" s="385"/>
      <c r="V15" s="379"/>
      <c r="W15" s="379"/>
    </row>
    <row r="16" spans="1:23" ht="126.6" customHeight="1">
      <c r="A16" s="3854"/>
      <c r="B16" s="3844"/>
      <c r="C16" s="3844"/>
      <c r="D16" s="3844"/>
      <c r="E16" s="3844"/>
      <c r="F16" s="3844"/>
      <c r="G16" s="3844"/>
      <c r="H16" s="3844"/>
      <c r="I16" s="3844"/>
      <c r="J16" s="3844"/>
      <c r="K16" s="3844"/>
      <c r="L16" s="3845"/>
      <c r="O16" s="383"/>
      <c r="P16" s="383"/>
      <c r="Q16" s="383"/>
      <c r="R16" s="383"/>
      <c r="S16" s="383"/>
      <c r="T16" s="379"/>
      <c r="U16" s="379"/>
      <c r="V16" s="379"/>
      <c r="W16" s="379"/>
    </row>
    <row r="17" spans="1:23" ht="2.25" customHeight="1">
      <c r="A17" s="3841"/>
      <c r="B17" s="3814"/>
      <c r="C17" s="3814"/>
      <c r="D17" s="824"/>
      <c r="E17" s="824"/>
      <c r="F17" s="824"/>
      <c r="G17" s="824"/>
      <c r="H17" s="824"/>
      <c r="I17" s="824"/>
      <c r="J17" s="824"/>
      <c r="K17" s="824"/>
      <c r="L17" s="825"/>
      <c r="O17" s="3813"/>
      <c r="P17" s="3813"/>
      <c r="Q17" s="3813"/>
      <c r="R17" s="3813"/>
      <c r="S17" s="3813"/>
      <c r="T17" s="379"/>
      <c r="U17" s="379"/>
      <c r="V17" s="379"/>
      <c r="W17" s="379"/>
    </row>
    <row r="18" spans="1:23" ht="4.5" customHeight="1">
      <c r="A18" s="558"/>
      <c r="B18" s="382"/>
      <c r="C18" s="382"/>
      <c r="D18" s="824"/>
      <c r="E18" s="824"/>
      <c r="F18" s="824"/>
      <c r="G18" s="824"/>
      <c r="H18" s="824"/>
      <c r="I18" s="824"/>
      <c r="J18" s="824"/>
      <c r="K18" s="824"/>
      <c r="L18" s="825"/>
      <c r="O18" s="383"/>
      <c r="P18" s="383"/>
      <c r="Q18" s="383"/>
      <c r="R18" s="383"/>
      <c r="S18" s="383"/>
      <c r="T18" s="379"/>
      <c r="U18" s="379"/>
      <c r="V18" s="379"/>
      <c r="W18" s="379"/>
    </row>
    <row r="19" spans="1:23" ht="20.25" customHeight="1">
      <c r="A19" s="553"/>
      <c r="L19" s="554"/>
      <c r="P19" s="850"/>
      <c r="Q19" s="850"/>
      <c r="R19" s="850"/>
      <c r="S19" s="850"/>
      <c r="T19" s="850"/>
      <c r="U19" s="850"/>
      <c r="V19" s="850"/>
      <c r="W19" s="850"/>
    </row>
    <row r="20" spans="1:23" ht="44.25" customHeight="1">
      <c r="A20" s="553"/>
      <c r="L20" s="554"/>
      <c r="O20" s="383"/>
      <c r="P20" s="383"/>
      <c r="Q20" s="383"/>
      <c r="R20" s="383"/>
      <c r="S20" s="383"/>
      <c r="T20" s="379"/>
      <c r="U20" s="379"/>
      <c r="V20" s="379"/>
      <c r="W20" s="379"/>
    </row>
    <row r="21" spans="1:23" ht="12.75" customHeight="1">
      <c r="A21" s="3846" t="s">
        <v>1918</v>
      </c>
      <c r="B21" s="3847"/>
      <c r="C21" s="3848"/>
      <c r="D21" s="3848"/>
      <c r="E21" s="3848"/>
      <c r="F21" s="3848"/>
      <c r="G21" s="3848"/>
      <c r="H21" s="3848"/>
      <c r="I21" s="3848"/>
      <c r="J21" s="3848"/>
      <c r="K21" s="3848"/>
      <c r="L21" s="3849"/>
      <c r="P21" s="851"/>
      <c r="Q21" s="851"/>
      <c r="R21" s="851"/>
      <c r="S21" s="851"/>
      <c r="T21" s="851"/>
      <c r="U21" s="851"/>
      <c r="V21" s="851"/>
      <c r="W21" s="851"/>
    </row>
    <row r="22" spans="1:23" ht="13.5" customHeight="1">
      <c r="A22" s="553"/>
      <c r="L22" s="554"/>
      <c r="O22" s="851"/>
      <c r="P22" s="851"/>
      <c r="Q22" s="851"/>
      <c r="R22" s="851"/>
      <c r="S22" s="851"/>
      <c r="T22" s="851"/>
      <c r="U22" s="851"/>
      <c r="V22" s="851"/>
      <c r="W22" s="851"/>
    </row>
    <row r="23" spans="1:23" ht="15.75" customHeight="1">
      <c r="A23" s="559"/>
      <c r="B23" s="529"/>
      <c r="C23" s="529"/>
      <c r="D23" s="529"/>
      <c r="E23" s="529"/>
      <c r="F23" s="529"/>
      <c r="G23" s="529"/>
      <c r="H23" s="529"/>
      <c r="I23" s="529"/>
      <c r="J23" s="529"/>
      <c r="K23" s="529"/>
      <c r="L23" s="560"/>
    </row>
    <row r="24" spans="1:23">
      <c r="A24" s="3842"/>
      <c r="B24" s="3842"/>
      <c r="C24" s="3842"/>
      <c r="D24" s="3842"/>
      <c r="E24" s="3842"/>
      <c r="J24" s="3843"/>
      <c r="K24" s="3843"/>
      <c r="L24" s="3843"/>
    </row>
    <row r="26" spans="1:23">
      <c r="A26" s="355"/>
      <c r="B26" s="355"/>
    </row>
    <row r="27" spans="1:23">
      <c r="A27" s="355"/>
      <c r="B27" s="355"/>
    </row>
  </sheetData>
  <sheetProtection formatRows="0"/>
  <mergeCells count="21">
    <mergeCell ref="A24:E24"/>
    <mergeCell ref="J24:L24"/>
    <mergeCell ref="C12:L12"/>
    <mergeCell ref="A21:L21"/>
    <mergeCell ref="A14:C14"/>
    <mergeCell ref="D14:L14"/>
    <mergeCell ref="A15:L15"/>
    <mergeCell ref="A16:L16"/>
    <mergeCell ref="O15:S15"/>
    <mergeCell ref="O17:S17"/>
    <mergeCell ref="C11:L11"/>
    <mergeCell ref="A1:L1"/>
    <mergeCell ref="A2:C2"/>
    <mergeCell ref="D2:L2"/>
    <mergeCell ref="A3:C3"/>
    <mergeCell ref="D3:I3"/>
    <mergeCell ref="J3:K3"/>
    <mergeCell ref="A6:L6"/>
    <mergeCell ref="A8:L8"/>
    <mergeCell ref="A10:L10"/>
    <mergeCell ref="A17:C17"/>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39713" r:id="rId4" name="Button 1">
              <controlPr defaultSize="0" print="0" autoFill="0" autoPict="0" macro="[0]!ToMainMenu">
                <anchor>
                  <from>
                    <xdr:col>12</xdr:col>
                    <xdr:colOff>502920</xdr:colOff>
                    <xdr:row>0</xdr:row>
                    <xdr:rowOff>152400</xdr:rowOff>
                  </from>
                  <to>
                    <xdr:col>15</xdr:col>
                    <xdr:colOff>30480</xdr:colOff>
                    <xdr:row>0</xdr:row>
                    <xdr:rowOff>441960</xdr:rowOff>
                  </to>
                </anchor>
              </controlPr>
            </control>
          </mc:Choice>
        </mc:AlternateContent>
        <mc:AlternateContent xmlns:mc="http://schemas.openxmlformats.org/markup-compatibility/2006">
          <mc:Choice Requires="x14">
            <control shapeId="1139714" r:id="rId5" name="Button 2">
              <controlPr defaultSize="0" print="0" autoFill="0" autoPict="0" macro="[0]!Printsheet">
                <anchor>
                  <from>
                    <xdr:col>12</xdr:col>
                    <xdr:colOff>502920</xdr:colOff>
                    <xdr:row>1</xdr:row>
                    <xdr:rowOff>556260</xdr:rowOff>
                  </from>
                  <to>
                    <xdr:col>15</xdr:col>
                    <xdr:colOff>30480</xdr:colOff>
                    <xdr:row>1</xdr:row>
                    <xdr:rowOff>838200</xdr:rowOff>
                  </to>
                </anchor>
              </controlPr>
            </control>
          </mc:Choice>
        </mc:AlternateContent>
        <mc:AlternateContent xmlns:mc="http://schemas.openxmlformats.org/markup-compatibility/2006">
          <mc:Choice Requires="x14">
            <control shapeId="1139715" r:id="rId6" name="Button 3">
              <controlPr defaultSize="0" print="0" autoFill="0" autoPict="0" macro="[0]!PrintPreviewSheet">
                <anchor>
                  <from>
                    <xdr:col>12</xdr:col>
                    <xdr:colOff>502920</xdr:colOff>
                    <xdr:row>0</xdr:row>
                    <xdr:rowOff>480060</xdr:rowOff>
                  </from>
                  <to>
                    <xdr:col>15</xdr:col>
                    <xdr:colOff>30480</xdr:colOff>
                    <xdr:row>1</xdr:row>
                    <xdr:rowOff>182880</xdr:rowOff>
                  </to>
                </anchor>
              </controlPr>
            </control>
          </mc:Choice>
        </mc:AlternateContent>
        <mc:AlternateContent xmlns:mc="http://schemas.openxmlformats.org/markup-compatibility/2006">
          <mc:Choice Requires="x14">
            <control shapeId="1139716" r:id="rId7" name="Button 4">
              <controlPr defaultSize="0" print="0" autoFill="0" autoPict="0" macro="[0]!ToDataEntry">
                <anchor>
                  <from>
                    <xdr:col>12</xdr:col>
                    <xdr:colOff>502920</xdr:colOff>
                    <xdr:row>2</xdr:row>
                    <xdr:rowOff>30480</xdr:rowOff>
                  </from>
                  <to>
                    <xdr:col>15</xdr:col>
                    <xdr:colOff>30480</xdr:colOff>
                    <xdr:row>4</xdr:row>
                    <xdr:rowOff>60960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0">
    <tabColor rgb="FFFFC000"/>
  </sheetPr>
  <dimension ref="A1:K159"/>
  <sheetViews>
    <sheetView showGridLines="0" showRowColHeaders="0" zoomScaleNormal="100" workbookViewId="0">
      <selection activeCell="E28" sqref="E28"/>
    </sheetView>
  </sheetViews>
  <sheetFormatPr defaultRowHeight="13.2"/>
  <cols>
    <col min="1" max="1" width="19.5546875" customWidth="1"/>
    <col min="4" max="4" width="5.44140625" customWidth="1"/>
    <col min="5" max="5" width="4.6640625" customWidth="1"/>
    <col min="6" max="6" width="5.88671875" customWidth="1"/>
    <col min="7" max="7" width="5.5546875" customWidth="1"/>
    <col min="8" max="8" width="15.44140625" customWidth="1"/>
    <col min="9" max="9" width="6" customWidth="1"/>
    <col min="10" max="10" width="8.44140625" customWidth="1"/>
    <col min="11" max="11" width="6.6640625" customWidth="1"/>
  </cols>
  <sheetData>
    <row r="1" spans="1:11">
      <c r="A1" s="7"/>
    </row>
    <row r="2" spans="1:11" ht="21">
      <c r="A2" s="3874" t="s">
        <v>1419</v>
      </c>
      <c r="B2" s="3875"/>
      <c r="C2" s="3875"/>
      <c r="D2" s="3875"/>
      <c r="E2" s="3875"/>
      <c r="F2" s="3875"/>
      <c r="G2" s="3875"/>
      <c r="H2" s="3875"/>
      <c r="I2" s="3875"/>
      <c r="J2" s="3875"/>
      <c r="K2" s="3876"/>
    </row>
    <row r="3" spans="1:11" ht="67.5" customHeight="1">
      <c r="A3" s="90" t="s">
        <v>417</v>
      </c>
      <c r="B3" s="3421" t="str">
        <f>+'Master Data'!E18</f>
        <v>KZN Public Works: 191 Prince Alfred Street</v>
      </c>
      <c r="C3" s="3431"/>
      <c r="D3" s="3431"/>
      <c r="E3" s="3431"/>
      <c r="F3" s="3431"/>
      <c r="G3" s="3431"/>
      <c r="H3" s="3431"/>
      <c r="I3" s="3431"/>
      <c r="J3" s="3431"/>
      <c r="K3" s="3422"/>
    </row>
    <row r="4" spans="1:11" ht="18.75" customHeight="1">
      <c r="A4" s="51" t="s">
        <v>4573</v>
      </c>
      <c r="B4" s="3609" t="str">
        <f>+'Master Data'!E13</f>
        <v>ZNTM012345W</v>
      </c>
      <c r="C4" s="3610"/>
      <c r="D4" s="3610"/>
      <c r="E4" s="3610"/>
      <c r="F4" s="3611"/>
      <c r="G4" s="3721" t="s">
        <v>4013</v>
      </c>
      <c r="H4" s="3721"/>
      <c r="I4" s="3421" t="str">
        <f>+'Master Data'!G13</f>
        <v>012345</v>
      </c>
      <c r="J4" s="3431"/>
      <c r="K4" s="3422"/>
    </row>
    <row r="5" spans="1:11" ht="12.75" customHeight="1">
      <c r="A5" s="74"/>
      <c r="B5" s="74"/>
      <c r="C5" s="102"/>
      <c r="D5" s="102"/>
      <c r="E5" s="102"/>
      <c r="F5" s="102"/>
      <c r="G5" s="102"/>
      <c r="H5" s="102"/>
    </row>
    <row r="6" spans="1:11" ht="12.75" customHeight="1">
      <c r="A6" s="74"/>
      <c r="B6" s="74"/>
      <c r="C6" s="102"/>
      <c r="D6" s="102"/>
      <c r="E6" s="102"/>
      <c r="F6" s="102"/>
      <c r="G6" s="102"/>
      <c r="H6" s="102"/>
    </row>
    <row r="7" spans="1:11" ht="28.5" customHeight="1">
      <c r="A7" s="2417" t="s">
        <v>4574</v>
      </c>
      <c r="B7" s="2980"/>
      <c r="C7" s="2980"/>
      <c r="D7" s="2980"/>
      <c r="E7" s="2980"/>
      <c r="F7" s="2980"/>
      <c r="G7" s="2980"/>
      <c r="H7" s="2980"/>
      <c r="I7" s="2980"/>
      <c r="J7" s="2980"/>
      <c r="K7" s="2980"/>
    </row>
    <row r="8" spans="1:11">
      <c r="A8" s="6"/>
    </row>
    <row r="9" spans="1:11">
      <c r="A9" s="4" t="str">
        <f>+'Master Data'!B1124</f>
        <v xml:space="preserve">TECHNICAL DATA: </v>
      </c>
      <c r="B9" s="3873" t="str">
        <f>+'Master Data'!E1124</f>
        <v>STANDBY GENERATOR</v>
      </c>
      <c r="C9" s="3873"/>
      <c r="D9" s="3873"/>
      <c r="E9" s="3873"/>
      <c r="F9" s="3873"/>
      <c r="G9" s="3873"/>
      <c r="H9" s="3873"/>
      <c r="I9" s="3873"/>
      <c r="J9" s="3873"/>
      <c r="K9" s="3873"/>
    </row>
    <row r="10" spans="1:11" ht="13.8" thickBot="1">
      <c r="A10" s="4"/>
    </row>
    <row r="11" spans="1:11" ht="24" customHeight="1">
      <c r="A11" s="3878" t="str">
        <f>+'Master Data'!B1126</f>
        <v>Manufacturer:</v>
      </c>
      <c r="B11" s="3860" t="str">
        <f>+'Master Data'!E1126</f>
        <v xml:space="preserve"> </v>
      </c>
      <c r="C11" s="3861"/>
      <c r="D11" s="3861"/>
      <c r="E11" s="3861"/>
      <c r="F11" s="3861"/>
      <c r="G11" s="3861"/>
      <c r="H11" s="3861"/>
      <c r="I11" s="3861"/>
      <c r="J11" s="3861"/>
      <c r="K11" s="3862"/>
    </row>
    <row r="12" spans="1:11" ht="24" customHeight="1">
      <c r="A12" s="3869"/>
      <c r="B12" s="3863"/>
      <c r="C12" s="2953"/>
      <c r="D12" s="2953"/>
      <c r="E12" s="2953"/>
      <c r="F12" s="2953"/>
      <c r="G12" s="2953"/>
      <c r="H12" s="2953"/>
      <c r="I12" s="2953"/>
      <c r="J12" s="2953"/>
      <c r="K12" s="3864"/>
    </row>
    <row r="13" spans="1:11" ht="24" customHeight="1" thickBot="1">
      <c r="A13" s="3870"/>
      <c r="B13" s="3865"/>
      <c r="C13" s="3866"/>
      <c r="D13" s="3866"/>
      <c r="E13" s="3866"/>
      <c r="F13" s="3866"/>
      <c r="G13" s="3866"/>
      <c r="H13" s="3866"/>
      <c r="I13" s="3866"/>
      <c r="J13" s="3866"/>
      <c r="K13" s="3867"/>
    </row>
    <row r="14" spans="1:11" ht="24" customHeight="1">
      <c r="A14" s="3878" t="str">
        <f>+'Master Data'!B1129</f>
        <v>Model number:</v>
      </c>
      <c r="B14" s="3860" t="str">
        <f>+'Master Data'!E1129</f>
        <v xml:space="preserve"> </v>
      </c>
      <c r="C14" s="3861"/>
      <c r="D14" s="3861"/>
      <c r="E14" s="3861"/>
      <c r="F14" s="3861"/>
      <c r="G14" s="3861"/>
      <c r="H14" s="3861"/>
      <c r="I14" s="3861"/>
      <c r="J14" s="3861"/>
      <c r="K14" s="3862"/>
    </row>
    <row r="15" spans="1:11" ht="24" customHeight="1" thickBot="1">
      <c r="A15" s="3870"/>
      <c r="B15" s="3865"/>
      <c r="C15" s="3866"/>
      <c r="D15" s="3866"/>
      <c r="E15" s="3866"/>
      <c r="F15" s="3866"/>
      <c r="G15" s="3866"/>
      <c r="H15" s="3866"/>
      <c r="I15" s="3866"/>
      <c r="J15" s="3866"/>
      <c r="K15" s="3867"/>
    </row>
    <row r="16" spans="1:11" ht="24" customHeight="1">
      <c r="A16" s="3868" t="str">
        <f>+'Master Data'!B1131</f>
        <v>Serial number:</v>
      </c>
      <c r="B16" s="3860" t="str">
        <f>+'Master Data'!E1131</f>
        <v xml:space="preserve"> </v>
      </c>
      <c r="C16" s="3861"/>
      <c r="D16" s="3861"/>
      <c r="E16" s="3861"/>
      <c r="F16" s="3861"/>
      <c r="G16" s="3861"/>
      <c r="H16" s="3861"/>
      <c r="I16" s="3861"/>
      <c r="J16" s="3861"/>
      <c r="K16" s="3862"/>
    </row>
    <row r="17" spans="1:11" ht="24" customHeight="1">
      <c r="A17" s="3869"/>
      <c r="B17" s="3863"/>
      <c r="C17" s="2953"/>
      <c r="D17" s="2953"/>
      <c r="E17" s="2953"/>
      <c r="F17" s="2953"/>
      <c r="G17" s="2953"/>
      <c r="H17" s="2953"/>
      <c r="I17" s="2953"/>
      <c r="J17" s="2953"/>
      <c r="K17" s="3864"/>
    </row>
    <row r="18" spans="1:11" ht="24" customHeight="1" thickBot="1">
      <c r="A18" s="3870"/>
      <c r="B18" s="3865"/>
      <c r="C18" s="2953"/>
      <c r="D18" s="2953"/>
      <c r="E18" s="2953"/>
      <c r="F18" s="2953"/>
      <c r="G18" s="2953"/>
      <c r="H18" s="2953"/>
      <c r="I18" s="2953"/>
      <c r="J18" s="2953"/>
      <c r="K18" s="3864"/>
    </row>
    <row r="19" spans="1:11" ht="24" customHeight="1" thickBot="1">
      <c r="A19" s="3855" t="str">
        <f>+'Master Data'!B1133</f>
        <v>Voltage</v>
      </c>
      <c r="B19" s="3857"/>
      <c r="C19" s="3871" t="str">
        <f>+'Master Data'!E1133</f>
        <v xml:space="preserve"> </v>
      </c>
      <c r="D19" s="3872"/>
      <c r="E19" s="3872"/>
      <c r="F19" s="3872"/>
      <c r="G19" s="3872"/>
      <c r="H19" s="3872"/>
      <c r="I19" s="3872"/>
      <c r="J19" s="3872"/>
      <c r="K19" s="3872"/>
    </row>
    <row r="20" spans="1:11" ht="24" customHeight="1" thickBot="1">
      <c r="A20" s="3855" t="str">
        <f>+'Master Data'!B1134</f>
        <v>KVA</v>
      </c>
      <c r="B20" s="3857"/>
      <c r="C20" s="3871" t="str">
        <f>+'Master Data'!E1134</f>
        <v xml:space="preserve"> </v>
      </c>
      <c r="D20" s="3872"/>
      <c r="E20" s="3872"/>
      <c r="F20" s="3872"/>
      <c r="G20" s="3872"/>
      <c r="H20" s="3872"/>
      <c r="I20" s="3872"/>
      <c r="J20" s="3872"/>
      <c r="K20" s="3872"/>
    </row>
    <row r="21" spans="1:11" ht="24" customHeight="1" thickBot="1">
      <c r="A21" s="3855" t="str">
        <f>+'Master Data'!B1135</f>
        <v>Frequency</v>
      </c>
      <c r="B21" s="3857"/>
      <c r="C21" s="3871" t="str">
        <f>+'Master Data'!E1135</f>
        <v xml:space="preserve"> </v>
      </c>
      <c r="D21" s="3872"/>
      <c r="E21" s="3872"/>
      <c r="F21" s="3872"/>
      <c r="G21" s="3872"/>
      <c r="H21" s="3872"/>
      <c r="I21" s="3872"/>
      <c r="J21" s="3872"/>
      <c r="K21" s="3872"/>
    </row>
    <row r="22" spans="1:11" ht="24" customHeight="1" thickBot="1">
      <c r="A22" s="3855" t="str">
        <f>+'Master Data'!B1136</f>
        <v>RPM</v>
      </c>
      <c r="B22" s="3857"/>
      <c r="C22" s="3871" t="str">
        <f>+'Master Data'!E1136</f>
        <v xml:space="preserve"> </v>
      </c>
      <c r="D22" s="3872"/>
      <c r="E22" s="3872"/>
      <c r="F22" s="3872"/>
      <c r="G22" s="3872"/>
      <c r="H22" s="3872"/>
      <c r="I22" s="3872"/>
      <c r="J22" s="3872"/>
      <c r="K22" s="3872"/>
    </row>
    <row r="23" spans="1:11" ht="24" customHeight="1" thickBot="1">
      <c r="A23" s="3855" t="str">
        <f>+'Master Data'!B1137</f>
        <v>Cylinder/stroke</v>
      </c>
      <c r="B23" s="3857"/>
      <c r="C23" s="3871" t="str">
        <f>+'Master Data'!E1137</f>
        <v xml:space="preserve"> </v>
      </c>
      <c r="D23" s="3872"/>
      <c r="E23" s="3872"/>
      <c r="F23" s="3872"/>
      <c r="G23" s="3872"/>
      <c r="H23" s="3872"/>
      <c r="I23" s="3872"/>
      <c r="J23" s="3872"/>
      <c r="K23" s="3872"/>
    </row>
    <row r="24" spans="1:11" ht="24" customHeight="1" thickBot="1">
      <c r="A24" s="3855" t="str">
        <f>+'Master Data'!B1138</f>
        <v>Fuel capacity and consumption</v>
      </c>
      <c r="B24" s="3857"/>
      <c r="C24" s="3871" t="str">
        <f>+'Master Data'!E1138</f>
        <v xml:space="preserve"> </v>
      </c>
      <c r="D24" s="3872"/>
      <c r="E24" s="3872"/>
      <c r="F24" s="3872"/>
      <c r="G24" s="3872"/>
      <c r="H24" s="3872"/>
      <c r="I24" s="3872"/>
      <c r="J24" s="3872"/>
      <c r="K24" s="3872"/>
    </row>
    <row r="25" spans="1:11" ht="24" customHeight="1" thickBot="1">
      <c r="A25" s="3855" t="str">
        <f>+'Master Data'!B1139</f>
        <v>Sound pressure level</v>
      </c>
      <c r="B25" s="3857"/>
      <c r="C25" s="3871" t="str">
        <f>+'Master Data'!E1139</f>
        <v xml:space="preserve"> </v>
      </c>
      <c r="D25" s="3872"/>
      <c r="E25" s="3872"/>
      <c r="F25" s="3872"/>
      <c r="G25" s="3872"/>
      <c r="H25" s="3872"/>
      <c r="I25" s="3872"/>
      <c r="J25" s="3872"/>
      <c r="K25" s="3872"/>
    </row>
    <row r="26" spans="1:11" ht="24" customHeight="1" thickBot="1">
      <c r="A26" s="3855" t="str">
        <f>+'Master Data'!B1140</f>
        <v>Condenser air flow rate</v>
      </c>
      <c r="B26" s="3857"/>
      <c r="C26" s="3871" t="str">
        <f>+'Master Data'!E1140</f>
        <v xml:space="preserve"> </v>
      </c>
      <c r="D26" s="3872"/>
      <c r="E26" s="3872"/>
      <c r="F26" s="3872"/>
      <c r="G26" s="3872"/>
      <c r="H26" s="3872"/>
      <c r="I26" s="3872"/>
      <c r="J26" s="3872"/>
      <c r="K26" s="3872"/>
    </row>
    <row r="27" spans="1:11" ht="24" customHeight="1" thickBot="1">
      <c r="A27" s="3855" t="str">
        <f>+'Master Data'!B1141</f>
        <v>Attenuation type</v>
      </c>
      <c r="B27" s="3857"/>
      <c r="C27" s="3871" t="str">
        <f>+'Master Data'!E1141</f>
        <v xml:space="preserve"> </v>
      </c>
      <c r="D27" s="3872"/>
      <c r="E27" s="3872"/>
      <c r="F27" s="3872"/>
      <c r="G27" s="3872"/>
      <c r="H27" s="3872"/>
      <c r="I27" s="3872"/>
      <c r="J27" s="3872"/>
      <c r="K27" s="3872"/>
    </row>
    <row r="28" spans="1:11" ht="24" customHeight="1" thickBot="1">
      <c r="A28" s="3855" t="str">
        <f>+'Master Data'!B1142</f>
        <v>Battery Type</v>
      </c>
      <c r="B28" s="3857"/>
      <c r="C28" s="3871" t="str">
        <f>+'Master Data'!E1142</f>
        <v xml:space="preserve"> </v>
      </c>
      <c r="D28" s="3872"/>
      <c r="E28" s="3872"/>
      <c r="F28" s="3872"/>
      <c r="G28" s="3872"/>
      <c r="H28" s="3872"/>
      <c r="I28" s="3872"/>
      <c r="J28" s="3872"/>
      <c r="K28" s="3872"/>
    </row>
    <row r="29" spans="1:11" ht="24" customHeight="1" thickBot="1">
      <c r="A29" s="3855" t="str">
        <f>+'Master Data'!B1143</f>
        <v>AMF Change Over Panel Type</v>
      </c>
      <c r="B29" s="3857"/>
      <c r="C29" s="3871" t="str">
        <f>+'Master Data'!E1143</f>
        <v xml:space="preserve"> </v>
      </c>
      <c r="D29" s="3872"/>
      <c r="E29" s="3872"/>
      <c r="F29" s="3872"/>
      <c r="G29" s="3872"/>
      <c r="H29" s="3872"/>
      <c r="I29" s="3872"/>
      <c r="J29" s="3872"/>
      <c r="K29" s="3872"/>
    </row>
    <row r="30" spans="1:11" ht="24" customHeight="1" thickBot="1">
      <c r="A30" s="3855" t="str">
        <f>+'Master Data'!B1144</f>
        <v>Starter Motor Type and Voltage</v>
      </c>
      <c r="B30" s="3857"/>
      <c r="C30" s="3871" t="str">
        <f>+'Master Data'!E1144</f>
        <v xml:space="preserve"> </v>
      </c>
      <c r="D30" s="3872"/>
      <c r="E30" s="3872"/>
      <c r="F30" s="3872"/>
      <c r="G30" s="3872"/>
      <c r="H30" s="3872"/>
      <c r="I30" s="3872"/>
      <c r="J30" s="3872"/>
      <c r="K30" s="3872"/>
    </row>
    <row r="31" spans="1:11" ht="24" customHeight="1" thickBot="1">
      <c r="A31" s="3879" t="str">
        <f>+'Master Data'!B1145</f>
        <v>Standard  Compliance</v>
      </c>
      <c r="B31" s="3881"/>
      <c r="C31" s="3871" t="str">
        <f>+'Master Data'!E1145</f>
        <v xml:space="preserve"> </v>
      </c>
      <c r="D31" s="3872"/>
      <c r="E31" s="3872"/>
      <c r="F31" s="3872"/>
      <c r="G31" s="3872"/>
      <c r="H31" s="3872"/>
      <c r="I31" s="3872"/>
      <c r="J31" s="3872"/>
      <c r="K31" s="3872"/>
    </row>
    <row r="32" spans="1:11">
      <c r="A32" s="6"/>
    </row>
    <row r="33" spans="1:11">
      <c r="A33" s="67"/>
      <c r="B33" s="67"/>
      <c r="C33" s="67"/>
      <c r="D33" s="67"/>
      <c r="E33" s="67"/>
    </row>
    <row r="34" spans="1:11" ht="15.6">
      <c r="A34" s="103" t="s">
        <v>4013</v>
      </c>
      <c r="B34" s="3877" t="str">
        <f>+'Master Data'!G13</f>
        <v>012345</v>
      </c>
      <c r="C34" s="3877"/>
      <c r="D34" s="74"/>
    </row>
    <row r="35" spans="1:11">
      <c r="A35" s="15"/>
    </row>
    <row r="36" spans="1:11" ht="21">
      <c r="A36" s="3037" t="s">
        <v>725</v>
      </c>
      <c r="B36" s="3037"/>
      <c r="C36" s="3037"/>
      <c r="D36" s="3037"/>
      <c r="E36" s="3037"/>
      <c r="F36" s="3037"/>
      <c r="G36" s="3037"/>
      <c r="H36" s="3037"/>
      <c r="I36" s="3037"/>
      <c r="J36" s="3037"/>
      <c r="K36" s="3037"/>
    </row>
    <row r="37" spans="1:11">
      <c r="A37" s="15"/>
    </row>
    <row r="38" spans="1:11">
      <c r="A38" s="7"/>
    </row>
    <row r="39" spans="1:11">
      <c r="A39" s="4" t="str">
        <f>+'Master Data'!B1148</f>
        <v xml:space="preserve">TECHNICAL DATA:  </v>
      </c>
      <c r="B39" s="3873" t="str">
        <f>+'Master Data'!E1148</f>
        <v>UNINTERRUPTABLE POWER SUPPLY UPS</v>
      </c>
      <c r="C39" s="3873"/>
      <c r="D39" s="3873"/>
      <c r="E39" s="3873"/>
      <c r="F39" s="3873"/>
      <c r="G39" s="3873"/>
      <c r="H39" s="3873"/>
      <c r="I39" s="3873"/>
      <c r="J39" s="3873"/>
      <c r="K39" s="3873"/>
    </row>
    <row r="40" spans="1:11" ht="13.8" thickBot="1">
      <c r="A40" s="7"/>
    </row>
    <row r="41" spans="1:11" ht="24" customHeight="1" thickBot="1">
      <c r="A41" s="3855" t="str">
        <f>+'Master Data'!B1150</f>
        <v>Manufacturer</v>
      </c>
      <c r="B41" s="3856"/>
      <c r="C41" s="3857"/>
      <c r="D41" s="3858" t="str">
        <f>+'Master Data'!E1150</f>
        <v xml:space="preserve"> </v>
      </c>
      <c r="E41" s="3859"/>
      <c r="F41" s="3859"/>
      <c r="G41" s="3859"/>
      <c r="H41" s="3859"/>
      <c r="I41" s="3859"/>
      <c r="J41" s="3859"/>
      <c r="K41" s="3859"/>
    </row>
    <row r="42" spans="1:11" ht="24" customHeight="1" thickBot="1">
      <c r="A42" s="3855" t="str">
        <f>+'Master Data'!B1151</f>
        <v>Model</v>
      </c>
      <c r="B42" s="3856"/>
      <c r="C42" s="3857"/>
      <c r="D42" s="3858" t="str">
        <f>+'Master Data'!E1151</f>
        <v xml:space="preserve"> </v>
      </c>
      <c r="E42" s="3859"/>
      <c r="F42" s="3859"/>
      <c r="G42" s="3859"/>
      <c r="H42" s="3859"/>
      <c r="I42" s="3859"/>
      <c r="J42" s="3859"/>
      <c r="K42" s="3859"/>
    </row>
    <row r="43" spans="1:11" ht="24" customHeight="1" thickBot="1">
      <c r="A43" s="3855" t="str">
        <f>+'Master Data'!B1152</f>
        <v>Frequency</v>
      </c>
      <c r="B43" s="3856"/>
      <c r="C43" s="3857"/>
      <c r="D43" s="3858" t="str">
        <f>+'Master Data'!E1152</f>
        <v xml:space="preserve"> </v>
      </c>
      <c r="E43" s="3859"/>
      <c r="F43" s="3859"/>
      <c r="G43" s="3859"/>
      <c r="H43" s="3859"/>
      <c r="I43" s="3859"/>
      <c r="J43" s="3859"/>
      <c r="K43" s="3859"/>
    </row>
    <row r="44" spans="1:11" ht="24" customHeight="1" thickBot="1">
      <c r="A44" s="3855" t="str">
        <f>+'Master Data'!B1153</f>
        <v>Harmonic Distortion Reduction</v>
      </c>
      <c r="B44" s="3856"/>
      <c r="C44" s="3857"/>
      <c r="D44" s="3858" t="str">
        <f>+'Master Data'!E1153</f>
        <v xml:space="preserve"> </v>
      </c>
      <c r="E44" s="3859"/>
      <c r="F44" s="3859"/>
      <c r="G44" s="3859"/>
      <c r="H44" s="3859"/>
      <c r="I44" s="3859"/>
      <c r="J44" s="3859"/>
      <c r="K44" s="3859"/>
    </row>
    <row r="45" spans="1:11" ht="24" customHeight="1" thickBot="1">
      <c r="A45" s="3855" t="str">
        <f>+'Master Data'!B1154</f>
        <v>Operating Temperature</v>
      </c>
      <c r="B45" s="3856"/>
      <c r="C45" s="3857"/>
      <c r="D45" s="3858" t="str">
        <f>+'Master Data'!E1154</f>
        <v xml:space="preserve"> </v>
      </c>
      <c r="E45" s="3859"/>
      <c r="F45" s="3859"/>
      <c r="G45" s="3859"/>
      <c r="H45" s="3859"/>
      <c r="I45" s="3859"/>
      <c r="J45" s="3859"/>
      <c r="K45" s="3859"/>
    </row>
    <row r="46" spans="1:11" ht="24" customHeight="1" thickBot="1">
      <c r="A46" s="3855" t="str">
        <f>+'Master Data'!B1155</f>
        <v>Range of Protection – Lightning Strike</v>
      </c>
      <c r="B46" s="3856"/>
      <c r="C46" s="3857"/>
      <c r="D46" s="3858" t="str">
        <f>+'Master Data'!E1155</f>
        <v xml:space="preserve"> </v>
      </c>
      <c r="E46" s="3859"/>
      <c r="F46" s="3859"/>
      <c r="G46" s="3859"/>
      <c r="H46" s="3859"/>
      <c r="I46" s="3859"/>
      <c r="J46" s="3859"/>
      <c r="K46" s="3859"/>
    </row>
    <row r="47" spans="1:11" ht="24" customHeight="1" thickBot="1">
      <c r="A47" s="3855" t="str">
        <f>+'Master Data'!B1156</f>
        <v>KVA</v>
      </c>
      <c r="B47" s="3856"/>
      <c r="C47" s="3857"/>
      <c r="D47" s="3858" t="str">
        <f>+'Master Data'!E1156</f>
        <v xml:space="preserve"> </v>
      </c>
      <c r="E47" s="3859"/>
      <c r="F47" s="3859"/>
      <c r="G47" s="3859"/>
      <c r="H47" s="3859"/>
      <c r="I47" s="3859"/>
      <c r="J47" s="3859"/>
      <c r="K47" s="3859"/>
    </row>
    <row r="48" spans="1:11" ht="24" customHeight="1" thickBot="1">
      <c r="A48" s="3855" t="str">
        <f>+'Master Data'!B1157</f>
        <v>Maximum current, cooling mode</v>
      </c>
      <c r="B48" s="3856"/>
      <c r="C48" s="3857"/>
      <c r="D48" s="3858" t="str">
        <f>+'Master Data'!E1157</f>
        <v xml:space="preserve"> </v>
      </c>
      <c r="E48" s="3859"/>
      <c r="F48" s="3859"/>
      <c r="G48" s="3859"/>
      <c r="H48" s="3859"/>
      <c r="I48" s="3859"/>
      <c r="J48" s="3859"/>
      <c r="K48" s="3859"/>
    </row>
    <row r="49" spans="1:11" ht="24" customHeight="1" thickBot="1">
      <c r="A49" s="3855" t="str">
        <f>+'Master Data'!B1158</f>
        <v>Agent</v>
      </c>
      <c r="B49" s="3856"/>
      <c r="C49" s="3857"/>
      <c r="D49" s="3858" t="str">
        <f>+'Master Data'!E1158</f>
        <v xml:space="preserve"> </v>
      </c>
      <c r="E49" s="3859"/>
      <c r="F49" s="3859"/>
      <c r="G49" s="3859"/>
      <c r="H49" s="3859"/>
      <c r="I49" s="3859"/>
      <c r="J49" s="3859"/>
      <c r="K49" s="3859"/>
    </row>
    <row r="50" spans="1:11" ht="24" customHeight="1" thickBot="1">
      <c r="A50" s="3855" t="str">
        <f>+'Master Data'!B1159</f>
        <v>Telephone number of Agent</v>
      </c>
      <c r="B50" s="3856"/>
      <c r="C50" s="3857"/>
      <c r="D50" s="3858" t="str">
        <f>+'Master Data'!E1159</f>
        <v xml:space="preserve"> </v>
      </c>
      <c r="E50" s="3859"/>
      <c r="F50" s="3859"/>
      <c r="G50" s="3859"/>
      <c r="H50" s="3859"/>
      <c r="I50" s="3859"/>
      <c r="J50" s="3859"/>
      <c r="K50" s="3859"/>
    </row>
    <row r="51" spans="1:11" ht="24" customHeight="1" thickBot="1">
      <c r="A51" s="3879" t="str">
        <f>+'Master Data'!B1160</f>
        <v>Brochure enclosed</v>
      </c>
      <c r="B51" s="3880"/>
      <c r="C51" s="3881"/>
      <c r="D51" s="3858" t="str">
        <f>+'Master Data'!E1160</f>
        <v>Yes/No</v>
      </c>
      <c r="E51" s="3859"/>
      <c r="F51" s="3859"/>
      <c r="G51" s="3859"/>
      <c r="H51" s="3859"/>
      <c r="I51" s="3859"/>
      <c r="J51" s="3859"/>
      <c r="K51" s="3859"/>
    </row>
    <row r="52" spans="1:11">
      <c r="A52" s="7"/>
    </row>
    <row r="53" spans="1:11">
      <c r="A53" s="4" t="str">
        <f>+'Master Data'!B1162</f>
        <v xml:space="preserve">TECHNICAL DATA:  </v>
      </c>
      <c r="B53" s="4"/>
      <c r="C53" s="3873" t="str">
        <f>+'Master Data'!E1162</f>
        <v>PARCEL X-RAY UNITS</v>
      </c>
      <c r="D53" s="3873"/>
      <c r="E53" s="3873"/>
      <c r="F53" s="3873"/>
      <c r="G53" s="3873"/>
      <c r="H53" s="3873"/>
      <c r="I53" s="3873"/>
      <c r="J53" s="3873"/>
      <c r="K53" s="3873"/>
    </row>
    <row r="54" spans="1:11" ht="13.8" thickBot="1">
      <c r="A54" s="7"/>
    </row>
    <row r="55" spans="1:11" ht="24" customHeight="1" thickBot="1">
      <c r="A55" s="3855" t="str">
        <f>+'Master Data'!B1164</f>
        <v>Manufacturer</v>
      </c>
      <c r="B55" s="3856"/>
      <c r="C55" s="3857"/>
      <c r="D55" s="3858" t="str">
        <f>+'Master Data'!E1164</f>
        <v xml:space="preserve"> </v>
      </c>
      <c r="E55" s="3859"/>
      <c r="F55" s="3859"/>
      <c r="G55" s="3859"/>
      <c r="H55" s="3859"/>
      <c r="I55" s="3859"/>
      <c r="J55" s="3859"/>
      <c r="K55" s="3859"/>
    </row>
    <row r="56" spans="1:11" ht="24" customHeight="1" thickBot="1">
      <c r="A56" s="3855" t="str">
        <f>+'Master Data'!B1165</f>
        <v>Model</v>
      </c>
      <c r="B56" s="3856"/>
      <c r="C56" s="3857"/>
      <c r="D56" s="3858" t="str">
        <f>+'Master Data'!E1165</f>
        <v xml:space="preserve"> </v>
      </c>
      <c r="E56" s="3859"/>
      <c r="F56" s="3859"/>
      <c r="G56" s="3859"/>
      <c r="H56" s="3859"/>
      <c r="I56" s="3859"/>
      <c r="J56" s="3859"/>
      <c r="K56" s="3859"/>
    </row>
    <row r="57" spans="1:11" ht="24" customHeight="1" thickBot="1">
      <c r="A57" s="3855" t="str">
        <f>+'Master Data'!B1166</f>
        <v>Dimension /Size</v>
      </c>
      <c r="B57" s="3856"/>
      <c r="C57" s="3857"/>
      <c r="D57" s="3858" t="str">
        <f>+'Master Data'!E1166</f>
        <v xml:space="preserve"> </v>
      </c>
      <c r="E57" s="3859"/>
      <c r="F57" s="3859"/>
      <c r="G57" s="3859"/>
      <c r="H57" s="3859"/>
      <c r="I57" s="3859"/>
      <c r="J57" s="3859"/>
      <c r="K57" s="3859"/>
    </row>
    <row r="58" spans="1:11" ht="24" customHeight="1" thickBot="1">
      <c r="A58" s="3855" t="str">
        <f>+'Master Data'!B1167</f>
        <v>Resolution</v>
      </c>
      <c r="B58" s="3856"/>
      <c r="C58" s="3857"/>
      <c r="D58" s="3858" t="str">
        <f>+'Master Data'!E1167</f>
        <v xml:space="preserve"> </v>
      </c>
      <c r="E58" s="3859"/>
      <c r="F58" s="3859"/>
      <c r="G58" s="3859"/>
      <c r="H58" s="3859"/>
      <c r="I58" s="3859"/>
      <c r="J58" s="3859"/>
      <c r="K58" s="3859"/>
    </row>
    <row r="59" spans="1:11" ht="24" customHeight="1" thickBot="1">
      <c r="A59" s="3855" t="str">
        <f>+'Master Data'!B1168</f>
        <v>Zoom ranges</v>
      </c>
      <c r="B59" s="3856"/>
      <c r="C59" s="3857"/>
      <c r="D59" s="3858" t="str">
        <f>+'Master Data'!E1168</f>
        <v xml:space="preserve"> </v>
      </c>
      <c r="E59" s="3859"/>
      <c r="F59" s="3859"/>
      <c r="G59" s="3859"/>
      <c r="H59" s="3859"/>
      <c r="I59" s="3859"/>
      <c r="J59" s="3859"/>
      <c r="K59" s="3859"/>
    </row>
    <row r="60" spans="1:11" ht="24" customHeight="1" thickBot="1">
      <c r="A60" s="3855" t="str">
        <f>+'Master Data'!B1169</f>
        <v>External Radiation Levels</v>
      </c>
      <c r="B60" s="3856"/>
      <c r="C60" s="3857"/>
      <c r="D60" s="3858" t="str">
        <f>+'Master Data'!E1169</f>
        <v xml:space="preserve"> </v>
      </c>
      <c r="E60" s="3859"/>
      <c r="F60" s="3859"/>
      <c r="G60" s="3859"/>
      <c r="H60" s="3859"/>
      <c r="I60" s="3859"/>
      <c r="J60" s="3859"/>
      <c r="K60" s="3859"/>
    </row>
    <row r="61" spans="1:11" ht="24" customHeight="1" thickBot="1">
      <c r="A61" s="3855" t="str">
        <f>+'Master Data'!B1170</f>
        <v>Standard Compliance</v>
      </c>
      <c r="B61" s="3856"/>
      <c r="C61" s="3857"/>
      <c r="D61" s="3858" t="str">
        <f>+'Master Data'!E1170</f>
        <v xml:space="preserve"> </v>
      </c>
      <c r="E61" s="3859"/>
      <c r="F61" s="3859"/>
      <c r="G61" s="3859"/>
      <c r="H61" s="3859"/>
      <c r="I61" s="3859"/>
      <c r="J61" s="3859"/>
      <c r="K61" s="3859"/>
    </row>
    <row r="62" spans="1:11" ht="24" customHeight="1" thickBot="1">
      <c r="A62" s="3855" t="str">
        <f>+'Master Data'!B1171</f>
        <v>Electrical nominal voltage</v>
      </c>
      <c r="B62" s="3856"/>
      <c r="C62" s="3857"/>
      <c r="D62" s="3858" t="str">
        <f>+'Master Data'!E1171</f>
        <v>Volts</v>
      </c>
      <c r="E62" s="3859"/>
      <c r="F62" s="3859"/>
      <c r="G62" s="3859"/>
      <c r="H62" s="3859"/>
      <c r="I62" s="3859"/>
      <c r="J62" s="3859"/>
      <c r="K62" s="3859"/>
    </row>
    <row r="63" spans="1:11" ht="24" customHeight="1" thickBot="1">
      <c r="A63" s="3855" t="str">
        <f>+'Master Data'!B1172</f>
        <v>Monitor Type and size</v>
      </c>
      <c r="B63" s="3856"/>
      <c r="C63" s="3857"/>
      <c r="D63" s="3858" t="str">
        <f>+'Master Data'!E1172</f>
        <v xml:space="preserve"> </v>
      </c>
      <c r="E63" s="3859"/>
      <c r="F63" s="3859"/>
      <c r="G63" s="3859"/>
      <c r="H63" s="3859"/>
      <c r="I63" s="3859"/>
      <c r="J63" s="3859"/>
      <c r="K63" s="3859"/>
    </row>
    <row r="64" spans="1:11" ht="24" customHeight="1" thickBot="1">
      <c r="A64" s="3855" t="str">
        <f>+'Master Data'!B1173</f>
        <v>Agent</v>
      </c>
      <c r="B64" s="3856"/>
      <c r="C64" s="3857"/>
      <c r="D64" s="3858" t="str">
        <f>+'Master Data'!E1173</f>
        <v xml:space="preserve"> </v>
      </c>
      <c r="E64" s="3859"/>
      <c r="F64" s="3859"/>
      <c r="G64" s="3859"/>
      <c r="H64" s="3859"/>
      <c r="I64" s="3859"/>
      <c r="J64" s="3859"/>
      <c r="K64" s="3859"/>
    </row>
    <row r="65" spans="1:11" ht="24" customHeight="1" thickBot="1">
      <c r="A65" s="3855" t="str">
        <f>+'Master Data'!B1174</f>
        <v>Telephone no of Agent</v>
      </c>
      <c r="B65" s="3856"/>
      <c r="C65" s="3857"/>
      <c r="D65" s="3858" t="str">
        <f>+'Master Data'!E1174</f>
        <v xml:space="preserve"> </v>
      </c>
      <c r="E65" s="3859"/>
      <c r="F65" s="3859"/>
      <c r="G65" s="3859"/>
      <c r="H65" s="3859"/>
      <c r="I65" s="3859"/>
      <c r="J65" s="3859"/>
      <c r="K65" s="3859"/>
    </row>
    <row r="66" spans="1:11" ht="24" customHeight="1" thickBot="1">
      <c r="A66" s="3879" t="str">
        <f>+'Master Data'!B1175</f>
        <v>Brochure enclosed</v>
      </c>
      <c r="B66" s="3880"/>
      <c r="C66" s="3881"/>
      <c r="D66" s="3858" t="str">
        <f>+'Master Data'!E1175</f>
        <v>Yes/No</v>
      </c>
      <c r="E66" s="3859"/>
      <c r="F66" s="3859"/>
      <c r="G66" s="3859"/>
      <c r="H66" s="3859"/>
      <c r="I66" s="3859"/>
      <c r="J66" s="3859"/>
      <c r="K66" s="3859"/>
    </row>
    <row r="67" spans="1:11">
      <c r="A67" s="7"/>
    </row>
    <row r="68" spans="1:11">
      <c r="A68" s="7"/>
    </row>
    <row r="69" spans="1:11" ht="15.6">
      <c r="A69" s="103" t="s">
        <v>4013</v>
      </c>
      <c r="B69" s="3877" t="str">
        <f>+'Master Data'!G13</f>
        <v>012345</v>
      </c>
      <c r="C69" s="3877"/>
    </row>
    <row r="70" spans="1:11">
      <c r="A70" s="147"/>
    </row>
    <row r="71" spans="1:11" ht="21">
      <c r="A71" s="3037" t="s">
        <v>725</v>
      </c>
      <c r="B71" s="3037"/>
      <c r="C71" s="3037"/>
      <c r="D71" s="3037"/>
      <c r="E71" s="3037"/>
      <c r="F71" s="3037"/>
      <c r="G71" s="3037"/>
      <c r="H71" s="3037"/>
      <c r="I71" s="3037"/>
      <c r="J71" s="3037"/>
      <c r="K71" s="3037"/>
    </row>
    <row r="72" spans="1:11">
      <c r="A72" s="7"/>
    </row>
    <row r="73" spans="1:11">
      <c r="A73" s="4" t="str">
        <f>+'Master Data'!B1178</f>
        <v xml:space="preserve">TECHNICAL DATA:  </v>
      </c>
      <c r="B73" s="4"/>
      <c r="C73" s="3873" t="str">
        <f>+'Master Data'!E1178</f>
        <v>WALK THROUGH DETECTOR</v>
      </c>
      <c r="D73" s="3873"/>
      <c r="E73" s="3873"/>
      <c r="F73" s="3873"/>
      <c r="G73" s="3873"/>
      <c r="H73" s="3873"/>
      <c r="I73" s="3873"/>
      <c r="J73" s="3873"/>
      <c r="K73" s="3873"/>
    </row>
    <row r="74" spans="1:11" ht="13.8" thickBot="1">
      <c r="A74" s="7"/>
    </row>
    <row r="75" spans="1:11" ht="24" customHeight="1" thickBot="1">
      <c r="A75" s="3855" t="str">
        <f>+'Master Data'!B1180</f>
        <v>Manufacturer</v>
      </c>
      <c r="B75" s="3856"/>
      <c r="C75" s="3857"/>
      <c r="D75" s="3858" t="str">
        <f>+'Master Data'!E1180</f>
        <v xml:space="preserve"> </v>
      </c>
      <c r="E75" s="3859"/>
      <c r="F75" s="3859"/>
      <c r="G75" s="3859"/>
      <c r="H75" s="3859"/>
      <c r="I75" s="3859"/>
      <c r="J75" s="3859"/>
      <c r="K75" s="3859"/>
    </row>
    <row r="76" spans="1:11" ht="24" customHeight="1" thickBot="1">
      <c r="A76" s="3855" t="str">
        <f>+'Master Data'!B1181</f>
        <v>Model</v>
      </c>
      <c r="B76" s="3856"/>
      <c r="C76" s="3857"/>
      <c r="D76" s="3858" t="str">
        <f>+'Master Data'!E1181</f>
        <v xml:space="preserve"> </v>
      </c>
      <c r="E76" s="3859"/>
      <c r="F76" s="3859"/>
      <c r="G76" s="3859"/>
      <c r="H76" s="3859"/>
      <c r="I76" s="3859"/>
      <c r="J76" s="3859"/>
      <c r="K76" s="3859"/>
    </row>
    <row r="77" spans="1:11" ht="24" customHeight="1" thickBot="1">
      <c r="A77" s="3855" t="str">
        <f>+'Master Data'!B1182</f>
        <v>Timer mode</v>
      </c>
      <c r="B77" s="3856"/>
      <c r="C77" s="3857"/>
      <c r="D77" s="3858" t="str">
        <f>+'Master Data'!E1182</f>
        <v xml:space="preserve"> </v>
      </c>
      <c r="E77" s="3859"/>
      <c r="F77" s="3859"/>
      <c r="G77" s="3859"/>
      <c r="H77" s="3859"/>
      <c r="I77" s="3859"/>
      <c r="J77" s="3859"/>
      <c r="K77" s="3859"/>
    </row>
    <row r="78" spans="1:11" ht="24" customHeight="1" thickBot="1">
      <c r="A78" s="3855" t="str">
        <f>+'Master Data'!B1183</f>
        <v>No of sequential settings per time switch</v>
      </c>
      <c r="B78" s="3856"/>
      <c r="C78" s="3857"/>
      <c r="D78" s="3858" t="str">
        <f>+'Master Data'!E1183</f>
        <v xml:space="preserve"> </v>
      </c>
      <c r="E78" s="3859"/>
      <c r="F78" s="3859"/>
      <c r="G78" s="3859"/>
      <c r="H78" s="3859"/>
      <c r="I78" s="3859"/>
      <c r="J78" s="3859"/>
      <c r="K78" s="3859"/>
    </row>
    <row r="79" spans="1:11" ht="24" customHeight="1" thickBot="1">
      <c r="A79" s="3855" t="str">
        <f>+'Master Data'!B1184</f>
        <v>No of N/O and N/C contacts per setting</v>
      </c>
      <c r="B79" s="3856"/>
      <c r="C79" s="3857"/>
      <c r="D79" s="3858" t="str">
        <f>+'Master Data'!E1184</f>
        <v xml:space="preserve"> </v>
      </c>
      <c r="E79" s="3859"/>
      <c r="F79" s="3859"/>
      <c r="G79" s="3859"/>
      <c r="H79" s="3859"/>
      <c r="I79" s="3859"/>
      <c r="J79" s="3859"/>
      <c r="K79" s="3859"/>
    </row>
    <row r="80" spans="1:11" ht="24" customHeight="1" thickBot="1">
      <c r="A80" s="3855" t="str">
        <f>+'Master Data'!B1185</f>
        <v>Adjustable time lapse between settings</v>
      </c>
      <c r="B80" s="3856"/>
      <c r="C80" s="3857"/>
      <c r="D80" s="3858" t="str">
        <f>+'Master Data'!E1185</f>
        <v xml:space="preserve"> </v>
      </c>
      <c r="E80" s="3859"/>
      <c r="F80" s="3859"/>
      <c r="G80" s="3859"/>
      <c r="H80" s="3859"/>
      <c r="I80" s="3859"/>
      <c r="J80" s="3859"/>
      <c r="K80" s="3859"/>
    </row>
    <row r="81" spans="1:11" ht="24" customHeight="1" thickBot="1">
      <c r="A81" s="3855" t="str">
        <f>+'Master Data'!B1186</f>
        <v>Operating voltage</v>
      </c>
      <c r="B81" s="3856"/>
      <c r="C81" s="3857"/>
      <c r="D81" s="3858" t="str">
        <f>+'Master Data'!E1186</f>
        <v xml:space="preserve"> </v>
      </c>
      <c r="E81" s="3859"/>
      <c r="F81" s="3859"/>
      <c r="G81" s="3859"/>
      <c r="H81" s="3859"/>
      <c r="I81" s="3859"/>
      <c r="J81" s="3859"/>
      <c r="K81" s="3859"/>
    </row>
    <row r="82" spans="1:11" ht="24" customHeight="1" thickBot="1">
      <c r="A82" s="3855" t="str">
        <f>+'Master Data'!B1187</f>
        <v>Operating current</v>
      </c>
      <c r="B82" s="3856"/>
      <c r="C82" s="3857"/>
      <c r="D82" s="3858" t="str">
        <f>+'Master Data'!E1187</f>
        <v xml:space="preserve"> </v>
      </c>
      <c r="E82" s="3859"/>
      <c r="F82" s="3859"/>
      <c r="G82" s="3859"/>
      <c r="H82" s="3859"/>
      <c r="I82" s="3859"/>
      <c r="J82" s="3859"/>
      <c r="K82" s="3859"/>
    </row>
    <row r="83" spans="1:11" ht="24" customHeight="1" thickBot="1">
      <c r="A83" s="3855" t="str">
        <f>+'Master Data'!B1188</f>
        <v>Agent</v>
      </c>
      <c r="B83" s="3856"/>
      <c r="C83" s="3857"/>
      <c r="D83" s="3858" t="str">
        <f>+'Master Data'!E1188</f>
        <v xml:space="preserve"> </v>
      </c>
      <c r="E83" s="3859"/>
      <c r="F83" s="3859"/>
      <c r="G83" s="3859"/>
      <c r="H83" s="3859"/>
      <c r="I83" s="3859"/>
      <c r="J83" s="3859"/>
      <c r="K83" s="3859"/>
    </row>
    <row r="84" spans="1:11" ht="24" customHeight="1" thickBot="1">
      <c r="A84" s="3855" t="str">
        <f>+'Master Data'!B1189</f>
        <v>Telephone number</v>
      </c>
      <c r="B84" s="3856"/>
      <c r="C84" s="3857"/>
      <c r="D84" s="3858" t="str">
        <f>+'Master Data'!E1189</f>
        <v xml:space="preserve"> </v>
      </c>
      <c r="E84" s="3859"/>
      <c r="F84" s="3859"/>
      <c r="G84" s="3859"/>
      <c r="H84" s="3859"/>
      <c r="I84" s="3859"/>
      <c r="J84" s="3859"/>
      <c r="K84" s="3859"/>
    </row>
    <row r="85" spans="1:11" ht="24" customHeight="1" thickBot="1">
      <c r="A85" s="3879" t="str">
        <f>+'Master Data'!B1190</f>
        <v>Brochure enclosed</v>
      </c>
      <c r="B85" s="3880"/>
      <c r="C85" s="3881"/>
      <c r="D85" s="3858" t="str">
        <f>+'Master Data'!E1190</f>
        <v>Yes/No</v>
      </c>
      <c r="E85" s="3859"/>
      <c r="F85" s="3859"/>
      <c r="G85" s="3859"/>
      <c r="H85" s="3859"/>
      <c r="I85" s="3859"/>
      <c r="J85" s="3859"/>
      <c r="K85" s="3859"/>
    </row>
    <row r="86" spans="1:11">
      <c r="A86" s="7"/>
    </row>
    <row r="87" spans="1:11">
      <c r="A87" s="7"/>
    </row>
    <row r="88" spans="1:11">
      <c r="A88" s="15" t="str">
        <f>+'Master Data'!B1193</f>
        <v xml:space="preserve">TECHNICAL DATA:  </v>
      </c>
      <c r="C88" s="3349" t="str">
        <f>+'Master Data'!E1193</f>
        <v>TURNSTILE</v>
      </c>
      <c r="D88" s="3349"/>
      <c r="E88" s="3349"/>
      <c r="F88" s="3349"/>
      <c r="G88" s="3349"/>
      <c r="H88" s="3349"/>
      <c r="I88" s="3349"/>
      <c r="J88" s="3349"/>
      <c r="K88" s="3349"/>
    </row>
    <row r="89" spans="1:11" ht="13.8" thickBot="1">
      <c r="A89" s="7"/>
    </row>
    <row r="90" spans="1:11" ht="24" customHeight="1" thickBot="1">
      <c r="A90" s="3855" t="str">
        <f>+'Master Data'!B1195</f>
        <v>Manufacturer</v>
      </c>
      <c r="B90" s="3856"/>
      <c r="C90" s="3857"/>
      <c r="D90" s="3858" t="str">
        <f>+'Master Data'!E1195</f>
        <v xml:space="preserve"> </v>
      </c>
      <c r="E90" s="3859"/>
      <c r="F90" s="3859"/>
      <c r="G90" s="3859"/>
      <c r="H90" s="3859"/>
      <c r="I90" s="3859"/>
      <c r="J90" s="3859"/>
      <c r="K90" s="3859"/>
    </row>
    <row r="91" spans="1:11" ht="24" customHeight="1" thickBot="1">
      <c r="A91" s="3855" t="str">
        <f>+'Master Data'!B1196</f>
        <v>Size</v>
      </c>
      <c r="B91" s="3856"/>
      <c r="C91" s="3857"/>
      <c r="D91" s="3858" t="str">
        <f>+'Master Data'!E1196</f>
        <v xml:space="preserve"> </v>
      </c>
      <c r="E91" s="3859"/>
      <c r="F91" s="3859"/>
      <c r="G91" s="3859"/>
      <c r="H91" s="3859"/>
      <c r="I91" s="3859"/>
      <c r="J91" s="3859"/>
      <c r="K91" s="3859"/>
    </row>
    <row r="92" spans="1:11" ht="24" customHeight="1" thickBot="1">
      <c r="A92" s="3855" t="str">
        <f>+'Master Data'!B1197</f>
        <v>Range</v>
      </c>
      <c r="B92" s="3856"/>
      <c r="C92" s="3857"/>
      <c r="D92" s="3858" t="str">
        <f>+'Master Data'!E1197</f>
        <v xml:space="preserve"> </v>
      </c>
      <c r="E92" s="3859"/>
      <c r="F92" s="3859"/>
      <c r="G92" s="3859"/>
      <c r="H92" s="3859"/>
      <c r="I92" s="3859"/>
      <c r="J92" s="3859"/>
      <c r="K92" s="3859"/>
    </row>
    <row r="93" spans="1:11" ht="24" customHeight="1" thickBot="1">
      <c r="A93" s="3855" t="str">
        <f>+'Master Data'!B1198</f>
        <v>Voltage</v>
      </c>
      <c r="B93" s="3856"/>
      <c r="C93" s="3857"/>
      <c r="D93" s="3858" t="str">
        <f>+'Master Data'!E1198</f>
        <v xml:space="preserve"> </v>
      </c>
      <c r="E93" s="3859"/>
      <c r="F93" s="3859"/>
      <c r="G93" s="3859"/>
      <c r="H93" s="3859"/>
      <c r="I93" s="3859"/>
      <c r="J93" s="3859"/>
      <c r="K93" s="3859"/>
    </row>
    <row r="94" spans="1:11" ht="24" customHeight="1" thickBot="1">
      <c r="A94" s="3855" t="str">
        <f>+'Master Data'!B1199</f>
        <v>Battery Back Up Time</v>
      </c>
      <c r="B94" s="3856"/>
      <c r="C94" s="3857"/>
      <c r="D94" s="3858" t="str">
        <f>+'Master Data'!E1199</f>
        <v xml:space="preserve"> </v>
      </c>
      <c r="E94" s="3859"/>
      <c r="F94" s="3859"/>
      <c r="G94" s="3859"/>
      <c r="H94" s="3859"/>
      <c r="I94" s="3859"/>
      <c r="J94" s="3859"/>
      <c r="K94" s="3859"/>
    </row>
    <row r="95" spans="1:11" ht="24" customHeight="1" thickBot="1">
      <c r="A95" s="3855" t="str">
        <f>+'Master Data'!B1200</f>
        <v>Finish</v>
      </c>
      <c r="B95" s="3856"/>
      <c r="C95" s="3857"/>
      <c r="D95" s="3858" t="str">
        <f>+'Master Data'!E1200</f>
        <v xml:space="preserve"> </v>
      </c>
      <c r="E95" s="3859"/>
      <c r="F95" s="3859"/>
      <c r="G95" s="3859"/>
      <c r="H95" s="3859"/>
      <c r="I95" s="3859"/>
      <c r="J95" s="3859"/>
      <c r="K95" s="3859"/>
    </row>
    <row r="96" spans="1:11" ht="24" customHeight="1" thickBot="1">
      <c r="A96" s="3855" t="str">
        <f>+'Master Data'!B1201</f>
        <v>Agent</v>
      </c>
      <c r="B96" s="3856"/>
      <c r="C96" s="3857"/>
      <c r="D96" s="3858" t="str">
        <f>+'Master Data'!E1201</f>
        <v xml:space="preserve"> </v>
      </c>
      <c r="E96" s="3859"/>
      <c r="F96" s="3859"/>
      <c r="G96" s="3859"/>
      <c r="H96" s="3859"/>
      <c r="I96" s="3859"/>
      <c r="J96" s="3859"/>
      <c r="K96" s="3859"/>
    </row>
    <row r="97" spans="1:11" ht="24" customHeight="1" thickBot="1">
      <c r="A97" s="3855" t="str">
        <f>+'Master Data'!B1202</f>
        <v>Telephone number</v>
      </c>
      <c r="B97" s="3856"/>
      <c r="C97" s="3857"/>
      <c r="D97" s="3858" t="str">
        <f>+'Master Data'!E1202</f>
        <v xml:space="preserve"> </v>
      </c>
      <c r="E97" s="3859"/>
      <c r="F97" s="3859"/>
      <c r="G97" s="3859"/>
      <c r="H97" s="3859"/>
      <c r="I97" s="3859"/>
      <c r="J97" s="3859"/>
      <c r="K97" s="3859"/>
    </row>
    <row r="98" spans="1:11" ht="24" customHeight="1" thickBot="1">
      <c r="A98" s="3879" t="str">
        <f>+'Master Data'!B1203</f>
        <v>Brochure enclosed</v>
      </c>
      <c r="B98" s="3880"/>
      <c r="C98" s="3881"/>
      <c r="D98" s="3858" t="str">
        <f>+'Master Data'!E1203</f>
        <v>Yes/No</v>
      </c>
      <c r="E98" s="3859"/>
      <c r="F98" s="3859"/>
      <c r="G98" s="3859"/>
      <c r="H98" s="3859"/>
      <c r="I98" s="3859"/>
      <c r="J98" s="3859"/>
      <c r="K98" s="3859"/>
    </row>
    <row r="99" spans="1:11" ht="24" customHeight="1">
      <c r="A99" s="96"/>
      <c r="B99" s="96"/>
      <c r="C99" s="96"/>
      <c r="D99" s="92"/>
      <c r="E99" s="92"/>
      <c r="F99" s="92"/>
      <c r="G99" s="92"/>
      <c r="H99" s="92"/>
      <c r="I99" s="92"/>
      <c r="J99" s="92"/>
      <c r="K99" s="92"/>
    </row>
    <row r="100" spans="1:11" ht="15.6">
      <c r="A100" s="103" t="s">
        <v>4013</v>
      </c>
      <c r="B100" s="3877" t="str">
        <f>+'Master Data'!G13</f>
        <v>012345</v>
      </c>
      <c r="C100" s="3877"/>
    </row>
    <row r="101" spans="1:11">
      <c r="A101" s="147"/>
    </row>
    <row r="102" spans="1:11" ht="21">
      <c r="A102" s="3037" t="s">
        <v>725</v>
      </c>
      <c r="B102" s="3037"/>
      <c r="C102" s="3037"/>
      <c r="D102" s="3037"/>
      <c r="E102" s="3037"/>
      <c r="F102" s="3037"/>
      <c r="G102" s="3037"/>
      <c r="H102" s="3037"/>
      <c r="I102" s="3037"/>
      <c r="J102" s="3037"/>
      <c r="K102" s="3037"/>
    </row>
    <row r="103" spans="1:11">
      <c r="A103" s="7"/>
    </row>
    <row r="104" spans="1:11">
      <c r="A104" s="4" t="str">
        <f>+'Master Data'!B1206</f>
        <v xml:space="preserve">TECHNICAL DATA:  </v>
      </c>
      <c r="B104" s="4"/>
      <c r="C104" s="3349" t="str">
        <f>+'Master Data'!E1206</f>
        <v>PARAPLEGIC LIFT</v>
      </c>
      <c r="D104" s="3349"/>
      <c r="E104" s="3349"/>
      <c r="F104" s="3349"/>
      <c r="G104" s="3349"/>
      <c r="H104" s="3349"/>
      <c r="I104" s="3349"/>
      <c r="J104" s="3349"/>
      <c r="K104" s="3349"/>
    </row>
    <row r="105" spans="1:11">
      <c r="A105" s="7"/>
    </row>
    <row r="106" spans="1:11" ht="13.8" thickBot="1">
      <c r="A106" s="7"/>
    </row>
    <row r="107" spans="1:11" ht="24" customHeight="1" thickBot="1">
      <c r="A107" s="3855" t="str">
        <f>+'Master Data'!B1208</f>
        <v>Manufacturer</v>
      </c>
      <c r="B107" s="3856"/>
      <c r="C107" s="3857"/>
      <c r="D107" s="3858" t="str">
        <f>+'Master Data'!E1208</f>
        <v xml:space="preserve"> </v>
      </c>
      <c r="E107" s="3859"/>
      <c r="F107" s="3859"/>
      <c r="G107" s="3859"/>
      <c r="H107" s="3859"/>
      <c r="I107" s="3859"/>
      <c r="J107" s="3859"/>
      <c r="K107" s="3859"/>
    </row>
    <row r="108" spans="1:11" ht="24" customHeight="1" thickBot="1">
      <c r="A108" s="3855" t="str">
        <f>+'Master Data'!B1209</f>
        <v>Panel thickness</v>
      </c>
      <c r="B108" s="3856"/>
      <c r="C108" s="3857"/>
      <c r="D108" s="3858" t="str">
        <f>+'Master Data'!E1209</f>
        <v xml:space="preserve"> </v>
      </c>
      <c r="E108" s="3859"/>
      <c r="F108" s="3859"/>
      <c r="G108" s="3859"/>
      <c r="H108" s="3859"/>
      <c r="I108" s="3859"/>
      <c r="J108" s="3859"/>
      <c r="K108" s="3859"/>
    </row>
    <row r="109" spans="1:11" ht="24" customHeight="1" thickBot="1">
      <c r="A109" s="3855" t="str">
        <f>+'Master Data'!B1210</f>
        <v>Load</v>
      </c>
      <c r="B109" s="3856"/>
      <c r="C109" s="3857"/>
      <c r="D109" s="3858" t="str">
        <f>+'Master Data'!E1210</f>
        <v xml:space="preserve"> </v>
      </c>
      <c r="E109" s="3859"/>
      <c r="F109" s="3859"/>
      <c r="G109" s="3859"/>
      <c r="H109" s="3859"/>
      <c r="I109" s="3859"/>
      <c r="J109" s="3859"/>
      <c r="K109" s="3859"/>
    </row>
    <row r="110" spans="1:11" ht="24" customHeight="1" thickBot="1">
      <c r="A110" s="3855" t="str">
        <f>+'Master Data'!B1211</f>
        <v>Stops</v>
      </c>
      <c r="B110" s="3856"/>
      <c r="C110" s="3857"/>
      <c r="D110" s="3858" t="str">
        <f>+'Master Data'!E1211</f>
        <v xml:space="preserve"> </v>
      </c>
      <c r="E110" s="3859"/>
      <c r="F110" s="3859"/>
      <c r="G110" s="3859"/>
      <c r="H110" s="3859"/>
      <c r="I110" s="3859"/>
      <c r="J110" s="3859"/>
      <c r="K110" s="3859"/>
    </row>
    <row r="111" spans="1:11" ht="24" customHeight="1" thickBot="1">
      <c r="A111" s="3855" t="str">
        <f>+'Master Data'!B1212</f>
        <v>Car Size</v>
      </c>
      <c r="B111" s="3856"/>
      <c r="C111" s="3857"/>
      <c r="D111" s="3858" t="str">
        <f>+'Master Data'!E1212</f>
        <v xml:space="preserve"> </v>
      </c>
      <c r="E111" s="3859"/>
      <c r="F111" s="3859"/>
      <c r="G111" s="3859"/>
      <c r="H111" s="3859"/>
      <c r="I111" s="3859"/>
      <c r="J111" s="3859"/>
      <c r="K111" s="3859"/>
    </row>
    <row r="112" spans="1:11" ht="24" customHeight="1" thickBot="1">
      <c r="A112" s="3855" t="str">
        <f>+'Master Data'!B1213</f>
        <v>Door Opening</v>
      </c>
      <c r="B112" s="3856"/>
      <c r="C112" s="3857"/>
      <c r="D112" s="3858" t="str">
        <f>+'Master Data'!E1213</f>
        <v xml:space="preserve"> </v>
      </c>
      <c r="E112" s="3859"/>
      <c r="F112" s="3859"/>
      <c r="G112" s="3859"/>
      <c r="H112" s="3859"/>
      <c r="I112" s="3859"/>
      <c r="J112" s="3859"/>
      <c r="K112" s="3859"/>
    </row>
    <row r="113" spans="1:11" ht="24" customHeight="1" thickBot="1">
      <c r="A113" s="3855" t="str">
        <f>+'Master Data'!B1214</f>
        <v>Door Type</v>
      </c>
      <c r="B113" s="3856"/>
      <c r="C113" s="3857"/>
      <c r="D113" s="3858" t="str">
        <f>+'Master Data'!E1214</f>
        <v xml:space="preserve"> </v>
      </c>
      <c r="E113" s="3859"/>
      <c r="F113" s="3859"/>
      <c r="G113" s="3859"/>
      <c r="H113" s="3859"/>
      <c r="I113" s="3859"/>
      <c r="J113" s="3859"/>
      <c r="K113" s="3859"/>
    </row>
    <row r="114" spans="1:11" ht="24" customHeight="1" thickBot="1">
      <c r="A114" s="3855" t="str">
        <f>+'Master Data'!B1215</f>
        <v>Speed</v>
      </c>
      <c r="B114" s="3856"/>
      <c r="C114" s="3857"/>
      <c r="D114" s="3858" t="str">
        <f>+'Master Data'!E1215</f>
        <v xml:space="preserve"> </v>
      </c>
      <c r="E114" s="3859"/>
      <c r="F114" s="3859"/>
      <c r="G114" s="3859"/>
      <c r="H114" s="3859"/>
      <c r="I114" s="3859"/>
      <c r="J114" s="3859"/>
      <c r="K114" s="3859"/>
    </row>
    <row r="115" spans="1:11" ht="24" customHeight="1" thickBot="1">
      <c r="A115" s="3855" t="str">
        <f>+'Master Data'!B1216</f>
        <v>Type of Drive</v>
      </c>
      <c r="B115" s="3856"/>
      <c r="C115" s="3857"/>
      <c r="D115" s="3858" t="str">
        <f>+'Master Data'!E1216</f>
        <v xml:space="preserve"> </v>
      </c>
      <c r="E115" s="3859"/>
      <c r="F115" s="3859"/>
      <c r="G115" s="3859"/>
      <c r="H115" s="3859"/>
      <c r="I115" s="3859"/>
      <c r="J115" s="3859"/>
      <c r="K115" s="3859"/>
    </row>
    <row r="116" spans="1:11" ht="24" customHeight="1" thickBot="1">
      <c r="A116" s="3855" t="str">
        <f>+'Master Data'!B1217</f>
        <v>Speed Control</v>
      </c>
      <c r="B116" s="3856"/>
      <c r="C116" s="3857"/>
      <c r="D116" s="3858" t="str">
        <f>+'Master Data'!E1217</f>
        <v xml:space="preserve"> </v>
      </c>
      <c r="E116" s="3859"/>
      <c r="F116" s="3859"/>
      <c r="G116" s="3859"/>
      <c r="H116" s="3859"/>
      <c r="I116" s="3859"/>
      <c r="J116" s="3859"/>
      <c r="K116" s="3859"/>
    </row>
    <row r="117" spans="1:11" ht="24" customHeight="1" thickBot="1">
      <c r="A117" s="3855" t="str">
        <f>+'Master Data'!B1218</f>
        <v>Type of Car and Landing Buttons</v>
      </c>
      <c r="B117" s="3856"/>
      <c r="C117" s="3857"/>
      <c r="D117" s="3858" t="str">
        <f>+'Master Data'!E1218</f>
        <v xml:space="preserve"> </v>
      </c>
      <c r="E117" s="3859"/>
      <c r="F117" s="3859"/>
      <c r="G117" s="3859"/>
      <c r="H117" s="3859"/>
      <c r="I117" s="3859"/>
      <c r="J117" s="3859"/>
      <c r="K117" s="3859"/>
    </row>
    <row r="118" spans="1:11" ht="24" customHeight="1" thickBot="1">
      <c r="A118" s="3855" t="str">
        <f>+'Master Data'!B1219</f>
        <v>Type of Landing Door Frames</v>
      </c>
      <c r="B118" s="3856"/>
      <c r="C118" s="3857"/>
      <c r="D118" s="3858" t="str">
        <f>+'Master Data'!E1219</f>
        <v xml:space="preserve"> </v>
      </c>
      <c r="E118" s="3859"/>
      <c r="F118" s="3859"/>
      <c r="G118" s="3859"/>
      <c r="H118" s="3859"/>
      <c r="I118" s="3859"/>
      <c r="J118" s="3859"/>
      <c r="K118" s="3859"/>
    </row>
    <row r="119" spans="1:11" ht="24" customHeight="1" thickBot="1">
      <c r="A119" s="3855" t="str">
        <f>+'Master Data'!B1220</f>
        <v>Type of Door</v>
      </c>
      <c r="B119" s="3856"/>
      <c r="C119" s="3857"/>
      <c r="D119" s="3858" t="str">
        <f>+'Master Data'!E1220</f>
        <v xml:space="preserve"> </v>
      </c>
      <c r="E119" s="3859"/>
      <c r="F119" s="3859"/>
      <c r="G119" s="3859"/>
      <c r="H119" s="3859"/>
      <c r="I119" s="3859"/>
      <c r="J119" s="3859"/>
      <c r="K119" s="3859"/>
    </row>
    <row r="120" spans="1:11" ht="24" customHeight="1" thickBot="1">
      <c r="A120" s="3855" t="str">
        <f>+'Master Data'!B1221</f>
        <v>Internal Finishes</v>
      </c>
      <c r="B120" s="3856"/>
      <c r="C120" s="3857"/>
      <c r="D120" s="3858" t="str">
        <f>+'Master Data'!E1221</f>
        <v xml:space="preserve"> </v>
      </c>
      <c r="E120" s="3859"/>
      <c r="F120" s="3859"/>
      <c r="G120" s="3859"/>
      <c r="H120" s="3859"/>
      <c r="I120" s="3859"/>
      <c r="J120" s="3859"/>
      <c r="K120" s="3859"/>
    </row>
    <row r="121" spans="1:11" ht="24" customHeight="1" thickBot="1">
      <c r="A121" s="3855" t="str">
        <f>+'Master Data'!B1222</f>
        <v>Pit</v>
      </c>
      <c r="B121" s="3856"/>
      <c r="C121" s="3857"/>
      <c r="D121" s="3858" t="str">
        <f>+'Master Data'!E1222</f>
        <v xml:space="preserve"> </v>
      </c>
      <c r="E121" s="3859"/>
      <c r="F121" s="3859"/>
      <c r="G121" s="3859"/>
      <c r="H121" s="3859"/>
      <c r="I121" s="3859"/>
      <c r="J121" s="3859"/>
      <c r="K121" s="3859"/>
    </row>
    <row r="122" spans="1:11" ht="24" customHeight="1" thickBot="1">
      <c r="A122" s="3855" t="str">
        <f>+'Master Data'!B1223</f>
        <v>Head Room</v>
      </c>
      <c r="B122" s="3856"/>
      <c r="C122" s="3857"/>
      <c r="D122" s="3858" t="str">
        <f>+'Master Data'!E1223</f>
        <v xml:space="preserve"> </v>
      </c>
      <c r="E122" s="3859"/>
      <c r="F122" s="3859"/>
      <c r="G122" s="3859"/>
      <c r="H122" s="3859"/>
      <c r="I122" s="3859"/>
      <c r="J122" s="3859"/>
      <c r="K122" s="3859"/>
    </row>
    <row r="123" spans="1:11" ht="24" customHeight="1" thickBot="1">
      <c r="A123" s="3855" t="str">
        <f>+'Master Data'!B1224</f>
        <v>Battery Type</v>
      </c>
      <c r="B123" s="3856"/>
      <c r="C123" s="3857"/>
      <c r="D123" s="3858" t="str">
        <f>+'Master Data'!E1224</f>
        <v xml:space="preserve"> </v>
      </c>
      <c r="E123" s="3859"/>
      <c r="F123" s="3859"/>
      <c r="G123" s="3859"/>
      <c r="H123" s="3859"/>
      <c r="I123" s="3859"/>
      <c r="J123" s="3859"/>
      <c r="K123" s="3859"/>
    </row>
    <row r="124" spans="1:11" ht="24" customHeight="1" thickBot="1">
      <c r="A124" s="3855" t="str">
        <f>+'Master Data'!B1225</f>
        <v>Method of joining panels</v>
      </c>
      <c r="B124" s="3856"/>
      <c r="C124" s="3857"/>
      <c r="D124" s="3858" t="str">
        <f>+'Master Data'!E1225</f>
        <v xml:space="preserve"> </v>
      </c>
      <c r="E124" s="3859"/>
      <c r="F124" s="3859"/>
      <c r="G124" s="3859"/>
      <c r="H124" s="3859"/>
      <c r="I124" s="3859"/>
      <c r="J124" s="3859"/>
      <c r="K124" s="3859"/>
    </row>
    <row r="125" spans="1:11" ht="24" customHeight="1" thickBot="1">
      <c r="A125" s="3855" t="str">
        <f>+'Master Data'!B1226</f>
        <v>Floor construction</v>
      </c>
      <c r="B125" s="3856"/>
      <c r="C125" s="3857"/>
      <c r="D125" s="3858" t="str">
        <f>+'Master Data'!E1226</f>
        <v xml:space="preserve"> </v>
      </c>
      <c r="E125" s="3859"/>
      <c r="F125" s="3859"/>
      <c r="G125" s="3859"/>
      <c r="H125" s="3859"/>
      <c r="I125" s="3859"/>
      <c r="J125" s="3859"/>
      <c r="K125" s="3859"/>
    </row>
    <row r="126" spans="1:11" ht="24" customHeight="1" thickBot="1">
      <c r="A126" s="3855" t="str">
        <f>+'Master Data'!B1227</f>
        <v>Standard Compliance</v>
      </c>
      <c r="B126" s="3856"/>
      <c r="C126" s="3857"/>
      <c r="D126" s="3858" t="str">
        <f>+'Master Data'!E1227</f>
        <v xml:space="preserve"> </v>
      </c>
      <c r="E126" s="3859"/>
      <c r="F126" s="3859"/>
      <c r="G126" s="3859"/>
      <c r="H126" s="3859"/>
      <c r="I126" s="3859"/>
      <c r="J126" s="3859"/>
      <c r="K126" s="3859"/>
    </row>
    <row r="127" spans="1:11" ht="24" customHeight="1" thickBot="1">
      <c r="A127" s="3855" t="str">
        <f>+'Master Data'!B1228</f>
        <v>Agent</v>
      </c>
      <c r="B127" s="3856"/>
      <c r="C127" s="3857"/>
      <c r="D127" s="3858" t="str">
        <f>+'Master Data'!E1228</f>
        <v xml:space="preserve"> </v>
      </c>
      <c r="E127" s="3859"/>
      <c r="F127" s="3859"/>
      <c r="G127" s="3859"/>
      <c r="H127" s="3859"/>
      <c r="I127" s="3859"/>
      <c r="J127" s="3859"/>
      <c r="K127" s="3859"/>
    </row>
    <row r="128" spans="1:11" ht="24" customHeight="1" thickBot="1">
      <c r="A128" s="3855" t="str">
        <f>+'Master Data'!B1229</f>
        <v>Telephone number of Agent</v>
      </c>
      <c r="B128" s="3856"/>
      <c r="C128" s="3857"/>
      <c r="D128" s="3858" t="str">
        <f>+'Master Data'!E1229</f>
        <v xml:space="preserve"> </v>
      </c>
      <c r="E128" s="3859"/>
      <c r="F128" s="3859"/>
      <c r="G128" s="3859"/>
      <c r="H128" s="3859"/>
      <c r="I128" s="3859"/>
      <c r="J128" s="3859"/>
      <c r="K128" s="3859"/>
    </row>
    <row r="129" spans="1:11" ht="24" customHeight="1" thickBot="1">
      <c r="A129" s="3879" t="str">
        <f>+'Master Data'!B1230</f>
        <v>Brochure enclosed</v>
      </c>
      <c r="B129" s="3880"/>
      <c r="C129" s="3881"/>
      <c r="D129" s="3858" t="str">
        <f>+'Master Data'!E1230</f>
        <v>Yes/No</v>
      </c>
      <c r="E129" s="3859"/>
      <c r="F129" s="3859"/>
      <c r="G129" s="3859"/>
      <c r="H129" s="3859"/>
      <c r="I129" s="3859"/>
      <c r="J129" s="3859"/>
      <c r="K129" s="3859"/>
    </row>
    <row r="130" spans="1:11">
      <c r="A130" s="147"/>
      <c r="D130" s="85"/>
      <c r="E130" s="85"/>
      <c r="F130" s="85"/>
      <c r="G130" s="85"/>
      <c r="H130" s="85"/>
      <c r="I130" s="85"/>
      <c r="J130" s="85"/>
      <c r="K130" s="85"/>
    </row>
    <row r="131" spans="1:11">
      <c r="A131" s="147"/>
    </row>
    <row r="132" spans="1:11" ht="15.6">
      <c r="A132" s="103" t="s">
        <v>4013</v>
      </c>
      <c r="B132" s="3877" t="str">
        <f>+'Master Data'!G13</f>
        <v>012345</v>
      </c>
      <c r="C132" s="3877"/>
    </row>
    <row r="133" spans="1:11">
      <c r="A133" s="147"/>
    </row>
    <row r="134" spans="1:11" ht="21">
      <c r="A134" s="3037" t="s">
        <v>725</v>
      </c>
      <c r="B134" s="3037"/>
      <c r="C134" s="3037"/>
      <c r="D134" s="3037"/>
      <c r="E134" s="3037"/>
      <c r="F134" s="3037"/>
      <c r="G134" s="3037"/>
      <c r="H134" s="3037"/>
      <c r="I134" s="3037"/>
      <c r="J134" s="3037"/>
      <c r="K134" s="3037"/>
    </row>
    <row r="135" spans="1:11">
      <c r="A135" s="15"/>
    </row>
    <row r="136" spans="1:11">
      <c r="A136" s="4" t="str">
        <f>+'Master Data'!B1234</f>
        <v xml:space="preserve">TECHNICAL DATA:  </v>
      </c>
      <c r="B136" s="4"/>
      <c r="C136" s="3349" t="str">
        <f>+'Master Data'!E1234</f>
        <v>AIR-CONDITIONING AND VENTILATION INSTALLATION</v>
      </c>
      <c r="D136" s="3349"/>
      <c r="E136" s="3349"/>
      <c r="F136" s="3349"/>
      <c r="G136" s="3349"/>
      <c r="H136" s="3349"/>
      <c r="I136" s="3349"/>
      <c r="J136" s="3349"/>
      <c r="K136" s="3349"/>
    </row>
    <row r="137" spans="1:11" ht="13.8" thickBot="1">
      <c r="A137" s="6"/>
    </row>
    <row r="138" spans="1:11" ht="23.25" customHeight="1">
      <c r="A138" s="283" t="str">
        <f>+'Master Data'!B1236</f>
        <v>Area:</v>
      </c>
      <c r="B138" s="3913" t="str">
        <f>+'Master Data'!E1236</f>
        <v xml:space="preserve"> </v>
      </c>
      <c r="C138" s="3914"/>
      <c r="D138" s="3914"/>
      <c r="E138" s="3914"/>
      <c r="F138" s="3914"/>
      <c r="G138" s="3914"/>
      <c r="H138" s="3914"/>
      <c r="I138" s="3914"/>
      <c r="J138" s="3914"/>
      <c r="K138" s="3915"/>
    </row>
    <row r="139" spans="1:11" ht="23.25" customHeight="1">
      <c r="A139" s="285" t="str">
        <f>+'Master Data'!B1237</f>
        <v>Manufacturer:</v>
      </c>
      <c r="B139" s="3904" t="str">
        <f>+'Master Data'!E1237</f>
        <v xml:space="preserve"> </v>
      </c>
      <c r="C139" s="3905"/>
      <c r="D139" s="3905"/>
      <c r="E139" s="3905"/>
      <c r="F139" s="3905"/>
      <c r="G139" s="3905"/>
      <c r="H139" s="3905"/>
      <c r="I139" s="3905"/>
      <c r="J139" s="3905"/>
      <c r="K139" s="3906"/>
    </row>
    <row r="140" spans="1:11" ht="23.25" customHeight="1" thickBot="1">
      <c r="A140" s="284"/>
      <c r="B140" s="3865"/>
      <c r="C140" s="3866"/>
      <c r="D140" s="2953"/>
      <c r="E140" s="2953"/>
      <c r="F140" s="2953"/>
      <c r="G140" s="2953"/>
      <c r="H140" s="2953"/>
      <c r="I140" s="2953"/>
      <c r="J140" s="2953"/>
      <c r="K140" s="3864"/>
    </row>
    <row r="141" spans="1:11" ht="24" customHeight="1">
      <c r="A141" s="3899" t="str">
        <f>+'Master Data'!B1238</f>
        <v>Model number:</v>
      </c>
      <c r="B141" s="3860" t="str">
        <f>+'Master Data'!D1238</f>
        <v>WCPU</v>
      </c>
      <c r="C141" s="3861"/>
      <c r="D141" s="3907" t="str">
        <f>+'Master Data'!E1238</f>
        <v xml:space="preserve"> </v>
      </c>
      <c r="E141" s="3908"/>
      <c r="F141" s="3908"/>
      <c r="G141" s="3908"/>
      <c r="H141" s="3908"/>
      <c r="I141" s="3908"/>
      <c r="J141" s="3908"/>
      <c r="K141" s="3909"/>
    </row>
    <row r="142" spans="1:11" ht="24" customHeight="1" thickBot="1">
      <c r="A142" s="3900"/>
      <c r="B142" s="3894" t="str">
        <f>+'Master Data'!D1239</f>
        <v>Cooling Tower</v>
      </c>
      <c r="C142" s="3895"/>
      <c r="D142" s="3896" t="str">
        <f>+'Master Data'!E1239</f>
        <v xml:space="preserve"> </v>
      </c>
      <c r="E142" s="3897"/>
      <c r="F142" s="3897"/>
      <c r="G142" s="3897"/>
      <c r="H142" s="3897"/>
      <c r="I142" s="3897"/>
      <c r="J142" s="3897"/>
      <c r="K142" s="3898"/>
    </row>
    <row r="143" spans="1:11" ht="24" customHeight="1" thickBot="1">
      <c r="A143" s="3899" t="str">
        <f>+'Master Data'!B1240</f>
        <v>Serial number:</v>
      </c>
      <c r="B143" s="3860" t="str">
        <f>+'Master Data'!D1240</f>
        <v>WCPU</v>
      </c>
      <c r="C143" s="3861"/>
      <c r="D143" s="3896" t="str">
        <f>+'Master Data'!E1240</f>
        <v xml:space="preserve"> </v>
      </c>
      <c r="E143" s="3897"/>
      <c r="F143" s="3897"/>
      <c r="G143" s="3897"/>
      <c r="H143" s="3897"/>
      <c r="I143" s="3897"/>
      <c r="J143" s="3897"/>
      <c r="K143" s="3898"/>
    </row>
    <row r="144" spans="1:11" ht="24" customHeight="1" thickBot="1">
      <c r="A144" s="3900"/>
      <c r="B144" s="3860" t="str">
        <f>+'Master Data'!D1241</f>
        <v>Cooling Tower</v>
      </c>
      <c r="C144" s="3861"/>
      <c r="D144" s="3901" t="str">
        <f>+'Master Data'!E1241</f>
        <v xml:space="preserve"> </v>
      </c>
      <c r="E144" s="3902"/>
      <c r="F144" s="3902"/>
      <c r="G144" s="3902"/>
      <c r="H144" s="3902"/>
      <c r="I144" s="3902"/>
      <c r="J144" s="3902"/>
      <c r="K144" s="3903"/>
    </row>
    <row r="145" spans="1:11">
      <c r="A145" s="3860" t="str">
        <f>+'Master Data'!B1242</f>
        <v>Voltage</v>
      </c>
      <c r="B145" s="3861"/>
      <c r="C145" s="3862"/>
      <c r="D145" s="3888" t="str">
        <f>+'Master Data'!E1242</f>
        <v>V</v>
      </c>
      <c r="E145" s="3889"/>
      <c r="F145" s="3889"/>
      <c r="G145" s="3889"/>
      <c r="H145" s="3889"/>
      <c r="I145" s="3889"/>
      <c r="J145" s="3889"/>
      <c r="K145" s="3890"/>
    </row>
    <row r="146" spans="1:11">
      <c r="A146" s="3885"/>
      <c r="B146" s="3886"/>
      <c r="C146" s="3887"/>
      <c r="D146" s="3891"/>
      <c r="E146" s="3892"/>
      <c r="F146" s="3892"/>
      <c r="G146" s="3892"/>
      <c r="H146" s="3892"/>
      <c r="I146" s="3892"/>
      <c r="J146" s="3892"/>
      <c r="K146" s="3893"/>
    </row>
    <row r="147" spans="1:11" ht="24" customHeight="1">
      <c r="A147" s="3882" t="str">
        <f>+'Master Data'!B1243</f>
        <v>Starting amps</v>
      </c>
      <c r="B147" s="3883"/>
      <c r="C147" s="3884"/>
      <c r="D147" s="3910" t="str">
        <f>+'Master Data'!E1243</f>
        <v>A</v>
      </c>
      <c r="E147" s="3911"/>
      <c r="F147" s="3911"/>
      <c r="G147" s="3911"/>
      <c r="H147" s="3911"/>
      <c r="I147" s="3911"/>
      <c r="J147" s="3911"/>
      <c r="K147" s="3912"/>
    </row>
    <row r="148" spans="1:11" ht="24" customHeight="1">
      <c r="A148" s="3882" t="str">
        <f>+'Master Data'!B1244</f>
        <v>Running amps</v>
      </c>
      <c r="B148" s="3883"/>
      <c r="C148" s="3884"/>
      <c r="D148" s="3910" t="str">
        <f>+'Master Data'!E1244</f>
        <v>A</v>
      </c>
      <c r="E148" s="3911"/>
      <c r="F148" s="3911"/>
      <c r="G148" s="3911"/>
      <c r="H148" s="3911"/>
      <c r="I148" s="3911"/>
      <c r="J148" s="3911"/>
      <c r="K148" s="3912"/>
    </row>
    <row r="149" spans="1:11" ht="24" customHeight="1">
      <c r="A149" s="3882" t="str">
        <f>+'Master Data'!B1245</f>
        <v>System supply gauge pressure</v>
      </c>
      <c r="B149" s="3883"/>
      <c r="C149" s="3884"/>
      <c r="D149" s="3910" t="str">
        <f>+'Master Data'!E1245</f>
        <v>kPA</v>
      </c>
      <c r="E149" s="3911"/>
      <c r="F149" s="3911"/>
      <c r="G149" s="3911"/>
      <c r="H149" s="3911"/>
      <c r="I149" s="3911"/>
      <c r="J149" s="3911"/>
      <c r="K149" s="3912"/>
    </row>
    <row r="150" spans="1:11" ht="24" customHeight="1">
      <c r="A150" s="3882" t="str">
        <f>+'Master Data'!B1246</f>
        <v>System return gauge pressure</v>
      </c>
      <c r="B150" s="3883"/>
      <c r="C150" s="3884"/>
      <c r="D150" s="3910" t="str">
        <f>+'Master Data'!E1246</f>
        <v>kPA</v>
      </c>
      <c r="E150" s="3911"/>
      <c r="F150" s="3911"/>
      <c r="G150" s="3911"/>
      <c r="H150" s="3911"/>
      <c r="I150" s="3911"/>
      <c r="J150" s="3911"/>
      <c r="K150" s="3912"/>
    </row>
    <row r="151" spans="1:11" ht="24" customHeight="1">
      <c r="A151" s="3882" t="str">
        <f>+'Master Data'!B1247</f>
        <v>Condenser water inlet temperature</v>
      </c>
      <c r="B151" s="3883"/>
      <c r="C151" s="3884"/>
      <c r="D151" s="3910" t="str">
        <f>+'Master Data'!E1247</f>
        <v>°C</v>
      </c>
      <c r="E151" s="3911"/>
      <c r="F151" s="3911"/>
      <c r="G151" s="3911"/>
      <c r="H151" s="3911"/>
      <c r="I151" s="3911"/>
      <c r="J151" s="3911"/>
      <c r="K151" s="3912"/>
    </row>
    <row r="152" spans="1:11" ht="24" customHeight="1">
      <c r="A152" s="3882" t="str">
        <f>+'Master Data'!B1248</f>
        <v>Condenser water outlet temperature</v>
      </c>
      <c r="B152" s="3883"/>
      <c r="C152" s="3884"/>
      <c r="D152" s="3910" t="str">
        <f>+'Master Data'!E1248</f>
        <v>°C</v>
      </c>
      <c r="E152" s="3911"/>
      <c r="F152" s="3911"/>
      <c r="G152" s="3911"/>
      <c r="H152" s="3911"/>
      <c r="I152" s="3911"/>
      <c r="J152" s="3911"/>
      <c r="K152" s="3912"/>
    </row>
    <row r="153" spans="1:11" ht="24" customHeight="1">
      <c r="A153" s="3882" t="str">
        <f>+'Master Data'!B1249</f>
        <v>Condenser water flow rate</v>
      </c>
      <c r="B153" s="3883"/>
      <c r="C153" s="3884"/>
      <c r="D153" s="3910" t="str">
        <f>+'Master Data'!E1249</f>
        <v>l/s</v>
      </c>
      <c r="E153" s="3911"/>
      <c r="F153" s="3911"/>
      <c r="G153" s="3911"/>
      <c r="H153" s="3911"/>
      <c r="I153" s="3911"/>
      <c r="J153" s="3911"/>
      <c r="K153" s="3912"/>
    </row>
    <row r="154" spans="1:11" ht="24" customHeight="1">
      <c r="A154" s="3882" t="str">
        <f>+'Master Data'!B1250</f>
        <v>Blower unit air inlet temperature</v>
      </c>
      <c r="B154" s="3883"/>
      <c r="C154" s="3884"/>
      <c r="D154" s="3910" t="str">
        <f>+'Master Data'!E1250</f>
        <v>°C</v>
      </c>
      <c r="E154" s="3911"/>
      <c r="F154" s="3911"/>
      <c r="G154" s="3911"/>
      <c r="H154" s="3911"/>
      <c r="I154" s="3911"/>
      <c r="J154" s="3911"/>
      <c r="K154" s="3912"/>
    </row>
    <row r="155" spans="1:11" ht="24" customHeight="1">
      <c r="A155" s="3882" t="str">
        <f>+'Master Data'!B1251</f>
        <v>Blower unit air outlet temperature</v>
      </c>
      <c r="B155" s="3883"/>
      <c r="C155" s="3884"/>
      <c r="D155" s="3910" t="str">
        <f>+'Master Data'!E1251</f>
        <v>°C</v>
      </c>
      <c r="E155" s="3911"/>
      <c r="F155" s="3911"/>
      <c r="G155" s="3911"/>
      <c r="H155" s="3911"/>
      <c r="I155" s="3911"/>
      <c r="J155" s="3911"/>
      <c r="K155" s="3912"/>
    </row>
    <row r="156" spans="1:11" ht="24" customHeight="1">
      <c r="A156" s="3882" t="str">
        <f>+'Master Data'!B1252</f>
        <v>Blower unit air flow rate</v>
      </c>
      <c r="B156" s="3883"/>
      <c r="C156" s="3884"/>
      <c r="D156" s="3910" t="str">
        <f>+'Master Data'!E1252</f>
        <v>m³/s</v>
      </c>
      <c r="E156" s="3911"/>
      <c r="F156" s="3911"/>
      <c r="G156" s="3911"/>
      <c r="H156" s="3911"/>
      <c r="I156" s="3911"/>
      <c r="J156" s="3911"/>
      <c r="K156" s="3912"/>
    </row>
    <row r="157" spans="1:11" ht="28.5" customHeight="1">
      <c r="A157" s="3882" t="str">
        <f>+'Master Data'!B1253</f>
        <v>Conditioned room air temperature after 1 hour, Design</v>
      </c>
      <c r="B157" s="3883"/>
      <c r="C157" s="3884"/>
      <c r="D157" s="3910" t="str">
        <f>+'Master Data'!E1253</f>
        <v>°C</v>
      </c>
      <c r="E157" s="3911"/>
      <c r="F157" s="3911"/>
      <c r="G157" s="3911"/>
      <c r="H157" s="3911"/>
      <c r="I157" s="3911"/>
      <c r="J157" s="3911"/>
      <c r="K157" s="3912"/>
    </row>
    <row r="158" spans="1:11" ht="28.5" customHeight="1" thickBot="1">
      <c r="A158" s="3894" t="str">
        <f>+'Master Data'!B1254</f>
        <v>Conditioned room air temperature after 1 hour, Actual</v>
      </c>
      <c r="B158" s="3895"/>
      <c r="C158" s="3916"/>
      <c r="D158" s="3917" t="str">
        <f>+'Master Data'!E1254</f>
        <v>°C</v>
      </c>
      <c r="E158" s="3918"/>
      <c r="F158" s="3918"/>
      <c r="G158" s="3918"/>
      <c r="H158" s="3918"/>
      <c r="I158" s="3918"/>
      <c r="J158" s="3918"/>
      <c r="K158" s="3919"/>
    </row>
    <row r="159" spans="1:11">
      <c r="A159" s="7"/>
    </row>
  </sheetData>
  <sheetProtection formatRows="0" selectLockedCells="1"/>
  <mergeCells count="223">
    <mergeCell ref="C53:K53"/>
    <mergeCell ref="C73:K73"/>
    <mergeCell ref="A44:C44"/>
    <mergeCell ref="A45:C45"/>
    <mergeCell ref="A30:B30"/>
    <mergeCell ref="A31:B31"/>
    <mergeCell ref="A41:C41"/>
    <mergeCell ref="D43:K43"/>
    <mergeCell ref="A42:C42"/>
    <mergeCell ref="D41:K41"/>
    <mergeCell ref="A64:C64"/>
    <mergeCell ref="A47:C47"/>
    <mergeCell ref="D63:K63"/>
    <mergeCell ref="D59:K59"/>
    <mergeCell ref="D60:K60"/>
    <mergeCell ref="D45:K45"/>
    <mergeCell ref="A43:C43"/>
    <mergeCell ref="D66:K66"/>
    <mergeCell ref="B69:C69"/>
    <mergeCell ref="A65:C65"/>
    <mergeCell ref="D48:K48"/>
    <mergeCell ref="A48:C48"/>
    <mergeCell ref="A51:C51"/>
    <mergeCell ref="D49:K49"/>
    <mergeCell ref="D157:K157"/>
    <mergeCell ref="A158:C158"/>
    <mergeCell ref="A150:C150"/>
    <mergeCell ref="A151:C151"/>
    <mergeCell ref="A152:C152"/>
    <mergeCell ref="A153:C153"/>
    <mergeCell ref="A157:C157"/>
    <mergeCell ref="D153:K153"/>
    <mergeCell ref="D154:K154"/>
    <mergeCell ref="D155:K155"/>
    <mergeCell ref="D151:K151"/>
    <mergeCell ref="D152:K152"/>
    <mergeCell ref="A156:C156"/>
    <mergeCell ref="D156:K156"/>
    <mergeCell ref="D158:K158"/>
    <mergeCell ref="D150:K150"/>
    <mergeCell ref="A155:C155"/>
    <mergeCell ref="A154:C154"/>
    <mergeCell ref="A149:C149"/>
    <mergeCell ref="A134:K134"/>
    <mergeCell ref="A145:C146"/>
    <mergeCell ref="D145:K146"/>
    <mergeCell ref="B141:C141"/>
    <mergeCell ref="B142:C142"/>
    <mergeCell ref="D142:K142"/>
    <mergeCell ref="D143:K143"/>
    <mergeCell ref="B143:C143"/>
    <mergeCell ref="B144:C144"/>
    <mergeCell ref="A141:A142"/>
    <mergeCell ref="A143:A144"/>
    <mergeCell ref="D144:K144"/>
    <mergeCell ref="C136:K136"/>
    <mergeCell ref="B139:K140"/>
    <mergeCell ref="D141:K141"/>
    <mergeCell ref="D147:K147"/>
    <mergeCell ref="D148:K148"/>
    <mergeCell ref="D149:K149"/>
    <mergeCell ref="A147:C147"/>
    <mergeCell ref="B138:K138"/>
    <mergeCell ref="A125:C125"/>
    <mergeCell ref="A129:C129"/>
    <mergeCell ref="D126:K126"/>
    <mergeCell ref="D127:K127"/>
    <mergeCell ref="D128:K128"/>
    <mergeCell ref="D129:K129"/>
    <mergeCell ref="B132:C132"/>
    <mergeCell ref="A148:C148"/>
    <mergeCell ref="D124:K124"/>
    <mergeCell ref="A127:C127"/>
    <mergeCell ref="A128:C128"/>
    <mergeCell ref="D125:K125"/>
    <mergeCell ref="A126:C126"/>
    <mergeCell ref="A124:C124"/>
    <mergeCell ref="D118:K118"/>
    <mergeCell ref="A114:C114"/>
    <mergeCell ref="A115:C115"/>
    <mergeCell ref="A117:C117"/>
    <mergeCell ref="A118:C118"/>
    <mergeCell ref="D121:K121"/>
    <mergeCell ref="D122:K122"/>
    <mergeCell ref="D123:K123"/>
    <mergeCell ref="A116:C116"/>
    <mergeCell ref="D115:K115"/>
    <mergeCell ref="D116:K116"/>
    <mergeCell ref="D119:K119"/>
    <mergeCell ref="D120:K120"/>
    <mergeCell ref="A123:C123"/>
    <mergeCell ref="A121:C121"/>
    <mergeCell ref="A122:C122"/>
    <mergeCell ref="A119:C119"/>
    <mergeCell ref="A120:C120"/>
    <mergeCell ref="A112:C112"/>
    <mergeCell ref="A113:C113"/>
    <mergeCell ref="D111:K111"/>
    <mergeCell ref="D112:K112"/>
    <mergeCell ref="D113:K113"/>
    <mergeCell ref="D114:K114"/>
    <mergeCell ref="D109:K109"/>
    <mergeCell ref="D110:K110"/>
    <mergeCell ref="D117:K117"/>
    <mergeCell ref="A107:C107"/>
    <mergeCell ref="A108:C108"/>
    <mergeCell ref="D107:K107"/>
    <mergeCell ref="D108:K108"/>
    <mergeCell ref="A102:K102"/>
    <mergeCell ref="A109:C109"/>
    <mergeCell ref="A110:C110"/>
    <mergeCell ref="A111:C111"/>
    <mergeCell ref="C104:K104"/>
    <mergeCell ref="A93:C93"/>
    <mergeCell ref="B100:C100"/>
    <mergeCell ref="A98:C98"/>
    <mergeCell ref="A97:C97"/>
    <mergeCell ref="A96:C96"/>
    <mergeCell ref="D94:K94"/>
    <mergeCell ref="A95:C95"/>
    <mergeCell ref="D93:K93"/>
    <mergeCell ref="A94:C94"/>
    <mergeCell ref="D96:K96"/>
    <mergeCell ref="D97:K97"/>
    <mergeCell ref="D98:K98"/>
    <mergeCell ref="D95:K95"/>
    <mergeCell ref="A81:C81"/>
    <mergeCell ref="A91:C91"/>
    <mergeCell ref="A92:C92"/>
    <mergeCell ref="D91:K91"/>
    <mergeCell ref="D83:K83"/>
    <mergeCell ref="D92:K92"/>
    <mergeCell ref="D81:K81"/>
    <mergeCell ref="D90:K90"/>
    <mergeCell ref="A83:C83"/>
    <mergeCell ref="D84:K84"/>
    <mergeCell ref="D82:K82"/>
    <mergeCell ref="D85:K85"/>
    <mergeCell ref="A90:C90"/>
    <mergeCell ref="A85:C85"/>
    <mergeCell ref="A84:C84"/>
    <mergeCell ref="C88:K88"/>
    <mergeCell ref="A82:C82"/>
    <mergeCell ref="D64:K64"/>
    <mergeCell ref="A55:C55"/>
    <mergeCell ref="D62:K62"/>
    <mergeCell ref="D79:K79"/>
    <mergeCell ref="D80:K80"/>
    <mergeCell ref="A78:C78"/>
    <mergeCell ref="A79:C79"/>
    <mergeCell ref="A80:C80"/>
    <mergeCell ref="D78:K78"/>
    <mergeCell ref="D65:K65"/>
    <mergeCell ref="A63:C63"/>
    <mergeCell ref="A60:C60"/>
    <mergeCell ref="A77:C77"/>
    <mergeCell ref="A66:C66"/>
    <mergeCell ref="A62:C62"/>
    <mergeCell ref="A2:K2"/>
    <mergeCell ref="G4:H4"/>
    <mergeCell ref="B34:C34"/>
    <mergeCell ref="A36:K36"/>
    <mergeCell ref="A19:B19"/>
    <mergeCell ref="A20:B20"/>
    <mergeCell ref="A7:K7"/>
    <mergeCell ref="B3:K3"/>
    <mergeCell ref="B4:F4"/>
    <mergeCell ref="I4:K4"/>
    <mergeCell ref="A11:A13"/>
    <mergeCell ref="A21:B21"/>
    <mergeCell ref="A22:B22"/>
    <mergeCell ref="A23:B23"/>
    <mergeCell ref="A24:B24"/>
    <mergeCell ref="A29:B29"/>
    <mergeCell ref="B16:K18"/>
    <mergeCell ref="C19:K19"/>
    <mergeCell ref="A14:A15"/>
    <mergeCell ref="A25:B25"/>
    <mergeCell ref="A28:B28"/>
    <mergeCell ref="A26:B26"/>
    <mergeCell ref="A27:B27"/>
    <mergeCell ref="B9:K9"/>
    <mergeCell ref="B11:K13"/>
    <mergeCell ref="B14:K15"/>
    <mergeCell ref="D42:K42"/>
    <mergeCell ref="A16:A18"/>
    <mergeCell ref="C24:K24"/>
    <mergeCell ref="C25:K25"/>
    <mergeCell ref="C20:K20"/>
    <mergeCell ref="C21:K21"/>
    <mergeCell ref="C22:K22"/>
    <mergeCell ref="C23:K23"/>
    <mergeCell ref="C26:K26"/>
    <mergeCell ref="C27:K27"/>
    <mergeCell ref="C28:K28"/>
    <mergeCell ref="C29:K29"/>
    <mergeCell ref="C30:K30"/>
    <mergeCell ref="C31:K31"/>
    <mergeCell ref="B39:K39"/>
    <mergeCell ref="A50:C50"/>
    <mergeCell ref="A46:C46"/>
    <mergeCell ref="D50:K50"/>
    <mergeCell ref="D46:K46"/>
    <mergeCell ref="D44:K44"/>
    <mergeCell ref="D77:K77"/>
    <mergeCell ref="A56:C56"/>
    <mergeCell ref="D61:K61"/>
    <mergeCell ref="D57:K57"/>
    <mergeCell ref="D58:K58"/>
    <mergeCell ref="D76:K76"/>
    <mergeCell ref="A75:C75"/>
    <mergeCell ref="A76:C76"/>
    <mergeCell ref="D55:K55"/>
    <mergeCell ref="A71:K71"/>
    <mergeCell ref="A61:C61"/>
    <mergeCell ref="D47:K47"/>
    <mergeCell ref="D51:K51"/>
    <mergeCell ref="A49:C49"/>
    <mergeCell ref="D56:K56"/>
    <mergeCell ref="D75:K75"/>
    <mergeCell ref="A57:C57"/>
    <mergeCell ref="A58:C58"/>
    <mergeCell ref="A59:C59"/>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rowBreaks count="4" manualBreakCount="4">
    <brk id="33" max="10" man="1"/>
    <brk id="68" max="10" man="1"/>
    <brk id="99" max="10" man="1"/>
    <brk id="131"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74755" r:id="rId4" name="Button 3">
              <controlPr defaultSize="0" print="0" autoFill="0" autoPict="0" macro="[0]!ToMainMenu">
                <anchor>
                  <from>
                    <xdr:col>11</xdr:col>
                    <xdr:colOff>464820</xdr:colOff>
                    <xdr:row>0</xdr:row>
                    <xdr:rowOff>152400</xdr:rowOff>
                  </from>
                  <to>
                    <xdr:col>14</xdr:col>
                    <xdr:colOff>213360</xdr:colOff>
                    <xdr:row>2</xdr:row>
                    <xdr:rowOff>60960</xdr:rowOff>
                  </to>
                </anchor>
              </controlPr>
            </control>
          </mc:Choice>
        </mc:AlternateContent>
        <mc:AlternateContent xmlns:mc="http://schemas.openxmlformats.org/markup-compatibility/2006">
          <mc:Choice Requires="x14">
            <control shapeId="74756" r:id="rId5" name="Button 4">
              <controlPr defaultSize="0" print="0" autoFill="0" autoPict="0" macro="[0]!PrintCoverPGSec1">
                <anchor>
                  <from>
                    <xdr:col>11</xdr:col>
                    <xdr:colOff>464820</xdr:colOff>
                    <xdr:row>2</xdr:row>
                    <xdr:rowOff>762000</xdr:rowOff>
                  </from>
                  <to>
                    <xdr:col>14</xdr:col>
                    <xdr:colOff>213360</xdr:colOff>
                    <xdr:row>3</xdr:row>
                    <xdr:rowOff>228600</xdr:rowOff>
                  </to>
                </anchor>
              </controlPr>
            </control>
          </mc:Choice>
        </mc:AlternateContent>
        <mc:AlternateContent xmlns:mc="http://schemas.openxmlformats.org/markup-compatibility/2006">
          <mc:Choice Requires="x14">
            <control shapeId="74757" r:id="rId6" name="Button 5">
              <controlPr defaultSize="0" print="0" autoFill="0" autoPict="0" macro="[0]!PrintPreview">
                <anchor>
                  <from>
                    <xdr:col>11</xdr:col>
                    <xdr:colOff>464820</xdr:colOff>
                    <xdr:row>2</xdr:row>
                    <xdr:rowOff>83820</xdr:rowOff>
                  </from>
                  <to>
                    <xdr:col>14</xdr:col>
                    <xdr:colOff>213360</xdr:colOff>
                    <xdr:row>2</xdr:row>
                    <xdr:rowOff>411480</xdr:rowOff>
                  </to>
                </anchor>
              </controlPr>
            </control>
          </mc:Choice>
        </mc:AlternateContent>
        <mc:AlternateContent xmlns:mc="http://schemas.openxmlformats.org/markup-compatibility/2006">
          <mc:Choice Requires="x14">
            <control shapeId="74825" r:id="rId7" name="Button 73">
              <controlPr defaultSize="0" print="0" autoFill="0" autoPict="0" macro="[0]!ToDataEntry">
                <anchor>
                  <from>
                    <xdr:col>11</xdr:col>
                    <xdr:colOff>464820</xdr:colOff>
                    <xdr:row>4</xdr:row>
                    <xdr:rowOff>22860</xdr:rowOff>
                  </from>
                  <to>
                    <xdr:col>14</xdr:col>
                    <xdr:colOff>213360</xdr:colOff>
                    <xdr:row>6</xdr:row>
                    <xdr:rowOff>22860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6">
    <tabColor rgb="FFFFC000"/>
  </sheetPr>
  <dimension ref="A1:T31"/>
  <sheetViews>
    <sheetView showGridLines="0" zoomScaleNormal="100" workbookViewId="0">
      <selection activeCell="E28" sqref="E28"/>
    </sheetView>
  </sheetViews>
  <sheetFormatPr defaultRowHeight="13.2"/>
  <cols>
    <col min="1" max="2" width="3.33203125" customWidth="1"/>
    <col min="3" max="3" width="15.5546875" customWidth="1"/>
    <col min="4" max="4" width="5.5546875" customWidth="1"/>
    <col min="6" max="8" width="2.88671875" customWidth="1"/>
    <col min="12" max="12" width="26.33203125" customWidth="1"/>
  </cols>
  <sheetData>
    <row r="1" spans="1:20" ht="39" customHeight="1">
      <c r="A1" s="3605" t="s">
        <v>1420</v>
      </c>
      <c r="B1" s="3606"/>
      <c r="C1" s="3607"/>
      <c r="D1" s="3607"/>
      <c r="E1" s="3607"/>
      <c r="F1" s="3607"/>
      <c r="G1" s="3607"/>
      <c r="H1" s="3607"/>
      <c r="I1" s="3607"/>
      <c r="J1" s="3607"/>
      <c r="K1" s="3607"/>
      <c r="L1" s="3608"/>
      <c r="N1" s="104"/>
    </row>
    <row r="2" spans="1:20" ht="74.25" customHeight="1">
      <c r="A2" s="3132" t="s">
        <v>417</v>
      </c>
      <c r="B2" s="3133"/>
      <c r="C2" s="3134"/>
      <c r="D2" s="3421" t="str">
        <f>+'Master Data'!E18</f>
        <v>KZN Public Works: 191 Prince Alfred Street</v>
      </c>
      <c r="E2" s="3431"/>
      <c r="F2" s="3431"/>
      <c r="G2" s="3431"/>
      <c r="H2" s="3431"/>
      <c r="I2" s="3431"/>
      <c r="J2" s="3431"/>
      <c r="K2" s="3431"/>
      <c r="L2" s="3422"/>
      <c r="P2" s="2"/>
    </row>
    <row r="3" spans="1:20" ht="16.5" customHeight="1">
      <c r="A3" s="3212" t="s">
        <v>4552</v>
      </c>
      <c r="B3" s="3214"/>
      <c r="C3" s="3214"/>
      <c r="D3" s="3609" t="str">
        <f>+'Master Data'!E13</f>
        <v>ZNTM012345W</v>
      </c>
      <c r="E3" s="3610"/>
      <c r="F3" s="3610"/>
      <c r="G3" s="3610"/>
      <c r="H3" s="3610"/>
      <c r="I3" s="3611"/>
      <c r="J3" s="3212" t="s">
        <v>4013</v>
      </c>
      <c r="K3" s="3213"/>
      <c r="L3" s="274" t="str">
        <f>+'Master Data'!WimsNo</f>
        <v>012345</v>
      </c>
      <c r="M3" s="11"/>
      <c r="N3" s="118"/>
    </row>
    <row r="4" spans="1:20" ht="3.75" customHeight="1">
      <c r="A4" s="1"/>
      <c r="B4" s="1"/>
      <c r="N4" s="118"/>
    </row>
    <row r="5" spans="1:20" ht="7.2" customHeight="1">
      <c r="A5" s="2448"/>
      <c r="B5" s="2448"/>
      <c r="C5" s="2953"/>
      <c r="D5" s="2953"/>
      <c r="E5" s="2953"/>
      <c r="F5" s="2953"/>
      <c r="G5" s="2953"/>
      <c r="H5" s="2953"/>
      <c r="I5" s="2953"/>
      <c r="J5" s="2953"/>
      <c r="K5" s="2953"/>
      <c r="L5" s="2953"/>
      <c r="N5" s="118"/>
    </row>
    <row r="6" spans="1:20" ht="69.75" customHeight="1">
      <c r="A6" s="3060" t="s">
        <v>4575</v>
      </c>
      <c r="B6" s="3060"/>
      <c r="C6" s="3060"/>
      <c r="D6" s="3060"/>
      <c r="E6" s="3060"/>
      <c r="F6" s="3060"/>
      <c r="G6" s="3060"/>
      <c r="H6" s="3060"/>
      <c r="I6" s="3060"/>
      <c r="J6" s="3060"/>
      <c r="K6" s="3060"/>
      <c r="L6" s="3060"/>
    </row>
    <row r="7" spans="1:20" ht="19.2" customHeight="1">
      <c r="A7" s="2448" t="s">
        <v>20</v>
      </c>
      <c r="B7" s="2448"/>
      <c r="C7" s="2953" t="s">
        <v>1027</v>
      </c>
      <c r="D7" s="2953"/>
      <c r="E7" s="2953"/>
      <c r="F7" s="2953"/>
      <c r="G7" s="2953"/>
      <c r="H7" s="2953"/>
      <c r="I7" s="2953"/>
      <c r="J7" s="2953"/>
      <c r="K7" s="2953"/>
      <c r="L7" s="2953"/>
    </row>
    <row r="8" spans="1:20" ht="43.5" customHeight="1">
      <c r="A8" s="331" t="s">
        <v>792</v>
      </c>
      <c r="B8" s="3060" t="s">
        <v>3962</v>
      </c>
      <c r="C8" s="3060"/>
      <c r="D8" s="3060"/>
      <c r="E8" s="3060"/>
      <c r="F8" s="3060"/>
      <c r="G8" s="3060"/>
      <c r="H8" s="3060"/>
      <c r="I8" s="3060"/>
      <c r="J8" s="3060"/>
      <c r="K8" s="3060"/>
      <c r="L8" s="3060"/>
      <c r="N8" s="3920" t="s">
        <v>1633</v>
      </c>
      <c r="O8" s="3920"/>
      <c r="P8" s="3920"/>
      <c r="Q8" s="3920"/>
      <c r="R8" s="3920"/>
      <c r="S8" s="3920"/>
      <c r="T8" s="3920"/>
    </row>
    <row r="9" spans="1:20" ht="52.5" customHeight="1">
      <c r="A9" s="331" t="s">
        <v>787</v>
      </c>
      <c r="B9" s="3060" t="s">
        <v>3963</v>
      </c>
      <c r="C9" s="3060"/>
      <c r="D9" s="3060"/>
      <c r="E9" s="3060"/>
      <c r="F9" s="3060"/>
      <c r="G9" s="3060"/>
      <c r="H9" s="3060"/>
      <c r="I9" s="3060"/>
      <c r="J9" s="3060"/>
      <c r="K9" s="3060"/>
      <c r="L9" s="3060"/>
      <c r="N9" s="3920"/>
      <c r="O9" s="3920"/>
      <c r="P9" s="3920"/>
      <c r="Q9" s="3920"/>
      <c r="R9" s="3920"/>
      <c r="S9" s="3920"/>
      <c r="T9" s="3920"/>
    </row>
    <row r="10" spans="1:20" ht="55.5" customHeight="1">
      <c r="A10" s="331" t="s">
        <v>788</v>
      </c>
      <c r="B10" s="3060" t="s">
        <v>4576</v>
      </c>
      <c r="C10" s="3060"/>
      <c r="D10" s="3060"/>
      <c r="E10" s="3060"/>
      <c r="F10" s="3060"/>
      <c r="G10" s="3060"/>
      <c r="H10" s="3060"/>
      <c r="I10" s="3060"/>
      <c r="J10" s="3060"/>
      <c r="K10" s="3060"/>
      <c r="L10" s="3060"/>
      <c r="N10" s="3920"/>
      <c r="O10" s="3920"/>
      <c r="P10" s="3920"/>
      <c r="Q10" s="3920"/>
      <c r="R10" s="3920"/>
      <c r="S10" s="3920"/>
      <c r="T10" s="3920"/>
    </row>
    <row r="11" spans="1:20" ht="57.75" customHeight="1">
      <c r="A11" s="331" t="s">
        <v>789</v>
      </c>
      <c r="B11" s="3060" t="s">
        <v>4577</v>
      </c>
      <c r="C11" s="3060"/>
      <c r="D11" s="3060"/>
      <c r="E11" s="3060"/>
      <c r="F11" s="3060"/>
      <c r="G11" s="3060"/>
      <c r="H11" s="3060"/>
      <c r="I11" s="3060"/>
      <c r="J11" s="3060"/>
      <c r="K11" s="3060"/>
      <c r="L11" s="3060"/>
      <c r="N11" s="3921" t="s">
        <v>1634</v>
      </c>
      <c r="O11" s="3921"/>
      <c r="P11" s="3921"/>
      <c r="Q11" s="3921"/>
      <c r="R11" s="3921"/>
      <c r="S11" s="3921"/>
      <c r="T11" s="3921"/>
    </row>
    <row r="12" spans="1:20" ht="33" customHeight="1">
      <c r="A12" s="331" t="s">
        <v>790</v>
      </c>
      <c r="B12" s="3060" t="s">
        <v>21</v>
      </c>
      <c r="C12" s="3060"/>
      <c r="D12" s="3060"/>
      <c r="E12" s="3060"/>
      <c r="F12" s="3060"/>
      <c r="G12" s="3060"/>
      <c r="H12" s="3060"/>
      <c r="I12" s="3060"/>
      <c r="J12" s="3060"/>
      <c r="K12" s="3060"/>
      <c r="L12" s="3060"/>
      <c r="N12" s="3921"/>
      <c r="O12" s="3921"/>
      <c r="P12" s="3921"/>
      <c r="Q12" s="3921"/>
      <c r="R12" s="3921"/>
      <c r="S12" s="3921"/>
      <c r="T12" s="3921"/>
    </row>
    <row r="13" spans="1:20" ht="32.25" customHeight="1">
      <c r="A13" s="331" t="s">
        <v>791</v>
      </c>
      <c r="B13" s="3060" t="s">
        <v>22</v>
      </c>
      <c r="C13" s="3060"/>
      <c r="D13" s="3060"/>
      <c r="E13" s="3060"/>
      <c r="F13" s="3060"/>
      <c r="G13" s="3060"/>
      <c r="H13" s="3060"/>
      <c r="I13" s="3060"/>
      <c r="J13" s="3060"/>
      <c r="K13" s="3060"/>
      <c r="L13" s="3060"/>
      <c r="N13" s="3921"/>
      <c r="O13" s="3921"/>
      <c r="P13" s="3921"/>
      <c r="Q13" s="3921"/>
      <c r="R13" s="3921"/>
      <c r="S13" s="3921"/>
      <c r="T13" s="3921"/>
    </row>
    <row r="14" spans="1:20" ht="17.25" customHeight="1">
      <c r="A14" s="167"/>
      <c r="B14" s="623" t="s">
        <v>656</v>
      </c>
      <c r="C14" s="3060" t="s">
        <v>23</v>
      </c>
      <c r="D14" s="3060"/>
      <c r="E14" s="3060"/>
      <c r="F14" s="3060"/>
      <c r="G14" s="3060"/>
      <c r="H14" s="3060"/>
      <c r="I14" s="3060"/>
      <c r="J14" s="3060"/>
      <c r="K14" s="3060"/>
      <c r="L14" s="3060"/>
      <c r="N14" s="119"/>
      <c r="O14" s="119"/>
    </row>
    <row r="15" spans="1:20" ht="17.25" customHeight="1">
      <c r="A15" s="167"/>
      <c r="B15" s="623" t="s">
        <v>646</v>
      </c>
      <c r="C15" s="3060" t="s">
        <v>24</v>
      </c>
      <c r="D15" s="3060"/>
      <c r="E15" s="3060"/>
      <c r="F15" s="3060"/>
      <c r="G15" s="3060"/>
      <c r="H15" s="3060"/>
      <c r="I15" s="3060"/>
      <c r="J15" s="3060"/>
      <c r="K15" s="3060"/>
      <c r="L15" s="3060"/>
      <c r="N15" s="119"/>
      <c r="O15" s="119"/>
    </row>
    <row r="16" spans="1:20" ht="17.25" customHeight="1">
      <c r="A16" s="167"/>
      <c r="B16" s="623" t="s">
        <v>648</v>
      </c>
      <c r="C16" s="3060" t="s">
        <v>25</v>
      </c>
      <c r="D16" s="3060"/>
      <c r="E16" s="3060"/>
      <c r="F16" s="3060"/>
      <c r="G16" s="3060"/>
      <c r="H16" s="3060"/>
      <c r="I16" s="3060"/>
      <c r="J16" s="3060"/>
      <c r="K16" s="3060"/>
      <c r="L16" s="3060"/>
      <c r="N16" s="119"/>
      <c r="O16" s="119"/>
    </row>
    <row r="17" spans="1:15" ht="17.25" customHeight="1">
      <c r="A17" s="167"/>
      <c r="B17" s="623" t="s">
        <v>752</v>
      </c>
      <c r="C17" s="3060" t="s">
        <v>1934</v>
      </c>
      <c r="D17" s="3060"/>
      <c r="E17" s="3060"/>
      <c r="F17" s="3060"/>
      <c r="G17" s="3060"/>
      <c r="H17" s="3060"/>
      <c r="I17" s="3060"/>
      <c r="J17" s="3060"/>
      <c r="K17" s="3060"/>
      <c r="L17" s="3060"/>
      <c r="N17" s="119"/>
      <c r="O17" s="119"/>
    </row>
    <row r="18" spans="1:15" ht="45.75" customHeight="1">
      <c r="A18" s="331" t="s">
        <v>590</v>
      </c>
      <c r="B18" s="3060" t="s">
        <v>4578</v>
      </c>
      <c r="C18" s="3060"/>
      <c r="D18" s="3060"/>
      <c r="E18" s="3060"/>
      <c r="F18" s="3060"/>
      <c r="G18" s="3060"/>
      <c r="H18" s="3060"/>
      <c r="I18" s="3060"/>
      <c r="J18" s="3060"/>
      <c r="K18" s="3060"/>
      <c r="L18" s="3060"/>
      <c r="M18" t="s">
        <v>582</v>
      </c>
    </row>
    <row r="19" spans="1:15" ht="9" customHeight="1">
      <c r="A19" s="67" t="s">
        <v>582</v>
      </c>
      <c r="B19" s="67"/>
      <c r="C19" s="67"/>
      <c r="D19" s="88"/>
      <c r="E19" s="88"/>
      <c r="F19" s="88"/>
      <c r="G19" s="88"/>
      <c r="H19" s="88"/>
      <c r="I19" s="88"/>
      <c r="J19" s="88"/>
      <c r="K19" s="88"/>
      <c r="L19" s="88"/>
    </row>
    <row r="20" spans="1:15" ht="20.25" customHeight="1">
      <c r="A20" s="29" t="s">
        <v>2046</v>
      </c>
    </row>
    <row r="21" spans="1:15" ht="38.25" customHeight="1">
      <c r="A21" s="3350" t="s">
        <v>582</v>
      </c>
      <c r="B21" s="3350"/>
      <c r="C21" s="3350"/>
      <c r="D21" s="3350"/>
      <c r="E21" s="3350"/>
      <c r="J21" s="3345" t="s">
        <v>582</v>
      </c>
      <c r="K21" s="3345"/>
      <c r="L21" s="3345"/>
    </row>
    <row r="22" spans="1:15" ht="12.75" customHeight="1">
      <c r="A22" s="3203" t="s">
        <v>412</v>
      </c>
      <c r="B22" s="3203"/>
      <c r="C22" s="3203"/>
      <c r="J22" t="s">
        <v>774</v>
      </c>
      <c r="N22" s="104"/>
    </row>
    <row r="23" spans="1:15" ht="13.5" customHeight="1">
      <c r="A23" s="6"/>
      <c r="B23" s="6"/>
    </row>
    <row r="24" spans="1:15">
      <c r="A24" s="3350" t="s">
        <v>582</v>
      </c>
      <c r="B24" s="3350"/>
      <c r="C24" s="3350"/>
      <c r="D24" s="3350"/>
      <c r="E24" s="3350"/>
      <c r="J24" s="3345" t="s">
        <v>582</v>
      </c>
      <c r="K24" s="3345"/>
      <c r="L24" s="3345"/>
    </row>
    <row r="25" spans="1:15">
      <c r="A25" t="s">
        <v>513</v>
      </c>
      <c r="I25" s="6"/>
      <c r="J25" s="29" t="s">
        <v>4586</v>
      </c>
      <c r="K25" s="6"/>
      <c r="L25" s="6"/>
    </row>
    <row r="26" spans="1:15">
      <c r="A26" s="15"/>
      <c r="B26" s="15"/>
    </row>
    <row r="27" spans="1:15">
      <c r="A27" s="15"/>
      <c r="B27" s="15"/>
    </row>
    <row r="28" spans="1:15">
      <c r="A28" s="7"/>
      <c r="B28" s="7"/>
    </row>
    <row r="29" spans="1:15">
      <c r="A29" s="7"/>
      <c r="B29" s="7"/>
    </row>
    <row r="30" spans="1:15">
      <c r="A30" s="7"/>
      <c r="B30" s="7"/>
    </row>
    <row r="31" spans="1:15">
      <c r="A31" s="7"/>
      <c r="B31" s="7"/>
    </row>
  </sheetData>
  <sheetProtection formatRows="0"/>
  <mergeCells count="27">
    <mergeCell ref="A24:E24"/>
    <mergeCell ref="A22:C22"/>
    <mergeCell ref="J24:L24"/>
    <mergeCell ref="A21:E21"/>
    <mergeCell ref="A1:L1"/>
    <mergeCell ref="B8:L8"/>
    <mergeCell ref="J21:L21"/>
    <mergeCell ref="A5:L5"/>
    <mergeCell ref="A7:L7"/>
    <mergeCell ref="C15:L15"/>
    <mergeCell ref="C16:L16"/>
    <mergeCell ref="C17:L17"/>
    <mergeCell ref="A2:C2"/>
    <mergeCell ref="D2:L2"/>
    <mergeCell ref="A3:C3"/>
    <mergeCell ref="J3:K3"/>
    <mergeCell ref="A6:L6"/>
    <mergeCell ref="D3:I3"/>
    <mergeCell ref="B18:L18"/>
    <mergeCell ref="C14:L14"/>
    <mergeCell ref="N8:T10"/>
    <mergeCell ref="N11:T13"/>
    <mergeCell ref="B12:L12"/>
    <mergeCell ref="B13:L13"/>
    <mergeCell ref="B10:L10"/>
    <mergeCell ref="B11:L11"/>
    <mergeCell ref="B9:L9"/>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8466" r:id="rId4" name="Button 2">
              <controlPr defaultSize="0" print="0" autoFill="0" autoPict="0" macro="[0]!ToMainMenu">
                <anchor>
                  <from>
                    <xdr:col>12</xdr:col>
                    <xdr:colOff>312420</xdr:colOff>
                    <xdr:row>0</xdr:row>
                    <xdr:rowOff>289560</xdr:rowOff>
                  </from>
                  <to>
                    <xdr:col>14</xdr:col>
                    <xdr:colOff>388620</xdr:colOff>
                    <xdr:row>1</xdr:row>
                    <xdr:rowOff>76200</xdr:rowOff>
                  </to>
                </anchor>
              </controlPr>
            </control>
          </mc:Choice>
        </mc:AlternateContent>
        <mc:AlternateContent xmlns:mc="http://schemas.openxmlformats.org/markup-compatibility/2006">
          <mc:Choice Requires="x14">
            <control shapeId="958467" r:id="rId5" name="Button 3">
              <controlPr defaultSize="0" print="0" autoFill="0" autoPict="0" macro="[0]!PrintCoverPGSec1">
                <anchor>
                  <from>
                    <xdr:col>12</xdr:col>
                    <xdr:colOff>297180</xdr:colOff>
                    <xdr:row>1</xdr:row>
                    <xdr:rowOff>784860</xdr:rowOff>
                  </from>
                  <to>
                    <xdr:col>14</xdr:col>
                    <xdr:colOff>373380</xdr:colOff>
                    <xdr:row>2</xdr:row>
                    <xdr:rowOff>121920</xdr:rowOff>
                  </to>
                </anchor>
              </controlPr>
            </control>
          </mc:Choice>
        </mc:AlternateContent>
        <mc:AlternateContent xmlns:mc="http://schemas.openxmlformats.org/markup-compatibility/2006">
          <mc:Choice Requires="x14">
            <control shapeId="958468" r:id="rId6" name="Button 4">
              <controlPr defaultSize="0" print="0" autoFill="0" autoPict="0" macro="[0]!PrintPreview">
                <anchor>
                  <from>
                    <xdr:col>12</xdr:col>
                    <xdr:colOff>312420</xdr:colOff>
                    <xdr:row>1</xdr:row>
                    <xdr:rowOff>106680</xdr:rowOff>
                  </from>
                  <to>
                    <xdr:col>14</xdr:col>
                    <xdr:colOff>388620</xdr:colOff>
                    <xdr:row>1</xdr:row>
                    <xdr:rowOff>388620</xdr:rowOff>
                  </to>
                </anchor>
              </controlPr>
            </control>
          </mc:Choice>
        </mc:AlternateContent>
        <mc:AlternateContent xmlns:mc="http://schemas.openxmlformats.org/markup-compatibility/2006">
          <mc:Choice Requires="x14">
            <control shapeId="958501" r:id="rId7" name="Button 37">
              <controlPr defaultSize="0" print="0" autoFill="0" autoPict="0" macro="[0]!ToDataEntry">
                <anchor>
                  <from>
                    <xdr:col>12</xdr:col>
                    <xdr:colOff>312420</xdr:colOff>
                    <xdr:row>3</xdr:row>
                    <xdr:rowOff>7620</xdr:rowOff>
                  </from>
                  <to>
                    <xdr:col>14</xdr:col>
                    <xdr:colOff>388620</xdr:colOff>
                    <xdr:row>5</xdr:row>
                    <xdr:rowOff>144780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3">
    <tabColor rgb="FFFFC000"/>
  </sheetPr>
  <dimension ref="A2:L40"/>
  <sheetViews>
    <sheetView zoomScaleNormal="100" zoomScaleSheetLayoutView="100" workbookViewId="0">
      <selection activeCell="E28" sqref="E28"/>
    </sheetView>
  </sheetViews>
  <sheetFormatPr defaultColWidth="9.109375" defaultRowHeight="13.2"/>
  <cols>
    <col min="2" max="2" width="2.5546875" customWidth="1"/>
    <col min="3" max="3" width="5.109375" customWidth="1"/>
    <col min="4" max="4" width="13" customWidth="1"/>
    <col min="7" max="7" width="11.33203125" customWidth="1"/>
    <col min="8" max="8" width="7.6640625" customWidth="1"/>
    <col min="9" max="9" width="8.5546875" customWidth="1"/>
    <col min="10" max="10" width="19.33203125" customWidth="1"/>
  </cols>
  <sheetData>
    <row r="2" spans="1:12" ht="17.399999999999999">
      <c r="A2" s="3940" t="s">
        <v>1421</v>
      </c>
      <c r="B2" s="3941"/>
      <c r="C2" s="3941"/>
      <c r="D2" s="3941"/>
      <c r="E2" s="3941"/>
      <c r="F2" s="3941"/>
      <c r="G2" s="3941"/>
      <c r="H2" s="3941"/>
      <c r="I2" s="3941"/>
      <c r="J2" s="3942"/>
    </row>
    <row r="3" spans="1:12" ht="66.75" customHeight="1">
      <c r="A3" s="3132" t="s">
        <v>417</v>
      </c>
      <c r="B3" s="3133"/>
      <c r="C3" s="3133"/>
      <c r="D3" s="3421" t="str">
        <f>+'Master Data'!E18</f>
        <v>KZN Public Works: 191 Prince Alfred Street</v>
      </c>
      <c r="E3" s="3431"/>
      <c r="F3" s="3431"/>
      <c r="G3" s="3431"/>
      <c r="H3" s="3943"/>
      <c r="I3" s="3943"/>
      <c r="J3" s="3944"/>
      <c r="K3" s="26"/>
    </row>
    <row r="4" spans="1:12" ht="16.5" customHeight="1">
      <c r="A4" s="3420" t="s">
        <v>4573</v>
      </c>
      <c r="B4" s="3132"/>
      <c r="C4" s="3132"/>
      <c r="D4" s="3721" t="str">
        <f>+'Master Data'!E13</f>
        <v>ZNTM012345W</v>
      </c>
      <c r="E4" s="3421"/>
      <c r="F4" s="3420" t="s">
        <v>4013</v>
      </c>
      <c r="G4" s="3132"/>
      <c r="H4" s="3421" t="str">
        <f>+'Master Data'!G13</f>
        <v>012345</v>
      </c>
      <c r="I4" s="3431"/>
      <c r="J4" s="3422"/>
      <c r="K4" s="74"/>
      <c r="L4" s="74"/>
    </row>
    <row r="5" spans="1:12" ht="5.25" customHeight="1"/>
    <row r="6" spans="1:12" ht="27" customHeight="1">
      <c r="A6" s="3281" t="s">
        <v>763</v>
      </c>
      <c r="B6" s="3281"/>
      <c r="C6" s="3281"/>
      <c r="D6" s="3281"/>
      <c r="E6" s="3281"/>
      <c r="F6" s="3281"/>
      <c r="G6" s="3281"/>
      <c r="H6" s="3281"/>
      <c r="I6" s="3281"/>
      <c r="J6" s="3281"/>
    </row>
    <row r="7" spans="1:12" ht="3.6" customHeight="1">
      <c r="A7" s="95"/>
      <c r="B7" s="95"/>
      <c r="C7" s="95"/>
      <c r="D7" s="95"/>
      <c r="E7" s="95"/>
      <c r="F7" s="95"/>
      <c r="G7" s="95"/>
      <c r="H7" s="95"/>
      <c r="I7" s="95"/>
      <c r="J7" s="95"/>
    </row>
    <row r="8" spans="1:12" ht="19.5" customHeight="1">
      <c r="A8" s="3935" t="s">
        <v>764</v>
      </c>
      <c r="B8" s="3935"/>
      <c r="C8" s="3935"/>
      <c r="D8" s="3935"/>
      <c r="E8" s="3936"/>
      <c r="F8" s="134"/>
      <c r="G8" s="135"/>
      <c r="H8" s="135"/>
      <c r="I8" s="135"/>
      <c r="J8" s="136"/>
    </row>
    <row r="9" spans="1:12" ht="18.75" customHeight="1">
      <c r="A9" s="3935" t="s">
        <v>765</v>
      </c>
      <c r="B9" s="3935"/>
      <c r="C9" s="3935"/>
      <c r="D9" s="3935"/>
      <c r="E9" s="3936"/>
      <c r="F9" s="134"/>
      <c r="G9" s="135"/>
      <c r="H9" s="135"/>
      <c r="I9" s="135"/>
      <c r="J9" s="136"/>
    </row>
    <row r="10" spans="1:12" ht="17.25" customHeight="1">
      <c r="A10" s="3935" t="s">
        <v>766</v>
      </c>
      <c r="B10" s="3935"/>
      <c r="C10" s="3935"/>
      <c r="D10" s="3935"/>
      <c r="E10" s="3936"/>
      <c r="F10" s="134"/>
      <c r="G10" s="135"/>
      <c r="H10" s="135"/>
      <c r="I10" s="135"/>
      <c r="J10" s="136"/>
    </row>
    <row r="11" spans="1:12" ht="17.25" customHeight="1">
      <c r="A11" s="3937" t="s">
        <v>4209</v>
      </c>
      <c r="B11" s="3937"/>
      <c r="C11" s="3937"/>
      <c r="D11" s="3937"/>
      <c r="E11" s="3937"/>
      <c r="F11" s="3938"/>
      <c r="G11" s="3260"/>
      <c r="H11" s="3260"/>
      <c r="I11" s="3260"/>
      <c r="J11" s="3261"/>
    </row>
    <row r="12" spans="1:12" ht="17.25" customHeight="1">
      <c r="A12" s="137" t="s">
        <v>4210</v>
      </c>
      <c r="B12" s="137"/>
    </row>
    <row r="13" spans="1:12" ht="3.6" customHeight="1"/>
    <row r="14" spans="1:12">
      <c r="A14" s="138" t="s">
        <v>767</v>
      </c>
      <c r="B14" s="286"/>
      <c r="C14" s="139"/>
      <c r="D14" s="140"/>
      <c r="E14" s="138" t="s">
        <v>768</v>
      </c>
      <c r="F14" s="139"/>
      <c r="G14" s="140"/>
      <c r="H14" s="138" t="s">
        <v>769</v>
      </c>
      <c r="I14" s="139"/>
      <c r="J14" s="140"/>
    </row>
    <row r="15" spans="1:12">
      <c r="A15" s="141"/>
      <c r="B15" s="142"/>
      <c r="C15" s="142"/>
      <c r="D15" s="143"/>
      <c r="E15" s="141"/>
      <c r="F15" s="142"/>
      <c r="G15" s="143"/>
      <c r="H15" s="141"/>
      <c r="I15" s="142"/>
      <c r="J15" s="143"/>
    </row>
    <row r="16" spans="1:12">
      <c r="A16" s="141"/>
      <c r="B16" s="142"/>
      <c r="C16" s="142"/>
      <c r="D16" s="143"/>
      <c r="E16" s="141"/>
      <c r="F16" s="142"/>
      <c r="G16" s="143"/>
      <c r="H16" s="141"/>
      <c r="I16" s="142"/>
      <c r="J16" s="143"/>
    </row>
    <row r="17" spans="1:10">
      <c r="A17" s="141"/>
      <c r="B17" s="142"/>
      <c r="C17" s="142"/>
      <c r="D17" s="143"/>
      <c r="E17" s="141"/>
      <c r="F17" s="142"/>
      <c r="G17" s="143"/>
      <c r="H17" s="141"/>
      <c r="I17" s="142"/>
      <c r="J17" s="143"/>
    </row>
    <row r="18" spans="1:10">
      <c r="A18" s="141"/>
      <c r="B18" s="142"/>
      <c r="C18" s="142"/>
      <c r="D18" s="143"/>
      <c r="E18" s="141"/>
      <c r="F18" s="142"/>
      <c r="G18" s="143"/>
      <c r="H18" s="141"/>
      <c r="I18" s="142"/>
      <c r="J18" s="143"/>
    </row>
    <row r="19" spans="1:10">
      <c r="A19" s="141"/>
      <c r="B19" s="142"/>
      <c r="C19" s="142"/>
      <c r="D19" s="143"/>
      <c r="E19" s="141"/>
      <c r="F19" s="142"/>
      <c r="G19" s="143"/>
      <c r="H19" s="141"/>
      <c r="I19" s="142"/>
      <c r="J19" s="143"/>
    </row>
    <row r="20" spans="1:10">
      <c r="A20" s="141"/>
      <c r="B20" s="142"/>
      <c r="C20" s="142"/>
      <c r="D20" s="143"/>
      <c r="E20" s="141"/>
      <c r="F20" s="142"/>
      <c r="G20" s="143"/>
      <c r="H20" s="141"/>
      <c r="I20" s="142"/>
      <c r="J20" s="143"/>
    </row>
    <row r="21" spans="1:10">
      <c r="A21" s="1668" t="s">
        <v>3315</v>
      </c>
      <c r="B21" s="137"/>
    </row>
    <row r="22" spans="1:10" ht="3.6" customHeight="1"/>
    <row r="23" spans="1:10" ht="18" customHeight="1">
      <c r="A23" s="3939" t="s">
        <v>4211</v>
      </c>
      <c r="B23" s="3939"/>
      <c r="C23" s="3939"/>
      <c r="D23" s="3939"/>
      <c r="E23" s="3939"/>
      <c r="F23" s="3939"/>
      <c r="G23" s="3939"/>
      <c r="H23" s="3939"/>
      <c r="I23" s="3939"/>
      <c r="J23" s="3939"/>
    </row>
    <row r="24" spans="1:10" ht="17.25" customHeight="1">
      <c r="A24" s="3932" t="s">
        <v>543</v>
      </c>
      <c r="B24" s="3933"/>
      <c r="C24" s="3933"/>
      <c r="D24" s="3933"/>
      <c r="E24" s="3934"/>
      <c r="F24" s="3929"/>
      <c r="G24" s="3925"/>
      <c r="H24" s="3925"/>
      <c r="I24" s="3925"/>
      <c r="J24" s="3930"/>
    </row>
    <row r="25" spans="1:10" ht="17.25" customHeight="1">
      <c r="A25" s="3932" t="s">
        <v>770</v>
      </c>
      <c r="B25" s="3933"/>
      <c r="C25" s="3933"/>
      <c r="D25" s="3933"/>
      <c r="E25" s="3934"/>
      <c r="F25" s="3929"/>
      <c r="G25" s="3925"/>
      <c r="H25" s="3925"/>
      <c r="I25" s="3925"/>
      <c r="J25" s="3930"/>
    </row>
    <row r="26" spans="1:10" ht="17.25" customHeight="1">
      <c r="A26" s="3932" t="s">
        <v>771</v>
      </c>
      <c r="B26" s="3933"/>
      <c r="C26" s="3933"/>
      <c r="D26" s="3933"/>
      <c r="E26" s="3934"/>
      <c r="F26" s="3769"/>
      <c r="G26" s="3770"/>
      <c r="H26" s="3770"/>
      <c r="I26" s="3770"/>
      <c r="J26" s="3771"/>
    </row>
    <row r="27" spans="1:10" ht="30" customHeight="1">
      <c r="A27" s="3931" t="s">
        <v>4212</v>
      </c>
      <c r="B27" s="3931"/>
      <c r="C27" s="3931"/>
      <c r="D27" s="3931"/>
      <c r="E27" s="3931"/>
      <c r="F27" s="3931"/>
      <c r="G27" s="3931"/>
      <c r="H27" s="3931"/>
      <c r="I27" s="3931"/>
      <c r="J27" s="3931"/>
    </row>
    <row r="28" spans="1:10" ht="18" customHeight="1">
      <c r="A28" s="3281" t="s">
        <v>1079</v>
      </c>
      <c r="B28" s="3281"/>
      <c r="C28" s="3281"/>
      <c r="D28" s="3281"/>
      <c r="E28" s="3281"/>
      <c r="F28" s="3281"/>
      <c r="G28" s="3281"/>
      <c r="H28" s="3281"/>
      <c r="I28" s="3281"/>
      <c r="J28" s="3281"/>
    </row>
    <row r="29" spans="1:10" ht="30" customHeight="1">
      <c r="A29" s="3281" t="s">
        <v>4213</v>
      </c>
      <c r="B29" s="3281"/>
      <c r="C29" s="3281"/>
      <c r="D29" s="3281"/>
      <c r="E29" s="3281"/>
      <c r="F29" s="3281"/>
      <c r="G29" s="3281"/>
      <c r="H29" s="3281"/>
      <c r="I29" s="3281"/>
      <c r="J29" s="3281"/>
    </row>
    <row r="30" spans="1:10" ht="44.25" customHeight="1">
      <c r="A30" s="3281" t="s">
        <v>1242</v>
      </c>
      <c r="B30" s="3281"/>
      <c r="C30" s="3281"/>
      <c r="D30" s="3281"/>
      <c r="E30" s="3281"/>
      <c r="F30" s="3281"/>
      <c r="G30" s="3281"/>
      <c r="H30" s="3281"/>
      <c r="I30" s="3281"/>
      <c r="J30" s="3281"/>
    </row>
    <row r="31" spans="1:10" ht="26.4" customHeight="1">
      <c r="A31" s="3281" t="s">
        <v>490</v>
      </c>
      <c r="B31" s="3281"/>
      <c r="C31" s="3281"/>
      <c r="D31" s="3281"/>
      <c r="E31" s="3281"/>
      <c r="F31" s="3281"/>
      <c r="G31" s="3281"/>
      <c r="H31" s="3281"/>
      <c r="I31" s="3281"/>
      <c r="J31" s="3281"/>
    </row>
    <row r="32" spans="1:10" ht="36" customHeight="1">
      <c r="A32" s="3281" t="s">
        <v>4214</v>
      </c>
      <c r="B32" s="3281"/>
      <c r="C32" s="3281"/>
      <c r="D32" s="3281"/>
      <c r="E32" s="3281"/>
      <c r="F32" s="3281"/>
      <c r="G32" s="3281"/>
      <c r="H32" s="3281"/>
      <c r="I32" s="3281"/>
      <c r="J32" s="3281"/>
    </row>
    <row r="33" spans="1:10" ht="26.4" customHeight="1">
      <c r="A33" s="3281" t="s">
        <v>491</v>
      </c>
      <c r="B33" s="3281"/>
      <c r="C33" s="3281"/>
      <c r="D33" s="3281"/>
      <c r="E33" s="3281"/>
      <c r="F33" s="3281"/>
      <c r="G33" s="3281"/>
      <c r="H33" s="3281"/>
      <c r="I33" s="3281"/>
      <c r="J33" s="3281"/>
    </row>
    <row r="34" spans="1:10" ht="25.2" customHeight="1">
      <c r="A34" s="3928" t="s">
        <v>4215</v>
      </c>
      <c r="B34" s="3928"/>
      <c r="C34" s="3928"/>
      <c r="D34" s="3928"/>
      <c r="E34" s="3928"/>
      <c r="F34" s="141"/>
      <c r="G34" s="143"/>
      <c r="H34" s="858" t="s">
        <v>370</v>
      </c>
      <c r="I34" s="3929"/>
      <c r="J34" s="3930"/>
    </row>
    <row r="35" spans="1:10" ht="30" customHeight="1">
      <c r="A35" s="3928" t="s">
        <v>544</v>
      </c>
      <c r="B35" s="3928"/>
      <c r="C35" s="3928"/>
      <c r="D35" s="3928"/>
      <c r="E35" s="3928"/>
      <c r="F35" s="141"/>
      <c r="G35" s="142"/>
      <c r="H35" s="142"/>
      <c r="I35" s="144"/>
      <c r="J35" s="145"/>
    </row>
    <row r="36" spans="1:10" ht="29.25" customHeight="1">
      <c r="A36" s="3928" t="s">
        <v>783</v>
      </c>
      <c r="B36" s="3928"/>
      <c r="C36" s="3928"/>
      <c r="D36" s="3928"/>
      <c r="E36" s="3928"/>
      <c r="F36" s="141"/>
      <c r="G36" s="146" t="s">
        <v>582</v>
      </c>
      <c r="H36" s="3925"/>
      <c r="I36" s="3925"/>
      <c r="J36" s="143"/>
    </row>
    <row r="37" spans="1:10" ht="24.75" customHeight="1">
      <c r="A37" s="3922" t="s">
        <v>1080</v>
      </c>
      <c r="B37" s="3923"/>
      <c r="C37" s="3924"/>
      <c r="D37" s="3769"/>
      <c r="E37" s="3770"/>
      <c r="F37" s="3926"/>
      <c r="G37" s="3926"/>
      <c r="H37" s="3926"/>
      <c r="I37" s="3926"/>
      <c r="J37" s="3927"/>
    </row>
    <row r="38" spans="1:10" ht="18.75" customHeight="1">
      <c r="F38" s="17"/>
    </row>
    <row r="39" spans="1:10" ht="18.75" customHeight="1"/>
    <row r="40" spans="1:10" ht="27" customHeight="1"/>
  </sheetData>
  <sheetProtection formatRows="0" selectLockedCells="1"/>
  <mergeCells count="34">
    <mergeCell ref="A2:J2"/>
    <mergeCell ref="A6:J6"/>
    <mergeCell ref="A9:E9"/>
    <mergeCell ref="A3:C3"/>
    <mergeCell ref="D3:J3"/>
    <mergeCell ref="D4:E4"/>
    <mergeCell ref="F4:G4"/>
    <mergeCell ref="H4:J4"/>
    <mergeCell ref="F26:J26"/>
    <mergeCell ref="A27:J27"/>
    <mergeCell ref="A4:C4"/>
    <mergeCell ref="A26:E26"/>
    <mergeCell ref="A8:E8"/>
    <mergeCell ref="F24:J24"/>
    <mergeCell ref="A11:E11"/>
    <mergeCell ref="F11:J11"/>
    <mergeCell ref="A10:E10"/>
    <mergeCell ref="A23:J23"/>
    <mergeCell ref="A24:E24"/>
    <mergeCell ref="A25:E25"/>
    <mergeCell ref="F25:J25"/>
    <mergeCell ref="I34:J34"/>
    <mergeCell ref="A34:E34"/>
    <mergeCell ref="A31:J31"/>
    <mergeCell ref="A28:J28"/>
    <mergeCell ref="A33:J33"/>
    <mergeCell ref="A30:J30"/>
    <mergeCell ref="A29:J29"/>
    <mergeCell ref="A32:J32"/>
    <mergeCell ref="A37:C37"/>
    <mergeCell ref="H36:I36"/>
    <mergeCell ref="D37:J37"/>
    <mergeCell ref="A35:E35"/>
    <mergeCell ref="A36:E36"/>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5541" r:id="rId4" name="Button 5">
              <controlPr defaultSize="0" print="0" autoFill="0" autoPict="0" macro="[0]!ToMainMenu">
                <anchor>
                  <from>
                    <xdr:col>10</xdr:col>
                    <xdr:colOff>579120</xdr:colOff>
                    <xdr:row>1</xdr:row>
                    <xdr:rowOff>121920</xdr:rowOff>
                  </from>
                  <to>
                    <xdr:col>13</xdr:col>
                    <xdr:colOff>30480</xdr:colOff>
                    <xdr:row>2</xdr:row>
                    <xdr:rowOff>182880</xdr:rowOff>
                  </to>
                </anchor>
              </controlPr>
            </control>
          </mc:Choice>
        </mc:AlternateContent>
        <mc:AlternateContent xmlns:mc="http://schemas.openxmlformats.org/markup-compatibility/2006">
          <mc:Choice Requires="x14">
            <control shapeId="65542" r:id="rId5" name="Button 6">
              <controlPr defaultSize="0" print="0" autoFill="0" autoPict="0" macro="[0]!PrintCoverPGSec1">
                <anchor>
                  <from>
                    <xdr:col>10</xdr:col>
                    <xdr:colOff>594360</xdr:colOff>
                    <xdr:row>3</xdr:row>
                    <xdr:rowOff>45720</xdr:rowOff>
                  </from>
                  <to>
                    <xdr:col>13</xdr:col>
                    <xdr:colOff>38100</xdr:colOff>
                    <xdr:row>5</xdr:row>
                    <xdr:rowOff>60960</xdr:rowOff>
                  </to>
                </anchor>
              </controlPr>
            </control>
          </mc:Choice>
        </mc:AlternateContent>
        <mc:AlternateContent xmlns:mc="http://schemas.openxmlformats.org/markup-compatibility/2006">
          <mc:Choice Requires="x14">
            <control shapeId="65543" r:id="rId6" name="Button 7">
              <controlPr defaultSize="0" print="0" autoFill="0" autoPict="0" macro="[0]!PrintPreview">
                <anchor>
                  <from>
                    <xdr:col>10</xdr:col>
                    <xdr:colOff>579120</xdr:colOff>
                    <xdr:row>2</xdr:row>
                    <xdr:rowOff>220980</xdr:rowOff>
                  </from>
                  <to>
                    <xdr:col>13</xdr:col>
                    <xdr:colOff>30480</xdr:colOff>
                    <xdr:row>2</xdr:row>
                    <xdr:rowOff>502920</xdr:rowOff>
                  </to>
                </anchor>
              </controlPr>
            </control>
          </mc:Choice>
        </mc:AlternateContent>
        <mc:AlternateContent xmlns:mc="http://schemas.openxmlformats.org/markup-compatibility/2006">
          <mc:Choice Requires="x14">
            <control shapeId="65611" r:id="rId7" name="Button 75">
              <controlPr defaultSize="0" print="0" autoFill="0" autoPict="0" macro="[0]!ToDataEntry">
                <anchor>
                  <from>
                    <xdr:col>10</xdr:col>
                    <xdr:colOff>594360</xdr:colOff>
                    <xdr:row>5</xdr:row>
                    <xdr:rowOff>106680</xdr:rowOff>
                  </from>
                  <to>
                    <xdr:col>13</xdr:col>
                    <xdr:colOff>38100</xdr:colOff>
                    <xdr:row>7</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3">
    <tabColor rgb="FFFFC000"/>
  </sheetPr>
  <dimension ref="A1:V28"/>
  <sheetViews>
    <sheetView showGridLines="0" zoomScaleNormal="100" zoomScaleSheetLayoutView="96" workbookViewId="0">
      <selection activeCell="E28" sqref="E28"/>
    </sheetView>
  </sheetViews>
  <sheetFormatPr defaultColWidth="8" defaultRowHeight="13.2"/>
  <cols>
    <col min="1" max="1" width="2.6640625" style="128" customWidth="1"/>
    <col min="2" max="2" width="8" style="128"/>
    <col min="3" max="3" width="14.109375" style="128" customWidth="1"/>
    <col min="4" max="4" width="8.33203125" style="128" customWidth="1"/>
    <col min="5" max="5" width="8" style="128"/>
    <col min="6" max="6" width="15.88671875" style="128" customWidth="1"/>
    <col min="7" max="7" width="8" style="128"/>
    <col min="8" max="8" width="12.33203125" style="128" customWidth="1"/>
    <col min="9" max="9" width="4.44140625" style="128" customWidth="1"/>
    <col min="10" max="10" width="15.44140625" style="128" customWidth="1"/>
    <col min="11" max="16384" width="8" style="128"/>
  </cols>
  <sheetData>
    <row r="1" spans="1:13" ht="39.75" customHeight="1">
      <c r="B1" s="3945" t="s">
        <v>4438</v>
      </c>
      <c r="C1" s="3946"/>
      <c r="D1" s="3946"/>
      <c r="E1" s="3946"/>
      <c r="F1" s="3946"/>
      <c r="G1" s="3946"/>
      <c r="H1" s="3946"/>
      <c r="I1" s="3946"/>
      <c r="J1" s="3947"/>
      <c r="K1" s="129"/>
    </row>
    <row r="3" spans="1:13" ht="15.75" customHeight="1">
      <c r="B3" s="3950" t="s">
        <v>417</v>
      </c>
      <c r="C3" s="3951"/>
      <c r="D3" s="3955" t="str">
        <f>+'Master Data'!E18</f>
        <v>KZN Public Works: 191 Prince Alfred Street</v>
      </c>
      <c r="E3" s="3943"/>
      <c r="F3" s="3943"/>
      <c r="G3" s="3943"/>
      <c r="H3" s="3943"/>
      <c r="I3" s="3943"/>
      <c r="J3" s="3944"/>
      <c r="K3"/>
      <c r="L3"/>
    </row>
    <row r="4" spans="1:13" ht="14.25" customHeight="1">
      <c r="B4" s="3952"/>
      <c r="C4" s="3877"/>
      <c r="D4" s="3956"/>
      <c r="E4" s="3957"/>
      <c r="F4" s="3957"/>
      <c r="G4" s="3957"/>
      <c r="H4" s="3957"/>
      <c r="I4" s="3957"/>
      <c r="J4" s="3958"/>
    </row>
    <row r="5" spans="1:13" ht="12.75" customHeight="1">
      <c r="B5" s="3952"/>
      <c r="C5" s="3877"/>
      <c r="D5" s="3956"/>
      <c r="E5" s="3957"/>
      <c r="F5" s="3957"/>
      <c r="G5" s="3957"/>
      <c r="H5" s="3957"/>
      <c r="I5" s="3957"/>
      <c r="J5" s="3958"/>
    </row>
    <row r="6" spans="1:13" ht="20.25" customHeight="1">
      <c r="B6" s="3953"/>
      <c r="C6" s="3954"/>
      <c r="D6" s="3570"/>
      <c r="E6" s="3571"/>
      <c r="F6" s="3571"/>
      <c r="G6" s="3571"/>
      <c r="H6" s="3571"/>
      <c r="I6" s="3571"/>
      <c r="J6" s="3959"/>
    </row>
    <row r="7" spans="1:13" ht="16.5" customHeight="1">
      <c r="B7" s="3212" t="s">
        <v>4573</v>
      </c>
      <c r="C7" s="3213"/>
      <c r="D7" s="3609" t="str">
        <f>+'Master Data'!E13</f>
        <v>ZNTM012345W</v>
      </c>
      <c r="E7" s="3610"/>
      <c r="F7" s="3611"/>
      <c r="G7" s="3420" t="s">
        <v>4013</v>
      </c>
      <c r="H7" s="3420"/>
      <c r="I7" s="3137" t="str">
        <f>+'Master Data'!G13</f>
        <v>012345</v>
      </c>
      <c r="J7" s="3139"/>
      <c r="K7" s="74"/>
      <c r="L7" s="74"/>
      <c r="M7" s="74"/>
    </row>
    <row r="8" spans="1:13">
      <c r="E8" s="67"/>
      <c r="F8" s="67"/>
      <c r="G8" s="67"/>
      <c r="H8" s="67"/>
      <c r="I8" s="67"/>
      <c r="J8" s="67"/>
    </row>
    <row r="9" spans="1:13" ht="22.5" hidden="1" customHeight="1">
      <c r="B9" s="130"/>
      <c r="C9" s="130"/>
      <c r="D9" s="130"/>
      <c r="E9" s="130"/>
      <c r="F9" s="130"/>
    </row>
    <row r="10" spans="1:13" ht="22.5" customHeight="1">
      <c r="A10" s="2264"/>
      <c r="B10" s="3949" t="s">
        <v>4027</v>
      </c>
      <c r="C10" s="3949"/>
      <c r="D10" s="3949"/>
      <c r="E10" s="3949"/>
      <c r="F10" s="3949"/>
      <c r="G10" s="3949"/>
      <c r="H10" s="3949"/>
      <c r="I10" s="3949"/>
      <c r="J10" s="3949"/>
    </row>
    <row r="11" spans="1:13" ht="66.75" customHeight="1">
      <c r="A11" s="2265"/>
      <c r="B11" s="3948" t="s">
        <v>4713</v>
      </c>
      <c r="C11" s="3948"/>
      <c r="D11" s="3948"/>
      <c r="E11" s="3948"/>
      <c r="F11" s="3948"/>
      <c r="G11" s="3948"/>
      <c r="H11" s="3948"/>
      <c r="I11" s="3948"/>
      <c r="J11" s="3948"/>
    </row>
    <row r="12" spans="1:13" ht="48.75" customHeight="1">
      <c r="A12" s="2266" t="s">
        <v>792</v>
      </c>
      <c r="B12" s="3948" t="s">
        <v>4712</v>
      </c>
      <c r="C12" s="3948"/>
      <c r="D12" s="3948"/>
      <c r="E12" s="3948"/>
      <c r="F12" s="3948"/>
      <c r="G12" s="3948"/>
      <c r="H12" s="3948"/>
      <c r="I12" s="3948"/>
      <c r="J12" s="3948"/>
    </row>
    <row r="13" spans="1:13" ht="33.75" customHeight="1">
      <c r="A13" s="2266" t="s">
        <v>787</v>
      </c>
      <c r="B13" s="3948" t="s">
        <v>4579</v>
      </c>
      <c r="C13" s="3968"/>
      <c r="D13" s="3968"/>
      <c r="E13" s="3968"/>
      <c r="F13" s="3968"/>
      <c r="G13" s="3968"/>
      <c r="H13" s="3968"/>
      <c r="I13" s="3968"/>
      <c r="J13" s="3968"/>
    </row>
    <row r="14" spans="1:13" ht="34.5" customHeight="1">
      <c r="A14" s="2266" t="s">
        <v>788</v>
      </c>
      <c r="B14" s="3948" t="s">
        <v>4580</v>
      </c>
      <c r="C14" s="3948"/>
      <c r="D14" s="3948"/>
      <c r="E14" s="3948"/>
      <c r="F14" s="3948"/>
      <c r="G14" s="3948"/>
      <c r="H14" s="3948"/>
      <c r="I14" s="3948"/>
      <c r="J14" s="3948"/>
    </row>
    <row r="15" spans="1:13" ht="34.5" customHeight="1">
      <c r="A15" s="2266" t="s">
        <v>789</v>
      </c>
      <c r="B15" s="3948" t="s">
        <v>4028</v>
      </c>
      <c r="C15" s="3948"/>
      <c r="D15" s="3948"/>
      <c r="E15" s="3948"/>
      <c r="F15" s="3948"/>
      <c r="G15" s="3948"/>
      <c r="H15" s="3948"/>
      <c r="I15" s="3948"/>
      <c r="J15" s="3948"/>
    </row>
    <row r="16" spans="1:13" ht="36" customHeight="1">
      <c r="A16" s="2266" t="s">
        <v>790</v>
      </c>
      <c r="B16" s="3948" t="s">
        <v>4029</v>
      </c>
      <c r="C16" s="3948"/>
      <c r="D16" s="3948"/>
      <c r="E16" s="3948"/>
      <c r="F16" s="3948"/>
      <c r="G16" s="3948"/>
      <c r="H16" s="3948"/>
      <c r="I16" s="3948"/>
      <c r="J16" s="3948"/>
    </row>
    <row r="17" spans="1:22" ht="13.5" customHeight="1">
      <c r="A17" s="2267"/>
      <c r="B17" s="2268"/>
      <c r="C17" s="2268"/>
      <c r="D17" s="2268"/>
      <c r="E17" s="2268"/>
      <c r="F17" s="2268"/>
      <c r="G17" s="2268"/>
      <c r="H17" s="2268"/>
      <c r="I17" s="2268"/>
      <c r="J17" s="2268"/>
    </row>
    <row r="18" spans="1:22" ht="23.25" customHeight="1">
      <c r="A18" s="2266"/>
      <c r="B18" s="3960" t="s">
        <v>4032</v>
      </c>
      <c r="C18" s="3961"/>
      <c r="D18" s="3961"/>
      <c r="E18" s="3961"/>
      <c r="F18" s="3961"/>
      <c r="G18" s="3961"/>
      <c r="H18" s="3961"/>
      <c r="I18" s="3961"/>
      <c r="J18" s="3961"/>
    </row>
    <row r="19" spans="1:22" ht="31.5" customHeight="1">
      <c r="A19" s="2269" t="s">
        <v>792</v>
      </c>
      <c r="B19" s="3948" t="s">
        <v>4033</v>
      </c>
      <c r="C19" s="3948"/>
      <c r="D19" s="3948"/>
      <c r="E19" s="3948"/>
      <c r="F19" s="3948"/>
      <c r="G19" s="3948"/>
      <c r="H19" s="3948"/>
      <c r="I19" s="3948"/>
      <c r="J19" s="3948"/>
    </row>
    <row r="20" spans="1:22" ht="18.75" customHeight="1">
      <c r="A20" s="2269" t="s">
        <v>787</v>
      </c>
      <c r="B20" s="3948" t="s">
        <v>4034</v>
      </c>
      <c r="C20" s="3948"/>
      <c r="D20" s="3948"/>
      <c r="E20" s="3948"/>
      <c r="F20" s="3948"/>
      <c r="G20" s="3948"/>
      <c r="H20" s="3948"/>
      <c r="I20" s="3948"/>
      <c r="J20" s="3948"/>
    </row>
    <row r="21" spans="1:22" ht="34.5" customHeight="1">
      <c r="A21" s="2269" t="s">
        <v>788</v>
      </c>
      <c r="B21" s="3948" t="s">
        <v>4035</v>
      </c>
      <c r="C21" s="3948"/>
      <c r="D21" s="3948"/>
      <c r="E21" s="3948"/>
      <c r="F21" s="3948"/>
      <c r="G21" s="3948"/>
      <c r="H21" s="3948"/>
      <c r="I21" s="3948"/>
      <c r="J21" s="3948"/>
    </row>
    <row r="22" spans="1:22" ht="35.25" customHeight="1">
      <c r="A22" s="2269" t="s">
        <v>4036</v>
      </c>
      <c r="B22" s="3948" t="s">
        <v>4581</v>
      </c>
      <c r="C22" s="3948"/>
      <c r="D22" s="3948"/>
      <c r="E22" s="3948"/>
      <c r="F22" s="3948"/>
      <c r="G22" s="3948"/>
      <c r="H22" s="3948"/>
      <c r="I22" s="3948"/>
      <c r="J22" s="3948"/>
    </row>
    <row r="23" spans="1:22" ht="30.75" customHeight="1">
      <c r="A23" s="2269"/>
      <c r="B23" s="3969" t="s">
        <v>4039</v>
      </c>
      <c r="C23" s="3970"/>
      <c r="D23" s="3970"/>
      <c r="E23" s="3447"/>
      <c r="F23" s="3971"/>
      <c r="G23" s="3972"/>
      <c r="H23" s="3972"/>
      <c r="I23" s="3972"/>
      <c r="J23" s="3973"/>
    </row>
    <row r="24" spans="1:22" ht="31.5" customHeight="1">
      <c r="A24" s="2269"/>
      <c r="B24" s="3969" t="s">
        <v>4582</v>
      </c>
      <c r="C24" s="3970"/>
      <c r="D24" s="3970"/>
      <c r="E24" s="3447"/>
      <c r="F24" s="3971"/>
      <c r="G24" s="3972"/>
      <c r="H24" s="3972"/>
      <c r="I24" s="3972"/>
      <c r="J24" s="3973"/>
    </row>
    <row r="25" spans="1:22" ht="21" customHeight="1">
      <c r="B25" s="2270"/>
      <c r="C25" s="2270"/>
      <c r="D25" s="2270"/>
      <c r="E25" s="2270"/>
      <c r="F25" s="2270"/>
      <c r="G25" s="2270"/>
      <c r="H25" s="2270"/>
      <c r="I25" s="2270"/>
      <c r="J25" s="2270"/>
      <c r="R25" s="344" t="s">
        <v>582</v>
      </c>
    </row>
    <row r="26" spans="1:22" ht="21" customHeight="1">
      <c r="B26" s="3962" t="s">
        <v>4583</v>
      </c>
      <c r="C26" s="3963"/>
      <c r="D26" s="3963"/>
      <c r="E26" s="3963"/>
      <c r="F26" s="3963"/>
      <c r="G26" s="3963"/>
      <c r="H26" s="3963"/>
      <c r="I26" s="3963"/>
      <c r="J26" s="3963"/>
    </row>
    <row r="27" spans="1:22" ht="41.25" customHeight="1">
      <c r="B27" s="3964" t="s">
        <v>4584</v>
      </c>
      <c r="C27" s="3963"/>
      <c r="D27" s="3963"/>
      <c r="E27" s="3963"/>
      <c r="F27" s="3963"/>
      <c r="G27" s="3963"/>
      <c r="H27" s="3963"/>
      <c r="I27" s="3963"/>
      <c r="J27" s="3963"/>
      <c r="O27" s="3966" t="s">
        <v>582</v>
      </c>
      <c r="P27" s="3967"/>
      <c r="Q27" s="3967"/>
      <c r="R27" s="3967"/>
      <c r="S27" s="3967"/>
      <c r="T27" s="3967"/>
      <c r="U27" s="3967"/>
      <c r="V27" s="3967"/>
    </row>
    <row r="28" spans="1:22" ht="25.5" customHeight="1">
      <c r="B28" s="3965" t="s">
        <v>4147</v>
      </c>
      <c r="C28" s="3873"/>
      <c r="D28" s="3873"/>
      <c r="E28" s="3873"/>
      <c r="F28" s="3873"/>
      <c r="G28" s="3873"/>
      <c r="H28" s="3873"/>
      <c r="I28" s="3873"/>
      <c r="J28" s="3873"/>
    </row>
  </sheetData>
  <sheetProtection formatRows="0" selectLockedCells="1"/>
  <mergeCells count="27">
    <mergeCell ref="B26:J26"/>
    <mergeCell ref="B27:J27"/>
    <mergeCell ref="B28:J28"/>
    <mergeCell ref="O27:V27"/>
    <mergeCell ref="B13:J13"/>
    <mergeCell ref="B19:J19"/>
    <mergeCell ref="B21:J21"/>
    <mergeCell ref="B22:J22"/>
    <mergeCell ref="B23:E23"/>
    <mergeCell ref="F23:J23"/>
    <mergeCell ref="B24:E24"/>
    <mergeCell ref="F24:J24"/>
    <mergeCell ref="B1:J1"/>
    <mergeCell ref="G7:H7"/>
    <mergeCell ref="I7:J7"/>
    <mergeCell ref="B14:J14"/>
    <mergeCell ref="B20:J20"/>
    <mergeCell ref="B15:J15"/>
    <mergeCell ref="B16:J16"/>
    <mergeCell ref="B10:J10"/>
    <mergeCell ref="B11:J11"/>
    <mergeCell ref="B12:J12"/>
    <mergeCell ref="B3:C6"/>
    <mergeCell ref="B7:C7"/>
    <mergeCell ref="D3:J6"/>
    <mergeCell ref="D7:F7"/>
    <mergeCell ref="B18:J18"/>
  </mergeCells>
  <phoneticPr fontId="86"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Button 4">
              <controlPr defaultSize="0" print="0" autoFill="0" autoPict="0" macro="[0]!ToMainMenu">
                <anchor>
                  <from>
                    <xdr:col>11</xdr:col>
                    <xdr:colOff>76200</xdr:colOff>
                    <xdr:row>0</xdr:row>
                    <xdr:rowOff>137160</xdr:rowOff>
                  </from>
                  <to>
                    <xdr:col>14</xdr:col>
                    <xdr:colOff>7620</xdr:colOff>
                    <xdr:row>0</xdr:row>
                    <xdr:rowOff>457200</xdr:rowOff>
                  </to>
                </anchor>
              </controlPr>
            </control>
          </mc:Choice>
        </mc:AlternateContent>
        <mc:AlternateContent xmlns:mc="http://schemas.openxmlformats.org/markup-compatibility/2006">
          <mc:Choice Requires="x14">
            <control shapeId="62469" r:id="rId5" name="Button 5">
              <controlPr defaultSize="0" print="0" autoFill="0" autoPict="0" macro="[0]!PrintCoverPGSec1">
                <anchor>
                  <from>
                    <xdr:col>11</xdr:col>
                    <xdr:colOff>76200</xdr:colOff>
                    <xdr:row>4</xdr:row>
                    <xdr:rowOff>106680</xdr:rowOff>
                  </from>
                  <to>
                    <xdr:col>14</xdr:col>
                    <xdr:colOff>7620</xdr:colOff>
                    <xdr:row>6</xdr:row>
                    <xdr:rowOff>7620</xdr:rowOff>
                  </to>
                </anchor>
              </controlPr>
            </control>
          </mc:Choice>
        </mc:AlternateContent>
        <mc:AlternateContent xmlns:mc="http://schemas.openxmlformats.org/markup-compatibility/2006">
          <mc:Choice Requires="x14">
            <control shapeId="62470" r:id="rId6" name="Button 6">
              <controlPr defaultSize="0" print="0" autoFill="0" autoPict="0" macro="[0]!PrintPreview">
                <anchor>
                  <from>
                    <xdr:col>11</xdr:col>
                    <xdr:colOff>76200</xdr:colOff>
                    <xdr:row>0</xdr:row>
                    <xdr:rowOff>487680</xdr:rowOff>
                  </from>
                  <to>
                    <xdr:col>14</xdr:col>
                    <xdr:colOff>7620</xdr:colOff>
                    <xdr:row>2</xdr:row>
                    <xdr:rowOff>144780</xdr:rowOff>
                  </to>
                </anchor>
              </controlPr>
            </control>
          </mc:Choice>
        </mc:AlternateContent>
        <mc:AlternateContent xmlns:mc="http://schemas.openxmlformats.org/markup-compatibility/2006">
          <mc:Choice Requires="x14">
            <control shapeId="62538" r:id="rId7" name="Button 74">
              <controlPr defaultSize="0" print="0" autoFill="0" autoPict="0" macro="[0]!ToDataEntry">
                <anchor>
                  <from>
                    <xdr:col>11</xdr:col>
                    <xdr:colOff>76200</xdr:colOff>
                    <xdr:row>6</xdr:row>
                    <xdr:rowOff>30480</xdr:rowOff>
                  </from>
                  <to>
                    <xdr:col>14</xdr:col>
                    <xdr:colOff>7620</xdr:colOff>
                    <xdr:row>9</xdr:row>
                    <xdr:rowOff>22860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4">
    <tabColor rgb="FFFFC000"/>
  </sheetPr>
  <dimension ref="B1:M35"/>
  <sheetViews>
    <sheetView showGridLines="0" showRowColHeaders="0" zoomScaleNormal="100" workbookViewId="0">
      <selection activeCell="E28" sqref="E28"/>
    </sheetView>
  </sheetViews>
  <sheetFormatPr defaultColWidth="8" defaultRowHeight="13.2"/>
  <cols>
    <col min="1" max="1" width="3.6640625" style="128" customWidth="1"/>
    <col min="2" max="4" width="8" style="128"/>
    <col min="5" max="5" width="16.33203125" style="128" customWidth="1"/>
    <col min="6" max="6" width="12.109375" style="128" customWidth="1"/>
    <col min="7" max="7" width="8" style="128"/>
    <col min="8" max="8" width="12" style="128" customWidth="1"/>
    <col min="9" max="9" width="7.44140625" style="128" customWidth="1"/>
    <col min="10" max="10" width="10.88671875" style="128" customWidth="1"/>
    <col min="11" max="16384" width="8" style="128"/>
  </cols>
  <sheetData>
    <row r="1" spans="2:13" ht="19.5" customHeight="1"/>
    <row r="2" spans="2:13" ht="38.25" customHeight="1">
      <c r="B2" s="3981" t="s">
        <v>1422</v>
      </c>
      <c r="C2" s="3982"/>
      <c r="D2" s="3982"/>
      <c r="E2" s="3982"/>
      <c r="F2" s="3982"/>
      <c r="G2" s="3982"/>
      <c r="H2" s="3982"/>
      <c r="I2" s="3982"/>
      <c r="J2" s="3983"/>
      <c r="K2" s="129"/>
    </row>
    <row r="4" spans="2:13" ht="15.75" customHeight="1">
      <c r="B4" s="3950" t="s">
        <v>417</v>
      </c>
      <c r="C4" s="3951"/>
      <c r="D4" s="3955" t="str">
        <f>+'Master Data'!E18</f>
        <v>KZN Public Works: 191 Prince Alfred Street</v>
      </c>
      <c r="E4" s="3943"/>
      <c r="F4" s="3943"/>
      <c r="G4" s="3943"/>
      <c r="H4" s="3943"/>
      <c r="I4" s="3943"/>
      <c r="J4" s="3944"/>
      <c r="K4"/>
      <c r="L4"/>
    </row>
    <row r="5" spans="2:13" ht="14.25" customHeight="1">
      <c r="B5" s="3952"/>
      <c r="C5" s="3877"/>
      <c r="D5" s="3956"/>
      <c r="E5" s="3957"/>
      <c r="F5" s="3957"/>
      <c r="G5" s="3957"/>
      <c r="H5" s="3957"/>
      <c r="I5" s="3957"/>
      <c r="J5" s="3958"/>
    </row>
    <row r="6" spans="2:13" ht="12.75" customHeight="1">
      <c r="B6" s="3952"/>
      <c r="C6" s="3877"/>
      <c r="D6" s="3956"/>
      <c r="E6" s="3957"/>
      <c r="F6" s="3957"/>
      <c r="G6" s="3957"/>
      <c r="H6" s="3957"/>
      <c r="I6" s="3957"/>
      <c r="J6" s="3958"/>
    </row>
    <row r="7" spans="2:13" ht="20.25" customHeight="1">
      <c r="B7" s="3953"/>
      <c r="C7" s="3954"/>
      <c r="D7" s="3570"/>
      <c r="E7" s="3571"/>
      <c r="F7" s="3571"/>
      <c r="G7" s="3571"/>
      <c r="H7" s="3571"/>
      <c r="I7" s="3571"/>
      <c r="J7" s="3959"/>
    </row>
    <row r="8" spans="2:13" ht="16.5" customHeight="1">
      <c r="B8" s="3212" t="s">
        <v>4573</v>
      </c>
      <c r="C8" s="3213"/>
      <c r="D8" s="3609" t="str">
        <f>+'Master Data'!E13</f>
        <v>ZNTM012345W</v>
      </c>
      <c r="E8" s="3610"/>
      <c r="F8" s="3611"/>
      <c r="G8" s="3420" t="s">
        <v>4013</v>
      </c>
      <c r="H8" s="3420"/>
      <c r="I8" s="3137" t="str">
        <f>+'Master Data'!G13</f>
        <v>012345</v>
      </c>
      <c r="J8" s="3139"/>
      <c r="K8" s="74"/>
      <c r="L8" s="74"/>
      <c r="M8" s="74"/>
    </row>
    <row r="9" spans="2:13">
      <c r="E9" s="67"/>
      <c r="F9" s="67"/>
      <c r="G9" s="67"/>
      <c r="H9" s="67"/>
      <c r="I9" s="67"/>
      <c r="J9" s="67"/>
    </row>
    <row r="10" spans="2:13">
      <c r="E10" s="67"/>
      <c r="F10" s="67"/>
      <c r="G10" s="67"/>
      <c r="H10" s="67"/>
      <c r="I10" s="67"/>
      <c r="J10" s="67"/>
    </row>
    <row r="11" spans="2:13" ht="13.8">
      <c r="B11" s="133"/>
      <c r="C11" s="133"/>
      <c r="D11" s="133"/>
      <c r="E11" s="67"/>
      <c r="F11" s="67"/>
      <c r="G11" s="67"/>
      <c r="H11" s="67"/>
      <c r="I11" s="67"/>
      <c r="J11" s="67"/>
    </row>
    <row r="12" spans="2:13">
      <c r="B12" s="3979" t="s">
        <v>272</v>
      </c>
      <c r="C12" s="3980"/>
      <c r="D12" s="3980"/>
      <c r="E12" s="3980"/>
      <c r="F12" s="3980"/>
      <c r="G12" s="3980"/>
      <c r="H12" s="3980"/>
      <c r="I12" s="3980"/>
      <c r="J12" s="3980"/>
    </row>
    <row r="13" spans="2:13">
      <c r="B13" s="3980"/>
      <c r="C13" s="3980"/>
      <c r="D13" s="3980"/>
      <c r="E13" s="3980"/>
      <c r="F13" s="3980"/>
      <c r="G13" s="3980"/>
      <c r="H13" s="3980"/>
      <c r="I13" s="3980"/>
      <c r="J13" s="3980"/>
      <c r="L13" s="344"/>
    </row>
    <row r="14" spans="2:13">
      <c r="B14" s="3980"/>
      <c r="C14" s="3980"/>
      <c r="D14" s="3980"/>
      <c r="E14" s="3980"/>
      <c r="F14" s="3980"/>
      <c r="G14" s="3980"/>
      <c r="H14" s="3980"/>
      <c r="I14" s="3980"/>
      <c r="J14" s="3980"/>
    </row>
    <row r="15" spans="2:13" ht="27.75" customHeight="1">
      <c r="B15" s="3980"/>
      <c r="C15" s="3980"/>
      <c r="D15" s="3980"/>
      <c r="E15" s="3980"/>
      <c r="F15" s="3980"/>
      <c r="G15" s="3980"/>
      <c r="H15" s="3980"/>
      <c r="I15" s="3980"/>
      <c r="J15" s="3980"/>
    </row>
    <row r="16" spans="2:13" ht="22.5" hidden="1" customHeight="1">
      <c r="B16" s="3980"/>
      <c r="C16" s="3980"/>
      <c r="D16" s="3980"/>
      <c r="E16" s="3980"/>
      <c r="F16" s="3980"/>
      <c r="G16" s="3980"/>
      <c r="H16" s="3980"/>
      <c r="I16" s="3980"/>
      <c r="J16" s="3980"/>
    </row>
    <row r="17" spans="2:10" ht="26.25" customHeight="1">
      <c r="B17" s="3980"/>
      <c r="C17" s="3980"/>
      <c r="D17" s="3980"/>
      <c r="E17" s="3980"/>
      <c r="F17" s="3980"/>
      <c r="G17" s="3980"/>
      <c r="H17" s="3980"/>
      <c r="I17" s="3980"/>
      <c r="J17" s="3980"/>
    </row>
    <row r="18" spans="2:10" ht="22.5" hidden="1" customHeight="1">
      <c r="B18" s="3980"/>
      <c r="C18" s="3980"/>
      <c r="D18" s="3980"/>
      <c r="E18" s="3980"/>
      <c r="F18" s="3980"/>
      <c r="G18" s="3980"/>
      <c r="H18" s="3980"/>
      <c r="I18" s="3980"/>
      <c r="J18" s="3980"/>
    </row>
    <row r="19" spans="2:10" ht="27.75" customHeight="1">
      <c r="B19" s="3980"/>
      <c r="C19" s="3980"/>
      <c r="D19" s="3980"/>
      <c r="E19" s="3980"/>
      <c r="F19" s="3980"/>
      <c r="G19" s="3980"/>
      <c r="H19" s="3980"/>
      <c r="I19" s="3980"/>
      <c r="J19" s="3980"/>
    </row>
    <row r="20" spans="2:10" hidden="1">
      <c r="B20" s="130"/>
      <c r="C20" s="130"/>
      <c r="D20" s="130"/>
      <c r="E20" s="130"/>
      <c r="F20" s="130"/>
    </row>
    <row r="21" spans="2:10" ht="13.5" customHeight="1">
      <c r="B21" s="3977"/>
      <c r="C21" s="3977"/>
      <c r="D21" s="3977"/>
      <c r="E21" s="3977"/>
      <c r="F21" s="3977"/>
      <c r="G21" s="131"/>
      <c r="H21" s="131"/>
    </row>
    <row r="22" spans="2:10" hidden="1">
      <c r="B22" s="130"/>
      <c r="C22" s="130"/>
      <c r="D22" s="130"/>
      <c r="E22" s="130"/>
      <c r="F22" s="130"/>
    </row>
    <row r="23" spans="2:10" ht="27" customHeight="1">
      <c r="B23" s="3978"/>
      <c r="C23" s="3978"/>
      <c r="D23" s="3978"/>
      <c r="E23" s="3978"/>
      <c r="F23" s="3978"/>
    </row>
    <row r="24" spans="2:10" ht="22.5" hidden="1" customHeight="1">
      <c r="B24" s="130"/>
      <c r="C24" s="130"/>
      <c r="D24" s="130"/>
      <c r="E24" s="130"/>
      <c r="F24" s="130"/>
    </row>
    <row r="25" spans="2:10" ht="25.5" customHeight="1">
      <c r="B25" s="3975" t="s">
        <v>1081</v>
      </c>
      <c r="C25" s="3975"/>
      <c r="D25" s="3975"/>
      <c r="E25" s="3975"/>
      <c r="F25" s="3975"/>
      <c r="G25" s="3975"/>
      <c r="H25" s="3975"/>
      <c r="I25" s="3975"/>
      <c r="J25" s="3975"/>
    </row>
    <row r="26" spans="2:10" hidden="1">
      <c r="B26" s="130"/>
      <c r="C26" s="130"/>
      <c r="D26" s="130"/>
      <c r="E26" s="130"/>
      <c r="F26" s="130"/>
    </row>
    <row r="27" spans="2:10" ht="12.75" customHeight="1">
      <c r="B27" s="3976" t="s">
        <v>4587</v>
      </c>
      <c r="C27" s="3976"/>
      <c r="D27" s="3976"/>
      <c r="E27" s="3976"/>
      <c r="F27" s="3976"/>
      <c r="G27" s="3976"/>
      <c r="H27" s="3976"/>
      <c r="I27" s="3976"/>
      <c r="J27" s="3976"/>
    </row>
    <row r="28" spans="2:10" ht="34.5" customHeight="1">
      <c r="B28" s="3976"/>
      <c r="C28" s="3976"/>
      <c r="D28" s="3976"/>
      <c r="E28" s="3976"/>
      <c r="F28" s="3976"/>
      <c r="G28" s="3976"/>
      <c r="H28" s="3976"/>
      <c r="I28" s="3976"/>
      <c r="J28" s="3976"/>
    </row>
    <row r="29" spans="2:10" hidden="1">
      <c r="B29" s="130"/>
      <c r="C29" s="130"/>
      <c r="D29" s="130"/>
      <c r="E29" s="130"/>
      <c r="F29" s="130"/>
    </row>
    <row r="30" spans="2:10" ht="12.75" customHeight="1">
      <c r="B30" s="132"/>
      <c r="C30" s="130"/>
      <c r="D30" s="130"/>
      <c r="E30" s="130"/>
      <c r="F30" s="130"/>
    </row>
    <row r="31" spans="2:10" ht="21" customHeight="1">
      <c r="B31" s="3974"/>
      <c r="C31" s="3974"/>
      <c r="D31" s="3974"/>
      <c r="E31" s="3974"/>
      <c r="F31" s="3974"/>
      <c r="G31" s="3974"/>
      <c r="H31" s="3974"/>
      <c r="I31" s="3974"/>
      <c r="J31" s="3974"/>
    </row>
    <row r="32" spans="2:10" ht="21" customHeight="1">
      <c r="B32" s="3974"/>
      <c r="C32" s="3974"/>
      <c r="D32" s="3974"/>
      <c r="E32" s="3974"/>
      <c r="F32" s="3974"/>
      <c r="G32" s="3974"/>
      <c r="H32" s="3974"/>
      <c r="I32" s="3974"/>
      <c r="J32" s="3974"/>
    </row>
    <row r="33" spans="2:10" ht="21" customHeight="1">
      <c r="B33" s="3974"/>
      <c r="C33" s="3974"/>
      <c r="D33" s="3974"/>
      <c r="E33" s="3974"/>
      <c r="F33" s="3974"/>
      <c r="G33" s="3974"/>
      <c r="H33" s="3974"/>
      <c r="I33" s="3974"/>
      <c r="J33" s="3974"/>
    </row>
    <row r="34" spans="2:10" ht="21" customHeight="1">
      <c r="B34" s="3974"/>
      <c r="C34" s="3974"/>
      <c r="D34" s="3974"/>
      <c r="E34" s="3974"/>
      <c r="F34" s="3974"/>
      <c r="G34" s="3974"/>
      <c r="H34" s="3974"/>
      <c r="I34" s="3974"/>
      <c r="J34" s="3974"/>
    </row>
    <row r="35" spans="2:10" ht="12.75" customHeight="1">
      <c r="B35" s="3974"/>
      <c r="C35" s="3974"/>
      <c r="D35" s="130"/>
      <c r="E35" s="130"/>
      <c r="F35" s="130"/>
    </row>
  </sheetData>
  <sheetProtection formatRows="0" selectLockedCells="1"/>
  <mergeCells count="21">
    <mergeCell ref="B2:J2"/>
    <mergeCell ref="G8:H8"/>
    <mergeCell ref="B4:C7"/>
    <mergeCell ref="D4:J7"/>
    <mergeCell ref="D8:F8"/>
    <mergeCell ref="B8:C8"/>
    <mergeCell ref="I8:J8"/>
    <mergeCell ref="B21:F21"/>
    <mergeCell ref="B23:F23"/>
    <mergeCell ref="E34:J34"/>
    <mergeCell ref="B12:J19"/>
    <mergeCell ref="E33:J33"/>
    <mergeCell ref="E32:J32"/>
    <mergeCell ref="E31:J31"/>
    <mergeCell ref="B35:C35"/>
    <mergeCell ref="B34:D34"/>
    <mergeCell ref="B25:J25"/>
    <mergeCell ref="B33:D33"/>
    <mergeCell ref="B32:D32"/>
    <mergeCell ref="B27:J28"/>
    <mergeCell ref="B31:D31"/>
  </mergeCells>
  <phoneticPr fontId="86" type="noConversion"/>
  <pageMargins left="0.51181102362204722" right="0.23622047244094491" top="0.74803149606299213" bottom="0.23622047244094491" header="0.27559055118110237" footer="0.15748031496062992"/>
  <pageSetup paperSize="9" scale="83" fitToHeight="9001"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7588" r:id="rId4" name="Button 4">
              <controlPr defaultSize="0" print="0" autoFill="0" autoPict="0" macro="[0]!ToMainMenu">
                <anchor>
                  <from>
                    <xdr:col>11</xdr:col>
                    <xdr:colOff>60960</xdr:colOff>
                    <xdr:row>1</xdr:row>
                    <xdr:rowOff>220980</xdr:rowOff>
                  </from>
                  <to>
                    <xdr:col>14</xdr:col>
                    <xdr:colOff>30480</xdr:colOff>
                    <xdr:row>2</xdr:row>
                    <xdr:rowOff>60960</xdr:rowOff>
                  </to>
                </anchor>
              </controlPr>
            </control>
          </mc:Choice>
        </mc:AlternateContent>
        <mc:AlternateContent xmlns:mc="http://schemas.openxmlformats.org/markup-compatibility/2006">
          <mc:Choice Requires="x14">
            <control shapeId="67589" r:id="rId5" name="Button 5">
              <controlPr defaultSize="0" print="0" autoFill="0" autoPict="0" macro="[0]!PrintCoverPGSec1">
                <anchor>
                  <from>
                    <xdr:col>11</xdr:col>
                    <xdr:colOff>60960</xdr:colOff>
                    <xdr:row>6</xdr:row>
                    <xdr:rowOff>45720</xdr:rowOff>
                  </from>
                  <to>
                    <xdr:col>14</xdr:col>
                    <xdr:colOff>30480</xdr:colOff>
                    <xdr:row>7</xdr:row>
                    <xdr:rowOff>114300</xdr:rowOff>
                  </to>
                </anchor>
              </controlPr>
            </control>
          </mc:Choice>
        </mc:AlternateContent>
        <mc:AlternateContent xmlns:mc="http://schemas.openxmlformats.org/markup-compatibility/2006">
          <mc:Choice Requires="x14">
            <control shapeId="67590" r:id="rId6" name="Button 6">
              <controlPr defaultSize="0" print="0" autoFill="0" autoPict="0" macro="[0]!PrintPreview">
                <anchor>
                  <from>
                    <xdr:col>11</xdr:col>
                    <xdr:colOff>60960</xdr:colOff>
                    <xdr:row>2</xdr:row>
                    <xdr:rowOff>83820</xdr:rowOff>
                  </from>
                  <to>
                    <xdr:col>14</xdr:col>
                    <xdr:colOff>30480</xdr:colOff>
                    <xdr:row>4</xdr:row>
                    <xdr:rowOff>45720</xdr:rowOff>
                  </to>
                </anchor>
              </controlPr>
            </control>
          </mc:Choice>
        </mc:AlternateContent>
        <mc:AlternateContent xmlns:mc="http://schemas.openxmlformats.org/markup-compatibility/2006">
          <mc:Choice Requires="x14">
            <control shapeId="67658" r:id="rId7" name="Button 74">
              <controlPr defaultSize="0" print="0" autoFill="0" autoPict="0" macro="[0]!ToDataEntry">
                <anchor>
                  <from>
                    <xdr:col>11</xdr:col>
                    <xdr:colOff>60960</xdr:colOff>
                    <xdr:row>7</xdr:row>
                    <xdr:rowOff>144780</xdr:rowOff>
                  </from>
                  <to>
                    <xdr:col>14</xdr:col>
                    <xdr:colOff>30480</xdr:colOff>
                    <xdr:row>9</xdr:row>
                    <xdr:rowOff>99060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tabColor indexed="51"/>
  </sheetPr>
  <dimension ref="A1:I85"/>
  <sheetViews>
    <sheetView showGridLines="0" showWhiteSpace="0" zoomScaleNormal="100" zoomScaleSheetLayoutView="100" zoomScalePageLayoutView="90" workbookViewId="0">
      <selection activeCell="E28" sqref="E28"/>
    </sheetView>
  </sheetViews>
  <sheetFormatPr defaultColWidth="9.109375" defaultRowHeight="13.2"/>
  <cols>
    <col min="1" max="1" width="28.88671875" style="8" customWidth="1"/>
    <col min="2" max="2" width="8.109375" style="8" customWidth="1"/>
    <col min="3" max="4" width="9.109375" style="8"/>
    <col min="5" max="5" width="6.6640625" style="8" customWidth="1"/>
    <col min="6" max="6" width="9.5546875" style="8" customWidth="1"/>
    <col min="7" max="7" width="16.109375" style="8" customWidth="1"/>
    <col min="8" max="8" width="9.109375" style="8"/>
    <col min="9" max="9" width="10.33203125" style="8" customWidth="1"/>
    <col min="10" max="16384" width="9.109375" style="8"/>
  </cols>
  <sheetData>
    <row r="1" spans="1:9" ht="18" customHeight="1">
      <c r="A1" s="3339" t="s">
        <v>1969</v>
      </c>
      <c r="B1" s="3340"/>
      <c r="C1" s="3340"/>
      <c r="D1" s="3340"/>
      <c r="E1" s="3340"/>
      <c r="F1" s="3340"/>
      <c r="G1" s="3340"/>
      <c r="H1" s="3340"/>
      <c r="I1" s="3341"/>
    </row>
    <row r="2" spans="1:9" ht="15">
      <c r="A2" s="3459"/>
      <c r="B2" s="3459"/>
      <c r="C2" s="3459"/>
      <c r="D2" s="3459"/>
      <c r="E2" s="3459"/>
      <c r="F2" s="3459"/>
      <c r="G2" s="3459"/>
      <c r="H2" s="3459"/>
      <c r="I2" s="3459"/>
    </row>
    <row r="3" spans="1:9" ht="16.5" customHeight="1">
      <c r="A3" s="56" t="str">
        <f>+"Tender no:   "&amp;'Master Data'!$E$13&amp;""</f>
        <v>Tender no:   ZNTM012345W</v>
      </c>
      <c r="B3" s="56"/>
      <c r="C3" s="56"/>
      <c r="D3" s="56"/>
      <c r="E3" s="56"/>
      <c r="F3" s="56"/>
      <c r="G3" s="56"/>
      <c r="H3" s="56"/>
    </row>
    <row r="4" spans="1:9" ht="21">
      <c r="A4" s="3995" t="s">
        <v>961</v>
      </c>
      <c r="B4" s="3995"/>
      <c r="C4" s="3995"/>
      <c r="D4" s="3995"/>
      <c r="E4" s="3995"/>
      <c r="F4" s="3995"/>
      <c r="G4" s="3995"/>
      <c r="H4" s="3995"/>
      <c r="I4" s="3995"/>
    </row>
    <row r="5" spans="1:9" ht="3" customHeight="1">
      <c r="A5" s="571"/>
      <c r="B5" s="571"/>
      <c r="C5" s="542"/>
      <c r="D5" s="542"/>
      <c r="E5" s="542"/>
      <c r="F5" s="542"/>
      <c r="G5" s="542"/>
      <c r="H5" s="542"/>
      <c r="I5" s="542"/>
    </row>
    <row r="6" spans="1:9" ht="31.5" customHeight="1">
      <c r="A6" s="4014" t="s">
        <v>4216</v>
      </c>
      <c r="B6" s="4014"/>
      <c r="C6" s="4014"/>
      <c r="D6" s="4014"/>
      <c r="E6" s="4014"/>
      <c r="F6" s="4014"/>
      <c r="G6" s="4014"/>
      <c r="H6" s="4014"/>
      <c r="I6" s="4014"/>
    </row>
    <row r="7" spans="1:9" ht="68.25" customHeight="1">
      <c r="A7" s="4013" t="str">
        <f>+'Master Data'!E18</f>
        <v>KZN Public Works: 191 Prince Alfred Street</v>
      </c>
      <c r="B7" s="4013"/>
      <c r="C7" s="4013"/>
      <c r="D7" s="4013"/>
      <c r="E7" s="4013"/>
      <c r="F7" s="4013"/>
      <c r="G7" s="4013"/>
      <c r="H7" s="4013"/>
      <c r="I7" s="4013"/>
    </row>
    <row r="8" spans="1:9" ht="42" customHeight="1">
      <c r="A8" s="4004" t="s">
        <v>4217</v>
      </c>
      <c r="B8" s="4004"/>
      <c r="C8" s="4004"/>
      <c r="D8" s="4004"/>
      <c r="E8" s="4004"/>
      <c r="F8" s="4004"/>
      <c r="G8" s="4004"/>
      <c r="H8" s="4004"/>
      <c r="I8" s="4004"/>
    </row>
    <row r="9" spans="1:9" ht="10.5" customHeight="1">
      <c r="A9" s="661"/>
      <c r="B9" s="661"/>
      <c r="C9" s="662"/>
      <c r="D9" s="662"/>
      <c r="E9" s="662"/>
      <c r="F9" s="662"/>
      <c r="G9" s="662"/>
      <c r="H9" s="662"/>
      <c r="I9" s="662"/>
    </row>
    <row r="10" spans="1:9" ht="57" customHeight="1">
      <c r="A10" s="4004" t="s">
        <v>4218</v>
      </c>
      <c r="B10" s="4004"/>
      <c r="C10" s="4004"/>
      <c r="D10" s="4004"/>
      <c r="E10" s="4004"/>
      <c r="F10" s="4004"/>
      <c r="G10" s="4004"/>
      <c r="H10" s="4004"/>
      <c r="I10" s="4004"/>
    </row>
    <row r="11" spans="1:9" ht="3" customHeight="1">
      <c r="A11" s="826"/>
      <c r="B11" s="826"/>
      <c r="C11" s="826"/>
      <c r="D11" s="826"/>
      <c r="E11" s="826"/>
      <c r="F11" s="826"/>
      <c r="G11" s="826"/>
      <c r="H11" s="826"/>
      <c r="I11" s="826"/>
    </row>
    <row r="12" spans="1:9" ht="16.5" customHeight="1">
      <c r="A12" s="3993" t="s">
        <v>583</v>
      </c>
      <c r="B12" s="3993"/>
      <c r="C12" s="3993"/>
      <c r="D12" s="3993"/>
      <c r="E12" s="3993"/>
      <c r="F12" s="3993"/>
      <c r="G12" s="3993"/>
      <c r="H12" s="662"/>
      <c r="I12" s="662"/>
    </row>
    <row r="13" spans="1:9" ht="3" customHeight="1">
      <c r="A13" s="662"/>
      <c r="B13" s="662"/>
      <c r="C13" s="662"/>
      <c r="D13" s="662"/>
      <c r="E13" s="662"/>
      <c r="F13" s="662"/>
      <c r="G13" s="662"/>
      <c r="H13" s="662"/>
      <c r="I13" s="662"/>
    </row>
    <row r="14" spans="1:9" s="22" customFormat="1" ht="15" customHeight="1">
      <c r="A14" s="4009" t="s">
        <v>334</v>
      </c>
      <c r="B14" s="4012"/>
      <c r="C14" s="4012"/>
      <c r="D14" s="4012"/>
      <c r="E14" s="4012"/>
      <c r="F14" s="4012"/>
      <c r="G14" s="4012"/>
      <c r="H14" s="4012"/>
      <c r="I14" s="4012"/>
    </row>
    <row r="15" spans="1:9" s="22" customFormat="1" ht="15" customHeight="1">
      <c r="A15" s="4010"/>
      <c r="B15" s="4006"/>
      <c r="C15" s="4007"/>
      <c r="D15" s="4007"/>
      <c r="E15" s="4007"/>
      <c r="F15" s="4007"/>
      <c r="G15" s="4007"/>
      <c r="H15" s="4007"/>
      <c r="I15" s="4008"/>
    </row>
    <row r="16" spans="1:9" s="22" customFormat="1" ht="15" customHeight="1">
      <c r="A16" s="4011"/>
      <c r="B16" s="4000"/>
      <c r="C16" s="4001"/>
      <c r="D16" s="4001"/>
      <c r="E16" s="4001"/>
      <c r="F16" s="4001"/>
      <c r="G16" s="4001"/>
      <c r="H16" s="4001"/>
      <c r="I16" s="4002"/>
    </row>
    <row r="17" spans="1:9" s="22" customFormat="1" ht="29.25" customHeight="1">
      <c r="A17" s="852" t="s">
        <v>335</v>
      </c>
      <c r="B17" s="4005" t="s">
        <v>1098</v>
      </c>
      <c r="C17" s="4005"/>
      <c r="D17" s="4005"/>
      <c r="E17" s="4005"/>
      <c r="F17" s="4005"/>
      <c r="G17" s="4005"/>
      <c r="H17" s="4005"/>
      <c r="I17" s="4005"/>
    </row>
    <row r="18" spans="1:9" ht="5.25" customHeight="1">
      <c r="A18" s="662"/>
      <c r="B18" s="662"/>
      <c r="C18" s="662"/>
      <c r="D18" s="662"/>
      <c r="E18" s="662"/>
      <c r="F18" s="662"/>
      <c r="G18" s="662"/>
      <c r="H18" s="662"/>
      <c r="I18" s="662"/>
    </row>
    <row r="19" spans="1:9" ht="57.75" customHeight="1">
      <c r="A19" s="4004" t="s">
        <v>4219</v>
      </c>
      <c r="B19" s="4004"/>
      <c r="C19" s="4004"/>
      <c r="D19" s="4004"/>
      <c r="E19" s="4004"/>
      <c r="F19" s="4004"/>
      <c r="G19" s="4004"/>
      <c r="H19" s="4004"/>
      <c r="I19" s="4004"/>
    </row>
    <row r="20" spans="1:9" ht="3" customHeight="1">
      <c r="A20" s="662"/>
      <c r="B20" s="662"/>
      <c r="C20" s="662"/>
      <c r="D20" s="662"/>
      <c r="E20" s="662"/>
      <c r="F20" s="662"/>
      <c r="G20" s="662"/>
      <c r="H20" s="662"/>
      <c r="I20" s="662"/>
    </row>
    <row r="21" spans="1:9" ht="9" customHeight="1">
      <c r="A21" s="4003"/>
      <c r="B21" s="4003"/>
      <c r="C21" s="4003"/>
      <c r="D21" s="4003"/>
      <c r="E21" s="4003"/>
      <c r="F21" s="4003"/>
      <c r="G21" s="4003"/>
      <c r="H21" s="4003"/>
      <c r="I21" s="4003"/>
    </row>
    <row r="22" spans="1:9" ht="44.25" customHeight="1">
      <c r="A22" s="2299" t="s">
        <v>4220</v>
      </c>
      <c r="B22" s="3997"/>
      <c r="C22" s="3998"/>
      <c r="D22" s="3998"/>
      <c r="E22" s="3999"/>
      <c r="F22" s="854"/>
      <c r="G22" s="3997"/>
      <c r="H22" s="3998"/>
      <c r="I22" s="3999"/>
    </row>
    <row r="23" spans="1:9" ht="44.25" customHeight="1">
      <c r="A23" s="2299" t="s">
        <v>4221</v>
      </c>
      <c r="B23" s="3997"/>
      <c r="C23" s="3998"/>
      <c r="D23" s="3998"/>
      <c r="E23" s="3999"/>
      <c r="F23" s="854"/>
      <c r="G23" s="3997"/>
      <c r="H23" s="3998"/>
      <c r="I23" s="3999"/>
    </row>
    <row r="24" spans="1:9" ht="44.25" customHeight="1">
      <c r="A24" s="2299" t="s">
        <v>515</v>
      </c>
      <c r="B24" s="3997"/>
      <c r="C24" s="3998"/>
      <c r="D24" s="3998"/>
      <c r="E24" s="3999"/>
      <c r="F24" s="854"/>
      <c r="G24" s="3997"/>
      <c r="H24" s="3998"/>
      <c r="I24" s="3999"/>
    </row>
    <row r="25" spans="1:9" ht="32.25" customHeight="1">
      <c r="A25" s="2299" t="s">
        <v>4236</v>
      </c>
      <c r="B25" s="3984"/>
      <c r="C25" s="3985"/>
      <c r="D25" s="3985"/>
      <c r="E25" s="3985"/>
      <c r="F25" s="3985"/>
      <c r="G25" s="3985"/>
      <c r="H25" s="3985"/>
      <c r="I25" s="3986"/>
    </row>
    <row r="26" spans="1:9" ht="30" customHeight="1">
      <c r="A26" s="2300"/>
      <c r="B26" s="3987" t="s">
        <v>4222</v>
      </c>
      <c r="C26" s="3988"/>
      <c r="D26" s="3988"/>
      <c r="E26" s="3988"/>
      <c r="F26" s="3988"/>
      <c r="G26" s="3988"/>
      <c r="H26" s="3988"/>
      <c r="I26" s="3989"/>
    </row>
    <row r="27" spans="1:9" ht="30.75" customHeight="1">
      <c r="A27" s="3990" t="s">
        <v>4223</v>
      </c>
      <c r="B27" s="3991"/>
      <c r="C27" s="3991"/>
      <c r="D27" s="3991"/>
      <c r="E27" s="3991"/>
      <c r="F27" s="3992"/>
      <c r="G27" s="4022" t="s">
        <v>370</v>
      </c>
      <c r="H27" s="4024"/>
      <c r="I27" s="4025"/>
    </row>
    <row r="28" spans="1:9" ht="12" customHeight="1">
      <c r="A28" s="3990"/>
      <c r="B28" s="3991"/>
      <c r="C28" s="3991"/>
      <c r="D28" s="3991"/>
      <c r="E28" s="3991"/>
      <c r="F28" s="3992"/>
      <c r="G28" s="4023"/>
      <c r="H28" s="4026"/>
      <c r="I28" s="4027"/>
    </row>
    <row r="29" spans="1:9" ht="11.25" customHeight="1">
      <c r="A29" s="4017"/>
      <c r="B29" s="4017"/>
      <c r="C29" s="4017"/>
      <c r="D29" s="4017"/>
      <c r="E29" s="4017"/>
      <c r="F29" s="4017"/>
      <c r="G29" s="4017"/>
      <c r="H29" s="4017"/>
      <c r="I29" s="4017"/>
    </row>
    <row r="30" spans="1:9" ht="15" customHeight="1">
      <c r="A30" s="4017"/>
      <c r="B30" s="4017"/>
      <c r="C30" s="4017"/>
      <c r="D30" s="4017"/>
      <c r="E30" s="4017"/>
      <c r="F30" s="4017"/>
      <c r="G30" s="4017"/>
      <c r="H30" s="4017"/>
      <c r="I30" s="4017"/>
    </row>
    <row r="31" spans="1:9" ht="17.25" customHeight="1">
      <c r="A31" s="3995" t="s">
        <v>4237</v>
      </c>
      <c r="B31" s="3995"/>
      <c r="C31" s="3995"/>
      <c r="D31" s="3995"/>
      <c r="E31" s="3995"/>
      <c r="F31" s="3995"/>
      <c r="G31" s="3995"/>
      <c r="H31" s="3995"/>
      <c r="I31" s="3995"/>
    </row>
    <row r="32" spans="1:9" ht="15.75" customHeight="1">
      <c r="A32" s="853"/>
      <c r="B32" s="2298"/>
      <c r="C32" s="2298"/>
      <c r="D32" s="2298"/>
      <c r="E32" s="2298"/>
      <c r="F32" s="2298"/>
      <c r="G32" s="2298"/>
      <c r="H32" s="2298"/>
      <c r="I32" s="2298"/>
    </row>
    <row r="33" spans="1:9" ht="77.25" customHeight="1">
      <c r="A33" s="4014" t="s">
        <v>4238</v>
      </c>
      <c r="B33" s="4014"/>
      <c r="C33" s="4014"/>
      <c r="D33" s="4014"/>
      <c r="E33" s="4014"/>
      <c r="F33" s="4014"/>
      <c r="G33" s="4014"/>
      <c r="H33" s="4014"/>
      <c r="I33" s="4014"/>
    </row>
    <row r="34" spans="1:9" ht="21.75" customHeight="1">
      <c r="A34" s="3993" t="s">
        <v>546</v>
      </c>
      <c r="B34" s="3993"/>
      <c r="C34" s="3993"/>
      <c r="D34" s="3993"/>
      <c r="E34" s="3993"/>
      <c r="F34" s="3993"/>
      <c r="G34" s="3993"/>
      <c r="H34" s="3993"/>
      <c r="I34" s="3993"/>
    </row>
    <row r="35" spans="1:9" ht="22.5" customHeight="1">
      <c r="A35" s="662"/>
      <c r="B35" s="662"/>
      <c r="C35" s="662"/>
      <c r="D35" s="662"/>
      <c r="E35" s="662"/>
      <c r="F35" s="662"/>
      <c r="G35" s="662"/>
      <c r="H35" s="662"/>
      <c r="I35" s="662"/>
    </row>
    <row r="36" spans="1:9" ht="18" customHeight="1">
      <c r="A36" s="664" t="s">
        <v>4224</v>
      </c>
      <c r="B36" s="3994" t="s">
        <v>150</v>
      </c>
      <c r="C36" s="3994"/>
      <c r="D36" s="3994"/>
      <c r="E36" s="3994"/>
      <c r="F36" s="3994"/>
      <c r="G36" s="3994"/>
      <c r="H36" s="3994"/>
      <c r="I36" s="3994"/>
    </row>
    <row r="37" spans="1:9" ht="15" customHeight="1">
      <c r="A37" s="664" t="s">
        <v>4225</v>
      </c>
      <c r="B37" s="3994" t="s">
        <v>547</v>
      </c>
      <c r="C37" s="3994"/>
      <c r="D37" s="3994"/>
      <c r="E37" s="3994"/>
      <c r="F37" s="3994"/>
      <c r="G37" s="3994"/>
      <c r="H37" s="3994"/>
      <c r="I37" s="3994"/>
    </row>
    <row r="38" spans="1:9" ht="22.5" customHeight="1">
      <c r="A38" s="664" t="s">
        <v>4226</v>
      </c>
      <c r="B38" s="3994" t="s">
        <v>548</v>
      </c>
      <c r="C38" s="3994"/>
      <c r="D38" s="3994"/>
      <c r="E38" s="3994"/>
      <c r="F38" s="3994"/>
      <c r="G38" s="3994"/>
      <c r="H38" s="3994"/>
      <c r="I38" s="3994"/>
    </row>
    <row r="39" spans="1:9" ht="43.5" customHeight="1">
      <c r="A39" s="2301" t="s">
        <v>4227</v>
      </c>
      <c r="B39" s="3994" t="s">
        <v>4239</v>
      </c>
      <c r="C39" s="3994"/>
      <c r="D39" s="3994"/>
      <c r="E39" s="3994"/>
      <c r="F39" s="3994"/>
      <c r="G39" s="3994"/>
      <c r="H39" s="3994"/>
      <c r="I39" s="3994"/>
    </row>
    <row r="40" spans="1:9" ht="6" customHeight="1">
      <c r="A40" s="661"/>
      <c r="B40" s="661"/>
      <c r="C40" s="662"/>
      <c r="D40" s="662"/>
      <c r="E40" s="662"/>
      <c r="F40" s="662"/>
      <c r="G40" s="662"/>
      <c r="H40" s="662"/>
      <c r="I40" s="662"/>
    </row>
    <row r="41" spans="1:9" ht="15" customHeight="1">
      <c r="A41" s="3994"/>
      <c r="B41" s="3994"/>
      <c r="C41" s="3994"/>
      <c r="D41" s="3994"/>
      <c r="E41" s="3994"/>
      <c r="F41" s="3994"/>
      <c r="G41" s="3994"/>
      <c r="H41" s="3994"/>
      <c r="I41" s="3994"/>
    </row>
    <row r="42" spans="1:9" s="55" customFormat="1" ht="72" customHeight="1">
      <c r="A42" s="4014" t="s">
        <v>4228</v>
      </c>
      <c r="B42" s="4014"/>
      <c r="C42" s="4014"/>
      <c r="D42" s="4014"/>
      <c r="E42" s="4014"/>
      <c r="F42" s="4014"/>
      <c r="G42" s="4014"/>
      <c r="H42" s="4014"/>
      <c r="I42" s="4014"/>
    </row>
    <row r="43" spans="1:9" ht="80.25" customHeight="1">
      <c r="A43" s="3996" t="s">
        <v>4229</v>
      </c>
      <c r="B43" s="3996"/>
      <c r="C43" s="3996"/>
      <c r="D43" s="3996"/>
      <c r="E43" s="3996"/>
      <c r="F43" s="3996"/>
      <c r="G43" s="3996"/>
      <c r="H43" s="3996"/>
      <c r="I43" s="3996"/>
    </row>
    <row r="44" spans="1:9" ht="8.25" customHeight="1">
      <c r="A44" s="661"/>
      <c r="B44" s="661"/>
      <c r="C44" s="662"/>
      <c r="D44" s="662"/>
      <c r="E44" s="662"/>
      <c r="F44" s="662"/>
      <c r="G44" s="662"/>
      <c r="H44" s="662"/>
      <c r="I44" s="662"/>
    </row>
    <row r="45" spans="1:9" ht="72" customHeight="1">
      <c r="A45" s="4014" t="s">
        <v>4240</v>
      </c>
      <c r="B45" s="4014"/>
      <c r="C45" s="4014"/>
      <c r="D45" s="4014"/>
      <c r="E45" s="4014"/>
      <c r="F45" s="4014"/>
      <c r="G45" s="4014"/>
      <c r="H45" s="4014"/>
      <c r="I45" s="4014"/>
    </row>
    <row r="46" spans="1:9" ht="11.25" customHeight="1">
      <c r="A46" s="662"/>
      <c r="B46" s="662"/>
      <c r="C46" s="662"/>
      <c r="D46" s="662"/>
      <c r="E46" s="662"/>
      <c r="F46" s="662"/>
      <c r="G46" s="662"/>
      <c r="H46" s="662"/>
      <c r="I46" s="662"/>
    </row>
    <row r="47" spans="1:9" ht="38.25" customHeight="1">
      <c r="A47" s="2299" t="s">
        <v>4220</v>
      </c>
      <c r="B47" s="3997"/>
      <c r="C47" s="3998"/>
      <c r="D47" s="3998"/>
      <c r="E47" s="3999"/>
      <c r="F47" s="854"/>
      <c r="G47" s="3997"/>
      <c r="H47" s="3998"/>
      <c r="I47" s="3999"/>
    </row>
    <row r="48" spans="1:9" ht="32.25" customHeight="1">
      <c r="A48" s="2299" t="s">
        <v>4221</v>
      </c>
      <c r="B48" s="3997"/>
      <c r="C48" s="3998"/>
      <c r="D48" s="3998"/>
      <c r="E48" s="3999"/>
      <c r="F48" s="854"/>
      <c r="G48" s="3997"/>
      <c r="H48" s="3998"/>
      <c r="I48" s="3999"/>
    </row>
    <row r="49" spans="1:9" ht="26.25" customHeight="1">
      <c r="A49" s="2299" t="s">
        <v>515</v>
      </c>
      <c r="B49" s="3997"/>
      <c r="C49" s="3998"/>
      <c r="D49" s="3998"/>
      <c r="E49" s="3999"/>
      <c r="F49" s="854"/>
      <c r="G49" s="3997"/>
      <c r="H49" s="3998"/>
      <c r="I49" s="3999"/>
    </row>
    <row r="50" spans="1:9" ht="18" customHeight="1">
      <c r="A50" s="2299" t="s">
        <v>4241</v>
      </c>
      <c r="B50" s="3987"/>
      <c r="C50" s="3988"/>
      <c r="D50" s="3988"/>
      <c r="E50" s="3988"/>
      <c r="F50" s="3988"/>
      <c r="G50" s="3988"/>
      <c r="H50" s="3988"/>
      <c r="I50" s="3989"/>
    </row>
    <row r="51" spans="1:9" ht="19.5" customHeight="1">
      <c r="A51" s="2300"/>
      <c r="B51" s="4018" t="s">
        <v>4230</v>
      </c>
      <c r="C51" s="4019"/>
      <c r="D51" s="4019"/>
      <c r="E51" s="4019"/>
      <c r="F51" s="4019"/>
      <c r="G51" s="4019"/>
      <c r="H51" s="4019"/>
      <c r="I51" s="4020"/>
    </row>
    <row r="52" spans="1:9" s="22" customFormat="1" ht="30" customHeight="1">
      <c r="A52" s="3990" t="s">
        <v>4223</v>
      </c>
      <c r="B52" s="3991"/>
      <c r="C52" s="3991"/>
      <c r="D52" s="3991"/>
      <c r="E52" s="3991"/>
      <c r="F52" s="3992"/>
      <c r="G52" s="3992"/>
      <c r="H52" s="3992"/>
      <c r="I52" s="3992"/>
    </row>
    <row r="53" spans="1:9" s="22" customFormat="1" ht="30" customHeight="1">
      <c r="A53" s="3990"/>
      <c r="B53" s="3991"/>
      <c r="C53" s="3991"/>
      <c r="D53" s="3991"/>
      <c r="E53" s="3991"/>
      <c r="F53" s="3992"/>
      <c r="G53" s="3992"/>
      <c r="H53" s="3992"/>
      <c r="I53" s="3992"/>
    </row>
    <row r="54" spans="1:9" s="22" customFormat="1" ht="30" customHeight="1">
      <c r="A54" s="4015"/>
      <c r="B54" s="4015"/>
      <c r="C54" s="4015"/>
      <c r="D54" s="4015"/>
      <c r="E54" s="4015"/>
      <c r="F54" s="4021"/>
      <c r="G54" s="4021"/>
      <c r="H54" s="4015"/>
      <c r="I54" s="4015"/>
    </row>
    <row r="55" spans="1:9" ht="30" customHeight="1">
      <c r="A55" s="4016"/>
      <c r="B55" s="4016"/>
      <c r="C55" s="4016"/>
      <c r="D55" s="4016"/>
      <c r="E55" s="4016"/>
      <c r="F55" s="4016"/>
      <c r="G55" s="4016"/>
      <c r="H55" s="4016"/>
      <c r="I55" s="4016"/>
    </row>
    <row r="56" spans="1:9" ht="7.95" customHeight="1">
      <c r="A56" s="1417"/>
      <c r="B56" s="1417"/>
      <c r="C56" s="1417"/>
      <c r="D56" s="1417"/>
      <c r="E56" s="1417"/>
      <c r="F56" s="1417"/>
      <c r="G56" s="1417"/>
      <c r="H56" s="1417"/>
      <c r="I56" s="1417"/>
    </row>
    <row r="57" spans="1:9" ht="46.2" customHeight="1">
      <c r="A57" s="853"/>
      <c r="B57" s="3993" t="s">
        <v>582</v>
      </c>
      <c r="C57" s="3993"/>
      <c r="D57" s="3993"/>
      <c r="E57" s="3993"/>
      <c r="F57" s="3993"/>
      <c r="G57" s="3993"/>
      <c r="H57" s="3993"/>
      <c r="I57" s="3993"/>
    </row>
    <row r="58" spans="1:9" ht="69" customHeight="1">
      <c r="A58" s="542"/>
      <c r="B58" s="542"/>
      <c r="C58" s="542"/>
      <c r="D58" s="542"/>
      <c r="E58" s="542"/>
      <c r="F58" s="542"/>
      <c r="G58" s="542"/>
      <c r="H58" s="542"/>
      <c r="I58" s="542"/>
    </row>
    <row r="59" spans="1:9" ht="50.25" customHeight="1">
      <c r="A59" s="3106" t="s">
        <v>1097</v>
      </c>
      <c r="B59" s="3106"/>
      <c r="C59" s="3106"/>
      <c r="D59" s="3106"/>
      <c r="E59" s="3106"/>
      <c r="F59" s="3106"/>
      <c r="G59" s="3106"/>
      <c r="H59" s="3106"/>
      <c r="I59" s="3106"/>
    </row>
    <row r="60" spans="1:9" s="22" customFormat="1" ht="27" customHeight="1">
      <c r="A60" s="603" t="s">
        <v>1564</v>
      </c>
      <c r="B60" s="603"/>
      <c r="C60" s="603"/>
      <c r="D60" s="603"/>
      <c r="E60" s="603"/>
      <c r="F60" s="603"/>
      <c r="G60" s="603"/>
      <c r="H60" s="603"/>
      <c r="I60" s="603"/>
    </row>
    <row r="61" spans="1:9" ht="27" customHeight="1">
      <c r="A61" s="3996" t="s">
        <v>4231</v>
      </c>
      <c r="B61" s="3996"/>
      <c r="C61" s="3996"/>
      <c r="D61" s="3996"/>
      <c r="E61" s="3996"/>
      <c r="F61" s="3996"/>
      <c r="G61" s="3996"/>
      <c r="H61" s="3996"/>
      <c r="I61" s="3996"/>
    </row>
    <row r="62" spans="1:9" ht="27" customHeight="1">
      <c r="A62" s="3996" t="s">
        <v>4232</v>
      </c>
      <c r="B62" s="3996"/>
      <c r="C62" s="3996"/>
      <c r="D62" s="3996"/>
      <c r="E62" s="3996"/>
      <c r="F62" s="3996"/>
      <c r="G62" s="3996"/>
      <c r="H62" s="3996"/>
      <c r="I62" s="3996"/>
    </row>
    <row r="63" spans="1:9" ht="27" customHeight="1">
      <c r="A63" s="3996" t="s">
        <v>4233</v>
      </c>
      <c r="B63" s="3996"/>
      <c r="C63" s="3996"/>
      <c r="D63" s="3996"/>
      <c r="E63" s="3996"/>
      <c r="F63" s="3996"/>
      <c r="G63" s="3996"/>
      <c r="H63" s="3996"/>
      <c r="I63" s="3996"/>
    </row>
    <row r="64" spans="1:9" ht="27" customHeight="1">
      <c r="A64" s="3996" t="s">
        <v>4234</v>
      </c>
      <c r="B64" s="3996"/>
      <c r="C64" s="3996"/>
      <c r="D64" s="3996"/>
      <c r="E64" s="3996"/>
      <c r="F64" s="3996"/>
      <c r="G64" s="3996"/>
      <c r="H64" s="3996"/>
      <c r="I64" s="3996"/>
    </row>
    <row r="65" spans="1:9" ht="16.5" customHeight="1">
      <c r="A65" s="603"/>
      <c r="B65" s="603"/>
      <c r="C65" s="603"/>
      <c r="D65" s="603"/>
      <c r="E65" s="603"/>
      <c r="F65" s="603"/>
      <c r="G65" s="603"/>
      <c r="H65" s="603"/>
      <c r="I65" s="603"/>
    </row>
    <row r="66" spans="1:9" ht="0.75" customHeight="1">
      <c r="A66" s="571"/>
      <c r="B66" s="571"/>
      <c r="C66" s="542"/>
      <c r="D66" s="542"/>
      <c r="E66" s="542"/>
      <c r="F66" s="542"/>
      <c r="G66" s="542"/>
      <c r="H66" s="542"/>
      <c r="I66" s="542"/>
    </row>
    <row r="67" spans="1:9" ht="27.75" customHeight="1">
      <c r="A67" s="3191" t="s">
        <v>2041</v>
      </c>
      <c r="B67" s="3191"/>
      <c r="C67" s="3191"/>
      <c r="D67" s="3191"/>
      <c r="E67" s="3191"/>
      <c r="F67" s="3191"/>
      <c r="G67" s="3191"/>
      <c r="H67" s="3191"/>
      <c r="I67" s="3191"/>
    </row>
    <row r="68" spans="1:9" ht="23.25" customHeight="1">
      <c r="A68" s="3073" t="s">
        <v>4242</v>
      </c>
      <c r="B68" s="3074"/>
      <c r="C68" s="3074"/>
      <c r="D68" s="3074"/>
      <c r="E68" s="3074"/>
      <c r="F68" s="3074"/>
      <c r="G68" s="3074"/>
      <c r="H68" s="3074"/>
      <c r="I68" s="3075"/>
    </row>
    <row r="69" spans="1:9" ht="32.25" customHeight="1">
      <c r="A69" s="581"/>
      <c r="B69" s="581"/>
      <c r="C69" s="542"/>
      <c r="D69" s="542"/>
      <c r="E69" s="542"/>
      <c r="F69" s="542"/>
      <c r="G69" s="542"/>
      <c r="H69" s="542"/>
      <c r="I69" s="542"/>
    </row>
    <row r="70" spans="1:9" ht="24" customHeight="1">
      <c r="A70" s="3191" t="s">
        <v>2042</v>
      </c>
      <c r="B70" s="3191"/>
      <c r="C70" s="3191"/>
      <c r="D70" s="3191"/>
      <c r="E70" s="3191"/>
      <c r="F70" s="3191"/>
      <c r="G70" s="3191"/>
      <c r="H70" s="3191"/>
      <c r="I70" s="3191"/>
    </row>
    <row r="71" spans="1:9" ht="17.25" customHeight="1">
      <c r="A71" s="3073" t="s">
        <v>4242</v>
      </c>
      <c r="B71" s="3074"/>
      <c r="C71" s="3074"/>
      <c r="D71" s="3074"/>
      <c r="E71" s="3074"/>
      <c r="F71" s="3074"/>
      <c r="G71" s="3074"/>
      <c r="H71" s="3074"/>
      <c r="I71" s="3075"/>
    </row>
    <row r="72" spans="1:9" ht="15">
      <c r="A72" s="571"/>
      <c r="B72" s="571"/>
      <c r="C72" s="542"/>
      <c r="D72" s="542"/>
      <c r="E72" s="542"/>
      <c r="F72" s="542"/>
      <c r="G72" s="542"/>
      <c r="H72" s="542"/>
      <c r="I72" s="542"/>
    </row>
    <row r="73" spans="1:9" ht="21.75" customHeight="1">
      <c r="A73" s="4028" t="s">
        <v>2043</v>
      </c>
      <c r="B73" s="4028"/>
      <c r="C73" s="4028"/>
      <c r="D73" s="4028"/>
      <c r="E73" s="4028"/>
      <c r="F73" s="4028"/>
      <c r="G73" s="4028"/>
      <c r="H73" s="4028"/>
      <c r="I73" s="4028"/>
    </row>
    <row r="74" spans="1:9" ht="38.25" customHeight="1">
      <c r="A74" s="3073" t="s">
        <v>4242</v>
      </c>
      <c r="B74" s="3074"/>
      <c r="C74" s="3074"/>
      <c r="D74" s="3074"/>
      <c r="E74" s="3074"/>
      <c r="F74" s="3074"/>
      <c r="G74" s="3074"/>
      <c r="H74" s="3074"/>
      <c r="I74" s="3075"/>
    </row>
    <row r="75" spans="1:9" ht="15">
      <c r="A75" s="571"/>
      <c r="B75" s="571"/>
      <c r="C75" s="542"/>
      <c r="D75" s="542"/>
      <c r="E75" s="542"/>
      <c r="F75" s="542"/>
      <c r="G75" s="542"/>
      <c r="H75" s="542"/>
      <c r="I75" s="542"/>
    </row>
    <row r="76" spans="1:9" ht="21" customHeight="1">
      <c r="A76" s="3191" t="s">
        <v>2044</v>
      </c>
      <c r="B76" s="3191"/>
      <c r="C76" s="3191"/>
      <c r="D76" s="3191"/>
      <c r="E76" s="3191"/>
      <c r="F76" s="3191"/>
      <c r="G76" s="3191"/>
      <c r="H76" s="3191"/>
      <c r="I76" s="3191"/>
    </row>
    <row r="77" spans="1:9" ht="15.6">
      <c r="A77" s="3073" t="s">
        <v>4242</v>
      </c>
      <c r="B77" s="3074"/>
      <c r="C77" s="3074"/>
      <c r="D77" s="3074"/>
      <c r="E77" s="3074"/>
      <c r="F77" s="3074"/>
      <c r="G77" s="3074"/>
      <c r="H77" s="3074"/>
      <c r="I77" s="3075"/>
    </row>
    <row r="78" spans="1:9" ht="12.75" customHeight="1">
      <c r="A78" s="571"/>
      <c r="B78" s="571"/>
      <c r="C78" s="542"/>
      <c r="D78" s="542"/>
      <c r="E78" s="542"/>
      <c r="F78" s="542"/>
      <c r="G78" s="542"/>
      <c r="H78" s="542"/>
      <c r="I78" s="542"/>
    </row>
    <row r="79" spans="1:9" ht="77.25" customHeight="1">
      <c r="A79" s="4014" t="s">
        <v>4235</v>
      </c>
      <c r="B79" s="4014"/>
      <c r="C79" s="4014"/>
      <c r="D79" s="4014"/>
      <c r="E79" s="4014"/>
      <c r="F79" s="4014"/>
      <c r="G79" s="4014"/>
      <c r="H79" s="4014"/>
      <c r="I79" s="4014"/>
    </row>
    <row r="80" spans="1:9" ht="57" customHeight="1">
      <c r="A80" s="4014" t="s">
        <v>4243</v>
      </c>
      <c r="B80" s="4014"/>
      <c r="C80" s="4014"/>
      <c r="D80" s="4014"/>
      <c r="E80" s="4014"/>
      <c r="F80" s="4014"/>
      <c r="G80" s="4014"/>
      <c r="H80" s="4014"/>
      <c r="I80" s="4014"/>
    </row>
    <row r="81" spans="1:9" ht="13.8">
      <c r="A81" s="3993"/>
      <c r="B81" s="3993"/>
      <c r="C81" s="3993"/>
      <c r="D81" s="3993"/>
      <c r="E81" s="3993"/>
      <c r="F81" s="3993"/>
      <c r="G81" s="3993"/>
      <c r="H81" s="3993"/>
      <c r="I81" s="3993"/>
    </row>
    <row r="82" spans="1:9" ht="14.25" customHeight="1">
      <c r="A82" s="4015"/>
      <c r="B82" s="4015"/>
      <c r="C82" s="4015"/>
      <c r="D82" s="4015"/>
      <c r="E82" s="4015"/>
      <c r="F82" s="4021"/>
      <c r="G82" s="4021"/>
      <c r="H82" s="4015"/>
      <c r="I82" s="4015"/>
    </row>
    <row r="83" spans="1:9" ht="13.8">
      <c r="A83" s="661"/>
      <c r="B83" s="661"/>
      <c r="C83" s="662"/>
      <c r="D83" s="662"/>
      <c r="E83" s="662"/>
      <c r="F83" s="662"/>
      <c r="G83" s="662"/>
      <c r="H83" s="662"/>
      <c r="I83" s="662"/>
    </row>
    <row r="84" spans="1:9">
      <c r="A84" s="542"/>
      <c r="B84" s="542"/>
      <c r="C84" s="542"/>
      <c r="D84" s="542"/>
      <c r="E84" s="542"/>
      <c r="F84" s="542"/>
      <c r="G84" s="542"/>
      <c r="H84" s="542"/>
      <c r="I84" s="542"/>
    </row>
    <row r="85" spans="1:9">
      <c r="A85" s="542"/>
      <c r="B85" s="542"/>
      <c r="C85" s="542"/>
      <c r="D85" s="542"/>
      <c r="E85" s="542"/>
      <c r="F85" s="542"/>
      <c r="G85" s="542"/>
      <c r="H85" s="542"/>
      <c r="I85" s="542"/>
    </row>
  </sheetData>
  <sheetProtection formatRows="0"/>
  <mergeCells count="84">
    <mergeCell ref="B57:I57"/>
    <mergeCell ref="G27:G28"/>
    <mergeCell ref="H27:I28"/>
    <mergeCell ref="A82:B82"/>
    <mergeCell ref="C82:E82"/>
    <mergeCell ref="F82:G82"/>
    <mergeCell ref="H82:I82"/>
    <mergeCell ref="A64:I64"/>
    <mergeCell ref="A67:I67"/>
    <mergeCell ref="A68:I68"/>
    <mergeCell ref="A71:I71"/>
    <mergeCell ref="A73:I73"/>
    <mergeCell ref="A77:I77"/>
    <mergeCell ref="A79:I79"/>
    <mergeCell ref="A80:I80"/>
    <mergeCell ref="A81:I81"/>
    <mergeCell ref="A61:I61"/>
    <mergeCell ref="A62:I62"/>
    <mergeCell ref="A63:I63"/>
    <mergeCell ref="A42:I42"/>
    <mergeCell ref="B47:E47"/>
    <mergeCell ref="G47:I47"/>
    <mergeCell ref="B48:E48"/>
    <mergeCell ref="G48:I48"/>
    <mergeCell ref="B49:E49"/>
    <mergeCell ref="G49:I49"/>
    <mergeCell ref="B50:I50"/>
    <mergeCell ref="B51:I51"/>
    <mergeCell ref="G52:I53"/>
    <mergeCell ref="A54:B54"/>
    <mergeCell ref="A59:I59"/>
    <mergeCell ref="F54:G54"/>
    <mergeCell ref="A29:I29"/>
    <mergeCell ref="A30:C30"/>
    <mergeCell ref="D30:G30"/>
    <mergeCell ref="H30:I30"/>
    <mergeCell ref="A33:I33"/>
    <mergeCell ref="A45:I45"/>
    <mergeCell ref="H54:I54"/>
    <mergeCell ref="H55:I55"/>
    <mergeCell ref="A52:A53"/>
    <mergeCell ref="B52:E53"/>
    <mergeCell ref="F52:F53"/>
    <mergeCell ref="A55:B55"/>
    <mergeCell ref="C55:E55"/>
    <mergeCell ref="F55:G55"/>
    <mergeCell ref="C54:E54"/>
    <mergeCell ref="A1:I1"/>
    <mergeCell ref="A8:I8"/>
    <mergeCell ref="A10:I10"/>
    <mergeCell ref="B14:I14"/>
    <mergeCell ref="A7:I7"/>
    <mergeCell ref="A4:I4"/>
    <mergeCell ref="A12:G12"/>
    <mergeCell ref="A6:I6"/>
    <mergeCell ref="A2:I2"/>
    <mergeCell ref="B16:I16"/>
    <mergeCell ref="A21:I21"/>
    <mergeCell ref="A19:I19"/>
    <mergeCell ref="B17:I17"/>
    <mergeCell ref="B15:I15"/>
    <mergeCell ref="A14:A16"/>
    <mergeCell ref="B22:E22"/>
    <mergeCell ref="G22:I22"/>
    <mergeCell ref="B23:E23"/>
    <mergeCell ref="G23:I23"/>
    <mergeCell ref="B24:E24"/>
    <mergeCell ref="G24:I24"/>
    <mergeCell ref="A76:I76"/>
    <mergeCell ref="B25:I25"/>
    <mergeCell ref="B26:I26"/>
    <mergeCell ref="A27:A28"/>
    <mergeCell ref="B27:E28"/>
    <mergeCell ref="F27:F28"/>
    <mergeCell ref="A34:I34"/>
    <mergeCell ref="B36:I36"/>
    <mergeCell ref="A70:I70"/>
    <mergeCell ref="A74:I74"/>
    <mergeCell ref="A31:I31"/>
    <mergeCell ref="A43:I43"/>
    <mergeCell ref="A41:I41"/>
    <mergeCell ref="B37:I37"/>
    <mergeCell ref="B38:I38"/>
    <mergeCell ref="B39:I39"/>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rowBreaks count="1" manualBreakCount="1">
    <brk id="58"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11823" r:id="rId4" name="Button 559">
              <controlPr defaultSize="0" print="0" autoFill="0" autoPict="0" macro="[0]!ToMainMenu">
                <anchor>
                  <from>
                    <xdr:col>10</xdr:col>
                    <xdr:colOff>388620</xdr:colOff>
                    <xdr:row>0</xdr:row>
                    <xdr:rowOff>152400</xdr:rowOff>
                  </from>
                  <to>
                    <xdr:col>13</xdr:col>
                    <xdr:colOff>45720</xdr:colOff>
                    <xdr:row>2</xdr:row>
                    <xdr:rowOff>76200</xdr:rowOff>
                  </to>
                </anchor>
              </controlPr>
            </control>
          </mc:Choice>
        </mc:AlternateContent>
        <mc:AlternateContent xmlns:mc="http://schemas.openxmlformats.org/markup-compatibility/2006">
          <mc:Choice Requires="x14">
            <control shapeId="11824" r:id="rId5" name="Button 560">
              <controlPr defaultSize="0" print="0" autoFill="0" autoPict="0" macro="[0]!PrintCoverPGSec1">
                <anchor>
                  <from>
                    <xdr:col>10</xdr:col>
                    <xdr:colOff>388620</xdr:colOff>
                    <xdr:row>5</xdr:row>
                    <xdr:rowOff>213360</xdr:rowOff>
                  </from>
                  <to>
                    <xdr:col>13</xdr:col>
                    <xdr:colOff>45720</xdr:colOff>
                    <xdr:row>6</xdr:row>
                    <xdr:rowOff>152400</xdr:rowOff>
                  </to>
                </anchor>
              </controlPr>
            </control>
          </mc:Choice>
        </mc:AlternateContent>
        <mc:AlternateContent xmlns:mc="http://schemas.openxmlformats.org/markup-compatibility/2006">
          <mc:Choice Requires="x14">
            <control shapeId="11825" r:id="rId6" name="Button 561">
              <controlPr defaultSize="0" print="0" autoFill="0" autoPict="0" macro="[0]!PrintPreview">
                <anchor>
                  <from>
                    <xdr:col>10</xdr:col>
                    <xdr:colOff>388620</xdr:colOff>
                    <xdr:row>2</xdr:row>
                    <xdr:rowOff>106680</xdr:rowOff>
                  </from>
                  <to>
                    <xdr:col>13</xdr:col>
                    <xdr:colOff>45720</xdr:colOff>
                    <xdr:row>3</xdr:row>
                    <xdr:rowOff>236220</xdr:rowOff>
                  </to>
                </anchor>
              </controlPr>
            </control>
          </mc:Choice>
        </mc:AlternateContent>
        <mc:AlternateContent xmlns:mc="http://schemas.openxmlformats.org/markup-compatibility/2006">
          <mc:Choice Requires="x14">
            <control shapeId="11959" r:id="rId7" name="Button 695">
              <controlPr defaultSize="0" print="0" autoFill="0" autoPict="0" macro="[0]!ToDataEntry">
                <anchor>
                  <from>
                    <xdr:col>10</xdr:col>
                    <xdr:colOff>388620</xdr:colOff>
                    <xdr:row>6</xdr:row>
                    <xdr:rowOff>182880</xdr:rowOff>
                  </from>
                  <to>
                    <xdr:col>13</xdr:col>
                    <xdr:colOff>45720</xdr:colOff>
                    <xdr:row>6</xdr:row>
                    <xdr:rowOff>525780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9">
    <tabColor rgb="FF002060"/>
  </sheetPr>
  <dimension ref="A2:J36"/>
  <sheetViews>
    <sheetView showGridLines="0" zoomScaleNormal="100" workbookViewId="0">
      <selection activeCell="E28" sqref="E28"/>
    </sheetView>
  </sheetViews>
  <sheetFormatPr defaultColWidth="9.109375" defaultRowHeight="13.2"/>
  <cols>
    <col min="1" max="1" width="17.44140625" style="8" customWidth="1"/>
    <col min="2" max="3" width="9.109375" style="8"/>
    <col min="4" max="4" width="7.33203125" style="8" customWidth="1"/>
    <col min="5" max="5" width="9.109375" style="8"/>
    <col min="6" max="6" width="5.33203125" style="8" customWidth="1"/>
    <col min="7" max="16384" width="9.109375" style="8"/>
  </cols>
  <sheetData>
    <row r="2" spans="1:10" ht="45" customHeight="1">
      <c r="A2" s="4032" t="s">
        <v>1968</v>
      </c>
      <c r="B2" s="4033"/>
      <c r="C2" s="4033"/>
      <c r="D2" s="4033"/>
      <c r="E2" s="4033"/>
      <c r="F2" s="4033"/>
      <c r="G2" s="4033"/>
      <c r="H2" s="4033"/>
      <c r="I2" s="4033"/>
      <c r="J2" s="4034"/>
    </row>
    <row r="3" spans="1:10" ht="6.75" customHeight="1">
      <c r="A3" s="69"/>
    </row>
    <row r="4" spans="1:10" ht="66" customHeight="1">
      <c r="A4" s="4035" t="str">
        <f>+'Master Data'!ProjectTitle</f>
        <v>KZN Public Works: 191 Prince Alfred Street</v>
      </c>
      <c r="B4" s="4036"/>
      <c r="C4" s="4036"/>
      <c r="D4" s="4036"/>
      <c r="E4" s="4036"/>
      <c r="F4" s="4036"/>
      <c r="G4" s="4036"/>
      <c r="H4" s="4036"/>
      <c r="I4" s="4036"/>
      <c r="J4" s="4037"/>
    </row>
    <row r="5" spans="1:10" ht="32.25" customHeight="1">
      <c r="A5" s="706" t="s">
        <v>4588</v>
      </c>
      <c r="B5" s="3446" t="str">
        <f>+'Master Data'!E13</f>
        <v>ZNTM012345W</v>
      </c>
      <c r="C5" s="3970"/>
      <c r="D5" s="707"/>
      <c r="E5" s="3132" t="s">
        <v>4013</v>
      </c>
      <c r="F5" s="3134"/>
      <c r="G5" s="3446" t="str">
        <f>+'Master Data'!G13</f>
        <v>012345</v>
      </c>
      <c r="H5" s="3970"/>
      <c r="I5" s="3970"/>
      <c r="J5" s="126"/>
    </row>
    <row r="6" spans="1:10" ht="15">
      <c r="A6" s="625"/>
      <c r="B6" s="542"/>
      <c r="C6" s="542"/>
      <c r="D6" s="542"/>
      <c r="E6" s="542"/>
      <c r="F6" s="542"/>
      <c r="G6" s="542"/>
      <c r="H6" s="542"/>
      <c r="I6" s="542"/>
      <c r="J6" s="542"/>
    </row>
    <row r="7" spans="1:10" ht="66" customHeight="1">
      <c r="A7" s="4029" t="s">
        <v>4589</v>
      </c>
      <c r="B7" s="4029"/>
      <c r="C7" s="4029"/>
      <c r="D7" s="4029"/>
      <c r="E7" s="4029"/>
      <c r="F7" s="4029"/>
      <c r="G7" s="4029"/>
      <c r="H7" s="4029"/>
      <c r="I7" s="4029"/>
      <c r="J7" s="4029"/>
    </row>
    <row r="8" spans="1:10" ht="42" customHeight="1">
      <c r="A8" s="666" t="s">
        <v>1565</v>
      </c>
      <c r="B8" s="543"/>
      <c r="C8" s="543"/>
      <c r="D8" s="543"/>
      <c r="E8" s="543"/>
      <c r="F8" s="543"/>
      <c r="G8" s="542" t="s">
        <v>1566</v>
      </c>
      <c r="H8" s="542"/>
      <c r="I8" s="542"/>
      <c r="J8" s="542"/>
    </row>
    <row r="9" spans="1:10" ht="42" customHeight="1">
      <c r="A9" s="666" t="s">
        <v>1567</v>
      </c>
      <c r="B9" s="593"/>
      <c r="C9" s="593"/>
      <c r="D9" s="593"/>
      <c r="E9" s="593"/>
      <c r="F9" s="593"/>
      <c r="G9" s="542" t="s">
        <v>1568</v>
      </c>
      <c r="H9" s="542"/>
      <c r="I9" s="542"/>
      <c r="J9" s="542"/>
    </row>
    <row r="10" spans="1:10" ht="42" customHeight="1">
      <c r="A10" s="542" t="s">
        <v>582</v>
      </c>
      <c r="B10" s="542"/>
      <c r="C10" s="542"/>
      <c r="D10" s="542"/>
      <c r="E10" s="4031"/>
      <c r="F10" s="4031"/>
      <c r="G10" s="542" t="s">
        <v>1569</v>
      </c>
      <c r="H10" s="667"/>
      <c r="I10" s="667"/>
      <c r="J10" s="667"/>
    </row>
    <row r="11" spans="1:10" ht="42" customHeight="1">
      <c r="A11" s="666" t="s">
        <v>1571</v>
      </c>
      <c r="B11" s="543"/>
      <c r="C11" s="543"/>
      <c r="D11" s="543"/>
      <c r="E11" s="593"/>
      <c r="F11" s="593"/>
      <c r="G11" s="542" t="s">
        <v>1572</v>
      </c>
      <c r="H11" s="542"/>
      <c r="I11" s="542"/>
      <c r="J11" s="542"/>
    </row>
    <row r="12" spans="1:10" ht="12.75" customHeight="1">
      <c r="A12" s="542"/>
      <c r="B12" s="542"/>
      <c r="C12" s="542"/>
      <c r="D12" s="542"/>
      <c r="E12" s="542"/>
      <c r="F12" s="542"/>
      <c r="G12" s="542"/>
      <c r="H12" s="542"/>
      <c r="I12" s="542"/>
      <c r="J12" s="542"/>
    </row>
    <row r="13" spans="1:10" ht="15">
      <c r="A13" s="625"/>
      <c r="B13" s="542"/>
      <c r="C13" s="542"/>
      <c r="D13" s="542"/>
      <c r="E13" s="542"/>
      <c r="F13" s="542"/>
      <c r="G13" s="542"/>
      <c r="H13" s="542"/>
      <c r="I13" s="542"/>
      <c r="J13" s="542"/>
    </row>
    <row r="14" spans="1:10" ht="40.950000000000003" customHeight="1">
      <c r="A14" s="625"/>
      <c r="B14" s="542"/>
      <c r="C14" s="542"/>
      <c r="D14" s="542"/>
      <c r="E14" s="542"/>
      <c r="F14" s="542"/>
      <c r="G14" s="542"/>
      <c r="H14" s="542"/>
      <c r="I14" s="542"/>
      <c r="J14" s="542"/>
    </row>
    <row r="15" spans="1:10" ht="21" customHeight="1">
      <c r="A15" s="4029" t="s">
        <v>1304</v>
      </c>
      <c r="B15" s="4029"/>
      <c r="C15" s="542"/>
      <c r="D15" s="542"/>
      <c r="E15" s="543"/>
      <c r="F15" s="543"/>
      <c r="G15" s="543"/>
      <c r="H15" s="543"/>
      <c r="I15" s="543"/>
      <c r="J15" s="542"/>
    </row>
    <row r="16" spans="1:10" ht="12.75" customHeight="1">
      <c r="A16" s="542"/>
      <c r="B16" s="542"/>
      <c r="C16" s="542"/>
      <c r="D16" s="668"/>
      <c r="E16" s="4030" t="s">
        <v>369</v>
      </c>
      <c r="F16" s="4030"/>
      <c r="G16" s="4030"/>
      <c r="H16" s="4030"/>
      <c r="I16" s="4030"/>
      <c r="J16" s="542"/>
    </row>
    <row r="17" spans="1:10" ht="12.75" customHeight="1">
      <c r="A17" s="542"/>
      <c r="B17" s="542"/>
      <c r="C17" s="542"/>
      <c r="D17" s="542"/>
      <c r="E17" s="542"/>
      <c r="F17" s="542"/>
      <c r="G17" s="542"/>
      <c r="H17" s="542"/>
      <c r="I17" s="542"/>
      <c r="J17" s="542"/>
    </row>
    <row r="18" spans="1:10">
      <c r="A18" s="542"/>
      <c r="B18" s="542"/>
      <c r="C18" s="542"/>
      <c r="D18" s="542"/>
      <c r="E18" s="542"/>
      <c r="F18" s="542"/>
      <c r="G18" s="542"/>
      <c r="H18" s="542"/>
      <c r="I18" s="542"/>
      <c r="J18" s="542"/>
    </row>
    <row r="19" spans="1:10">
      <c r="A19" s="542"/>
      <c r="B19" s="542"/>
      <c r="C19" s="542"/>
      <c r="D19" s="542"/>
      <c r="E19" s="543"/>
      <c r="F19" s="543"/>
      <c r="G19" s="543"/>
      <c r="H19" s="543"/>
      <c r="I19" s="543"/>
      <c r="J19" s="542"/>
    </row>
    <row r="20" spans="1:10" ht="15">
      <c r="A20" s="625"/>
      <c r="B20" s="542"/>
      <c r="C20" s="542"/>
      <c r="D20" s="668"/>
      <c r="E20" s="4030" t="s">
        <v>544</v>
      </c>
      <c r="F20" s="4030"/>
      <c r="G20" s="4030"/>
      <c r="H20" s="4030"/>
      <c r="I20" s="4030"/>
      <c r="J20" s="542"/>
    </row>
    <row r="21" spans="1:10">
      <c r="A21" s="542"/>
      <c r="B21" s="542"/>
      <c r="C21" s="542"/>
      <c r="D21" s="542"/>
      <c r="E21" s="542"/>
      <c r="F21" s="542"/>
      <c r="G21" s="542"/>
      <c r="H21" s="542"/>
      <c r="I21" s="542"/>
      <c r="J21" s="542"/>
    </row>
    <row r="22" spans="1:10" ht="15">
      <c r="A22" s="571"/>
      <c r="B22" s="542"/>
      <c r="C22" s="542"/>
      <c r="D22" s="542"/>
      <c r="E22" s="542"/>
      <c r="F22" s="542"/>
      <c r="G22" s="542"/>
      <c r="H22" s="542"/>
      <c r="I22" s="542"/>
      <c r="J22" s="542"/>
    </row>
    <row r="23" spans="1:10">
      <c r="A23" s="542"/>
      <c r="B23" s="542"/>
      <c r="C23" s="542"/>
      <c r="D23" s="542"/>
      <c r="E23" s="543"/>
      <c r="F23" s="543"/>
      <c r="G23" s="543"/>
      <c r="H23" s="543"/>
      <c r="I23" s="543"/>
      <c r="J23" s="542"/>
    </row>
    <row r="24" spans="1:10">
      <c r="A24" s="542"/>
      <c r="B24" s="542"/>
      <c r="C24" s="542"/>
      <c r="D24" s="668"/>
      <c r="E24" s="4030" t="s">
        <v>515</v>
      </c>
      <c r="F24" s="4030"/>
      <c r="G24" s="4030"/>
      <c r="H24" s="4030"/>
      <c r="I24" s="4030"/>
      <c r="J24" s="542"/>
    </row>
    <row r="25" spans="1:10">
      <c r="A25" s="542"/>
      <c r="B25" s="542"/>
      <c r="C25" s="542"/>
      <c r="D25" s="542"/>
      <c r="E25" s="542"/>
      <c r="F25" s="542"/>
      <c r="G25" s="542"/>
      <c r="H25" s="542"/>
      <c r="I25" s="542"/>
      <c r="J25" s="542"/>
    </row>
    <row r="26" spans="1:10">
      <c r="A26" s="542"/>
      <c r="B26" s="542"/>
      <c r="C26" s="542"/>
      <c r="D26" s="542"/>
      <c r="E26" s="542"/>
      <c r="F26" s="542"/>
      <c r="G26" s="542"/>
      <c r="H26" s="542"/>
      <c r="I26" s="542"/>
      <c r="J26" s="542"/>
    </row>
    <row r="27" spans="1:10">
      <c r="A27" s="542"/>
      <c r="B27" s="542"/>
      <c r="C27" s="542"/>
      <c r="D27" s="542"/>
      <c r="E27" s="542"/>
      <c r="F27" s="542"/>
      <c r="G27" s="542"/>
      <c r="H27" s="542"/>
      <c r="I27" s="542"/>
      <c r="J27" s="542"/>
    </row>
    <row r="28" spans="1:10" ht="18" customHeight="1">
      <c r="A28" s="4029" t="s">
        <v>1570</v>
      </c>
      <c r="B28" s="4029"/>
      <c r="C28" s="4029"/>
      <c r="D28" s="542"/>
      <c r="E28" s="542"/>
      <c r="F28" s="542"/>
      <c r="G28" s="542"/>
      <c r="H28" s="542"/>
      <c r="I28" s="542"/>
      <c r="J28" s="542"/>
    </row>
    <row r="29" spans="1:10">
      <c r="A29" s="542"/>
      <c r="B29" s="542"/>
      <c r="C29" s="542"/>
      <c r="D29" s="542"/>
      <c r="E29" s="542"/>
      <c r="F29" s="542"/>
      <c r="G29" s="542"/>
      <c r="H29" s="542"/>
      <c r="I29" s="542"/>
      <c r="J29" s="542"/>
    </row>
    <row r="30" spans="1:10">
      <c r="A30" s="542"/>
      <c r="B30" s="542"/>
      <c r="C30" s="542"/>
      <c r="D30" s="542"/>
      <c r="E30" s="543"/>
      <c r="F30" s="543"/>
      <c r="G30" s="543"/>
      <c r="H30" s="543"/>
      <c r="I30" s="543"/>
      <c r="J30" s="542"/>
    </row>
    <row r="31" spans="1:10">
      <c r="A31" s="542"/>
      <c r="B31" s="542"/>
      <c r="C31" s="542"/>
      <c r="D31" s="668"/>
      <c r="E31" s="4030" t="s">
        <v>369</v>
      </c>
      <c r="F31" s="4030"/>
      <c r="G31" s="4030"/>
      <c r="H31" s="4030"/>
      <c r="I31" s="4030"/>
      <c r="J31" s="542"/>
    </row>
    <row r="32" spans="1:10">
      <c r="A32" s="542"/>
      <c r="B32" s="542"/>
      <c r="C32" s="542"/>
      <c r="D32" s="542"/>
      <c r="E32" s="542"/>
      <c r="F32" s="542"/>
      <c r="G32" s="542"/>
      <c r="H32" s="542"/>
      <c r="I32" s="542"/>
      <c r="J32" s="542"/>
    </row>
    <row r="33" spans="1:10">
      <c r="A33" s="542"/>
      <c r="B33" s="542"/>
      <c r="C33" s="542"/>
      <c r="D33" s="542"/>
      <c r="E33" s="542"/>
      <c r="F33" s="542"/>
      <c r="G33" s="542"/>
      <c r="H33" s="542"/>
      <c r="I33" s="542"/>
      <c r="J33" s="542"/>
    </row>
    <row r="34" spans="1:10">
      <c r="A34" s="542"/>
      <c r="B34" s="542"/>
      <c r="C34" s="542"/>
      <c r="D34" s="542"/>
      <c r="E34" s="543"/>
      <c r="F34" s="543"/>
      <c r="G34" s="543"/>
      <c r="H34" s="543"/>
      <c r="I34" s="543"/>
      <c r="J34" s="542"/>
    </row>
    <row r="35" spans="1:10">
      <c r="A35" s="542"/>
      <c r="B35" s="542"/>
      <c r="C35" s="542"/>
      <c r="D35" s="668"/>
      <c r="E35" s="4030" t="s">
        <v>544</v>
      </c>
      <c r="F35" s="4030"/>
      <c r="G35" s="4030"/>
      <c r="H35" s="4030"/>
      <c r="I35" s="4030"/>
      <c r="J35" s="542"/>
    </row>
    <row r="36" spans="1:10">
      <c r="A36" s="542"/>
      <c r="B36" s="542"/>
      <c r="C36" s="542"/>
      <c r="D36" s="542"/>
      <c r="E36" s="542"/>
      <c r="F36" s="542"/>
      <c r="G36" s="542"/>
      <c r="H36" s="542"/>
      <c r="I36" s="542"/>
      <c r="J36" s="542"/>
    </row>
  </sheetData>
  <sheetProtection formatRows="0"/>
  <mergeCells count="14">
    <mergeCell ref="A2:J2"/>
    <mergeCell ref="A4:J4"/>
    <mergeCell ref="B5:C5"/>
    <mergeCell ref="E5:F5"/>
    <mergeCell ref="G5:I5"/>
    <mergeCell ref="A7:J7"/>
    <mergeCell ref="A28:C28"/>
    <mergeCell ref="E31:I31"/>
    <mergeCell ref="E35:I35"/>
    <mergeCell ref="E24:I24"/>
    <mergeCell ref="E10:F10"/>
    <mergeCell ref="A15:B15"/>
    <mergeCell ref="E20:I20"/>
    <mergeCell ref="E16:I16"/>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97729" r:id="rId4" name="Button 1">
              <controlPr defaultSize="0" print="0" autoFill="0" autoPict="0" macro="[0]!ToMainMenu">
                <anchor>
                  <from>
                    <xdr:col>10</xdr:col>
                    <xdr:colOff>220980</xdr:colOff>
                    <xdr:row>1</xdr:row>
                    <xdr:rowOff>83820</xdr:rowOff>
                  </from>
                  <to>
                    <xdr:col>12</xdr:col>
                    <xdr:colOff>571500</xdr:colOff>
                    <xdr:row>1</xdr:row>
                    <xdr:rowOff>411480</xdr:rowOff>
                  </to>
                </anchor>
              </controlPr>
            </control>
          </mc:Choice>
        </mc:AlternateContent>
        <mc:AlternateContent xmlns:mc="http://schemas.openxmlformats.org/markup-compatibility/2006">
          <mc:Choice Requires="x14">
            <control shapeId="1097730" r:id="rId5" name="Button 2">
              <controlPr defaultSize="0" print="0" autoFill="0" autoPict="0" macro="[0]!PrintCoverPGSec1">
                <anchor>
                  <from>
                    <xdr:col>10</xdr:col>
                    <xdr:colOff>220980</xdr:colOff>
                    <xdr:row>3</xdr:row>
                    <xdr:rowOff>441960</xdr:rowOff>
                  </from>
                  <to>
                    <xdr:col>12</xdr:col>
                    <xdr:colOff>571500</xdr:colOff>
                    <xdr:row>3</xdr:row>
                    <xdr:rowOff>762000</xdr:rowOff>
                  </to>
                </anchor>
              </controlPr>
            </control>
          </mc:Choice>
        </mc:AlternateContent>
        <mc:AlternateContent xmlns:mc="http://schemas.openxmlformats.org/markup-compatibility/2006">
          <mc:Choice Requires="x14">
            <control shapeId="1097731" r:id="rId6" name="Button 3">
              <controlPr defaultSize="0" print="0" autoFill="0" autoPict="0" macro="[0]!PrintPreview">
                <anchor>
                  <from>
                    <xdr:col>10</xdr:col>
                    <xdr:colOff>220980</xdr:colOff>
                    <xdr:row>1</xdr:row>
                    <xdr:rowOff>441960</xdr:rowOff>
                  </from>
                  <to>
                    <xdr:col>12</xdr:col>
                    <xdr:colOff>571500</xdr:colOff>
                    <xdr:row>3</xdr:row>
                    <xdr:rowOff>106680</xdr:rowOff>
                  </to>
                </anchor>
              </controlPr>
            </control>
          </mc:Choice>
        </mc:AlternateContent>
        <mc:AlternateContent xmlns:mc="http://schemas.openxmlformats.org/markup-compatibility/2006">
          <mc:Choice Requires="x14">
            <control shapeId="1097732" r:id="rId7" name="Button 4">
              <controlPr defaultSize="0" print="0" autoFill="0" autoPict="0" macro="[0]!ToDataEntry">
                <anchor>
                  <from>
                    <xdr:col>10</xdr:col>
                    <xdr:colOff>220980</xdr:colOff>
                    <xdr:row>3</xdr:row>
                    <xdr:rowOff>800100</xdr:rowOff>
                  </from>
                  <to>
                    <xdr:col>12</xdr:col>
                    <xdr:colOff>571500</xdr:colOff>
                    <xdr:row>4</xdr:row>
                    <xdr:rowOff>289560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2">
    <tabColor indexed="46"/>
    <outlinePr summaryBelow="0" summaryRight="0"/>
    <pageSetUpPr fitToPage="1"/>
  </sheetPr>
  <dimension ref="A1:AA266"/>
  <sheetViews>
    <sheetView showGridLines="0" showRowColHeaders="0" zoomScale="98" zoomScaleNormal="98" workbookViewId="0">
      <selection activeCell="C3" sqref="C3"/>
    </sheetView>
  </sheetViews>
  <sheetFormatPr defaultRowHeight="13.2"/>
  <cols>
    <col min="1" max="1" width="19" customWidth="1"/>
    <col min="2" max="2" width="59.44140625" style="48" customWidth="1"/>
    <col min="3" max="3" width="92.5546875" style="33" customWidth="1"/>
    <col min="4" max="4" width="28.33203125" hidden="1" customWidth="1"/>
    <col min="5" max="5" width="30.33203125" customWidth="1" collapsed="1"/>
    <col min="6" max="6" width="24.88671875" customWidth="1"/>
    <col min="7" max="7" width="52.44140625" customWidth="1"/>
    <col min="8" max="8" width="9.109375" customWidth="1"/>
    <col min="9" max="9" width="9.109375" customWidth="1" collapsed="1"/>
  </cols>
  <sheetData>
    <row r="1" spans="1:27" ht="23.25" customHeight="1">
      <c r="A1" s="2949" t="s">
        <v>4533</v>
      </c>
      <c r="B1" s="2949"/>
      <c r="C1" s="2950"/>
      <c r="E1" s="339" t="s">
        <v>1075</v>
      </c>
      <c r="F1" s="168" t="s">
        <v>1076</v>
      </c>
      <c r="G1" s="168" t="s">
        <v>2578</v>
      </c>
    </row>
    <row r="2" spans="1:27" s="6" customFormat="1" ht="40.5" customHeight="1">
      <c r="A2" s="429"/>
      <c r="B2" s="476"/>
      <c r="C2" s="477"/>
      <c r="D2" s="340"/>
      <c r="E2" s="127"/>
      <c r="F2" s="340"/>
      <c r="G2" s="1300"/>
    </row>
    <row r="3" spans="1:27" s="6" customFormat="1" ht="57.6" customHeight="1">
      <c r="A3" s="429"/>
      <c r="B3" s="476"/>
      <c r="C3"/>
      <c r="D3" s="340"/>
      <c r="E3" s="127"/>
      <c r="F3" s="340"/>
      <c r="G3" s="1300"/>
    </row>
    <row r="4" spans="1:27" s="6" customFormat="1" ht="58.5" customHeight="1">
      <c r="A4" s="429"/>
      <c r="B4" s="476"/>
      <c r="C4" s="477"/>
      <c r="D4" s="340"/>
      <c r="E4" s="127"/>
      <c r="F4" s="342"/>
      <c r="G4" s="1300"/>
    </row>
    <row r="5" spans="1:27" s="6" customFormat="1" ht="34.5" customHeight="1">
      <c r="A5" s="478"/>
      <c r="B5" s="479"/>
      <c r="C5" s="480"/>
      <c r="D5"/>
      <c r="E5" s="127"/>
      <c r="F5" s="342"/>
      <c r="G5" s="1300"/>
      <c r="Y5" s="789"/>
      <c r="Z5" s="789"/>
      <c r="AA5" s="789"/>
    </row>
    <row r="6" spans="1:27" s="6" customFormat="1" ht="32.4" customHeight="1">
      <c r="A6" s="2949" t="s">
        <v>745</v>
      </c>
      <c r="B6" s="2949"/>
      <c r="C6" s="2949"/>
      <c r="D6"/>
      <c r="E6" s="504" t="s">
        <v>1077</v>
      </c>
      <c r="F6" s="168" t="s">
        <v>1078</v>
      </c>
      <c r="G6" s="168" t="s">
        <v>3139</v>
      </c>
    </row>
    <row r="7" spans="1:27" s="6" customFormat="1" ht="15">
      <c r="A7" s="481"/>
      <c r="B7" s="482"/>
      <c r="C7" s="481"/>
      <c r="D7"/>
      <c r="E7" s="127"/>
      <c r="F7" s="127"/>
      <c r="G7" s="1300"/>
    </row>
    <row r="8" spans="1:27" s="6" customFormat="1">
      <c r="A8" s="481"/>
      <c r="B8" s="481"/>
      <c r="C8" s="481"/>
      <c r="D8"/>
      <c r="E8" s="127"/>
      <c r="F8" s="127"/>
      <c r="G8" s="1300"/>
    </row>
    <row r="9" spans="1:27" s="6" customFormat="1">
      <c r="A9" s="481"/>
      <c r="B9" s="481"/>
      <c r="C9" s="481"/>
      <c r="D9"/>
      <c r="E9" s="127"/>
      <c r="F9" s="340"/>
      <c r="G9" s="1300"/>
    </row>
    <row r="10" spans="1:27" s="6" customFormat="1" ht="15.6">
      <c r="A10" s="429"/>
      <c r="B10" s="483"/>
      <c r="C10" s="480"/>
      <c r="D10"/>
      <c r="E10" s="127"/>
      <c r="F10" s="340"/>
      <c r="G10" s="1300"/>
    </row>
    <row r="11" spans="1:27" s="6" customFormat="1" ht="18.75" customHeight="1">
      <c r="A11" s="429"/>
      <c r="B11" s="484"/>
      <c r="C11" s="481"/>
      <c r="D11"/>
      <c r="E11" s="127"/>
      <c r="F11" s="340"/>
      <c r="G11" s="1301"/>
    </row>
    <row r="12" spans="1:27" ht="23.25" customHeight="1">
      <c r="A12" s="429"/>
      <c r="B12" s="485"/>
      <c r="C12" s="481"/>
      <c r="D12" s="29"/>
      <c r="E12" s="127"/>
      <c r="F12" s="340"/>
      <c r="G12" s="1302"/>
      <c r="Z12" s="6"/>
    </row>
    <row r="13" spans="1:27" ht="15.75" customHeight="1">
      <c r="A13" s="429"/>
      <c r="B13" s="484"/>
      <c r="C13" s="481"/>
      <c r="D13" s="29"/>
      <c r="E13" s="127"/>
      <c r="F13" s="340"/>
      <c r="G13" s="1302"/>
    </row>
    <row r="14" spans="1:27" ht="21" customHeight="1">
      <c r="A14" s="429"/>
      <c r="B14" s="484"/>
      <c r="C14" s="481"/>
      <c r="D14" s="29"/>
      <c r="E14" s="2949" t="s">
        <v>599</v>
      </c>
      <c r="F14" s="2949"/>
      <c r="G14" s="1302"/>
    </row>
    <row r="15" spans="1:27" ht="21" hidden="1" customHeight="1">
      <c r="A15" s="429"/>
      <c r="B15" s="484"/>
      <c r="C15" s="481"/>
      <c r="D15" s="29"/>
      <c r="E15" s="127"/>
      <c r="F15" s="340"/>
      <c r="G15" s="1302"/>
    </row>
    <row r="16" spans="1:27" ht="21" customHeight="1">
      <c r="A16" s="429"/>
      <c r="B16" s="486"/>
      <c r="C16" s="487"/>
      <c r="D16" s="29"/>
      <c r="E16" s="127"/>
      <c r="F16" s="340"/>
      <c r="G16" s="1302"/>
    </row>
    <row r="17" spans="1:7" ht="21" customHeight="1">
      <c r="A17" s="429"/>
      <c r="B17" s="488"/>
      <c r="C17" s="489"/>
      <c r="D17" s="29"/>
      <c r="E17" s="127"/>
      <c r="F17" s="340"/>
      <c r="G17" s="1302"/>
    </row>
    <row r="18" spans="1:7" ht="20.25" customHeight="1">
      <c r="A18" s="429"/>
      <c r="B18" s="488"/>
      <c r="C18" s="490"/>
      <c r="D18" s="29"/>
      <c r="E18" s="127"/>
      <c r="F18" s="340"/>
      <c r="G18" s="1302"/>
    </row>
    <row r="19" spans="1:7" ht="57.75" customHeight="1">
      <c r="A19" s="429"/>
      <c r="B19" s="488"/>
      <c r="C19" s="490"/>
      <c r="D19" s="29"/>
      <c r="E19" s="127"/>
      <c r="F19" s="340"/>
      <c r="G19" s="1302"/>
    </row>
    <row r="20" spans="1:7" ht="57.75" customHeight="1">
      <c r="A20" s="429"/>
      <c r="B20" s="488"/>
      <c r="C20" s="490"/>
      <c r="D20" s="29"/>
      <c r="E20" s="127"/>
      <c r="F20" s="340"/>
      <c r="G20" s="1302"/>
    </row>
    <row r="21" spans="1:7" ht="20.25" customHeight="1">
      <c r="B21" s="439"/>
      <c r="C21" s="440"/>
      <c r="D21" s="29"/>
      <c r="G21" s="2951"/>
    </row>
    <row r="22" spans="1:7" ht="22.5" customHeight="1">
      <c r="B22" s="439"/>
      <c r="C22" s="441"/>
      <c r="D22" s="29"/>
      <c r="G22" s="2951"/>
    </row>
    <row r="23" spans="1:7" ht="23.25" customHeight="1">
      <c r="B23" s="354"/>
      <c r="C23" s="452" t="s">
        <v>582</v>
      </c>
      <c r="D23" s="29"/>
      <c r="G23" s="6"/>
    </row>
    <row r="24" spans="1:7">
      <c r="B24" s="354"/>
      <c r="C24" s="442"/>
      <c r="D24" s="29"/>
      <c r="G24" s="6"/>
    </row>
    <row r="25" spans="1:7">
      <c r="B25" s="354"/>
      <c r="C25" s="443"/>
      <c r="D25" s="29"/>
      <c r="G25" s="6"/>
    </row>
    <row r="26" spans="1:7">
      <c r="B26" s="354"/>
      <c r="C26" s="444"/>
      <c r="D26" s="29"/>
      <c r="G26" s="6"/>
    </row>
    <row r="27" spans="1:7" ht="25.5" customHeight="1">
      <c r="B27" s="354"/>
      <c r="C27" s="442"/>
      <c r="D27" s="29"/>
      <c r="G27" s="341"/>
    </row>
    <row r="28" spans="1:7" ht="25.5" customHeight="1">
      <c r="B28" s="445"/>
      <c r="C28" s="441"/>
      <c r="D28" s="29"/>
      <c r="G28" s="341"/>
    </row>
    <row r="29" spans="1:7" ht="25.5" customHeight="1">
      <c r="B29" s="354"/>
      <c r="C29" s="441"/>
      <c r="D29" s="29"/>
      <c r="G29" s="6"/>
    </row>
    <row r="30" spans="1:7" ht="25.5" customHeight="1">
      <c r="B30" s="446"/>
      <c r="C30" s="446"/>
      <c r="D30" s="29"/>
      <c r="G30" s="341"/>
    </row>
    <row r="31" spans="1:7" ht="25.5" customHeight="1">
      <c r="B31" s="447"/>
      <c r="C31" s="447"/>
      <c r="D31" s="29"/>
      <c r="F31" s="6"/>
      <c r="G31" s="17"/>
    </row>
    <row r="32" spans="1:7" ht="15.75" customHeight="1">
      <c r="B32" s="448"/>
      <c r="C32" s="449"/>
      <c r="D32" s="29"/>
      <c r="F32" s="2951"/>
      <c r="G32" s="2952"/>
    </row>
    <row r="33" spans="2:7" ht="15.75" customHeight="1">
      <c r="B33" s="448"/>
      <c r="C33" s="449"/>
      <c r="D33" s="29"/>
      <c r="F33" s="341"/>
      <c r="G33" s="6"/>
    </row>
    <row r="34" spans="2:7" ht="15.75" customHeight="1">
      <c r="B34" s="448"/>
      <c r="C34" s="449"/>
      <c r="D34" s="29"/>
      <c r="F34" s="341"/>
      <c r="G34" s="6"/>
    </row>
    <row r="35" spans="2:7" ht="15.75" customHeight="1">
      <c r="B35" s="448"/>
      <c r="C35" s="449"/>
      <c r="D35" s="29"/>
      <c r="F35" s="17"/>
      <c r="G35" s="17"/>
    </row>
    <row r="36" spans="2:7" ht="15.75" customHeight="1">
      <c r="B36" s="448"/>
      <c r="C36" s="449"/>
      <c r="D36" s="29"/>
      <c r="F36" s="17"/>
      <c r="G36" s="17"/>
    </row>
    <row r="37" spans="2:7" ht="15.75" customHeight="1">
      <c r="B37" s="448"/>
      <c r="C37" s="449"/>
      <c r="D37" s="29"/>
      <c r="F37" s="17"/>
      <c r="G37" s="17"/>
    </row>
    <row r="38" spans="2:7" ht="15.75" customHeight="1">
      <c r="B38" s="448"/>
      <c r="C38" s="449"/>
      <c r="D38" s="29"/>
      <c r="F38" s="17"/>
      <c r="G38" s="17"/>
    </row>
    <row r="39" spans="2:7" ht="15.75" customHeight="1">
      <c r="B39" s="448"/>
      <c r="C39" s="449"/>
      <c r="D39" s="29"/>
      <c r="F39" s="17"/>
      <c r="G39" s="17"/>
    </row>
    <row r="40" spans="2:7" ht="15.75" customHeight="1">
      <c r="B40" s="448"/>
      <c r="C40" s="449"/>
      <c r="D40" s="29"/>
      <c r="F40" s="17"/>
      <c r="G40" s="17"/>
    </row>
    <row r="41" spans="2:7" ht="12" customHeight="1">
      <c r="B41" s="354"/>
      <c r="C41" s="444"/>
      <c r="D41" s="29"/>
      <c r="F41" s="6"/>
      <c r="G41" s="6"/>
    </row>
    <row r="42" spans="2:7" ht="18" customHeight="1">
      <c r="B42" s="436"/>
      <c r="C42" s="437"/>
      <c r="D42" s="29"/>
      <c r="F42" s="6"/>
      <c r="G42" s="6"/>
    </row>
    <row r="43" spans="2:7" ht="18" customHeight="1">
      <c r="B43" s="436"/>
      <c r="C43" s="450"/>
      <c r="D43" s="29"/>
      <c r="F43" s="6"/>
      <c r="G43" s="6"/>
    </row>
    <row r="44" spans="2:7" ht="18" customHeight="1">
      <c r="B44" s="435"/>
      <c r="C44" s="437"/>
      <c r="D44" s="29"/>
      <c r="F44" s="6"/>
      <c r="G44" s="6"/>
    </row>
    <row r="45" spans="2:7" ht="18" customHeight="1">
      <c r="B45" s="354"/>
      <c r="C45" s="444"/>
      <c r="D45" s="29"/>
      <c r="E45" s="503"/>
      <c r="F45" s="343"/>
      <c r="G45" s="343"/>
    </row>
    <row r="46" spans="2:7" ht="18" customHeight="1">
      <c r="B46" s="354"/>
      <c r="C46" s="444"/>
      <c r="F46" s="6"/>
      <c r="G46" s="6"/>
    </row>
    <row r="47" spans="2:7" ht="18" customHeight="1">
      <c r="B47" s="354"/>
      <c r="C47" s="444"/>
      <c r="F47" s="6"/>
      <c r="G47" s="6"/>
    </row>
    <row r="48" spans="2:7" ht="15" customHeight="1">
      <c r="B48" s="2953"/>
      <c r="C48" s="438"/>
    </row>
    <row r="49" spans="2:12" ht="15" customHeight="1">
      <c r="B49" s="2953"/>
      <c r="C49" s="438"/>
    </row>
    <row r="50" spans="2:12" ht="15" customHeight="1">
      <c r="B50" s="2953"/>
      <c r="C50" s="438"/>
    </row>
    <row r="51" spans="2:12" ht="15.75" customHeight="1">
      <c r="B51" s="354"/>
      <c r="C51" s="85"/>
    </row>
    <row r="52" spans="2:12" s="387" customFormat="1" ht="18.75" customHeight="1">
      <c r="B52" s="439"/>
      <c r="C52" s="451"/>
    </row>
    <row r="53" spans="2:12" s="387" customFormat="1">
      <c r="B53" s="439"/>
      <c r="C53" s="442"/>
    </row>
    <row r="54" spans="2:12" s="387" customFormat="1" ht="39" customHeight="1">
      <c r="B54" s="439"/>
      <c r="C54" s="452"/>
    </row>
    <row r="55" spans="2:12">
      <c r="B55" s="354"/>
      <c r="C55" s="453"/>
    </row>
    <row r="56" spans="2:12" s="8" customFormat="1" ht="13.5" customHeight="1">
      <c r="B56" s="2954"/>
      <c r="C56" s="2954"/>
      <c r="D56" s="102"/>
      <c r="E56" s="102"/>
      <c r="F56" s="102"/>
      <c r="G56" s="102"/>
      <c r="H56" s="102"/>
    </row>
    <row r="57" spans="2:12" s="8" customFormat="1" ht="48" customHeight="1">
      <c r="B57" s="2648"/>
      <c r="C57" s="2648"/>
      <c r="D57" s="162" t="b">
        <v>0</v>
      </c>
      <c r="E57" s="67"/>
      <c r="F57" s="67"/>
      <c r="G57" s="67"/>
      <c r="H57" s="67"/>
      <c r="I57" s="67"/>
      <c r="J57" s="67"/>
      <c r="K57" s="67"/>
      <c r="L57" s="67"/>
    </row>
    <row r="58" spans="2:12" s="8" customFormat="1" ht="18.75" customHeight="1">
      <c r="B58" s="2956"/>
      <c r="C58" s="2956"/>
      <c r="D58" s="162"/>
      <c r="E58" s="67"/>
      <c r="F58" s="67"/>
      <c r="G58" s="67"/>
      <c r="H58" s="67"/>
      <c r="I58" s="67"/>
      <c r="J58" s="67"/>
      <c r="K58" s="67"/>
      <c r="L58" s="67"/>
    </row>
    <row r="59" spans="2:12" s="8" customFormat="1" ht="39" customHeight="1">
      <c r="B59" s="2648"/>
      <c r="C59" s="2648"/>
      <c r="D59" s="162" t="b">
        <v>1</v>
      </c>
      <c r="E59" s="97"/>
      <c r="F59" s="97"/>
      <c r="G59" s="97"/>
      <c r="H59" s="97"/>
      <c r="I59" s="97"/>
      <c r="J59" s="97"/>
      <c r="K59" s="97"/>
      <c r="L59" s="97"/>
    </row>
    <row r="60" spans="2:12" s="8" customFormat="1" ht="39" customHeight="1">
      <c r="B60" s="2648"/>
      <c r="C60" s="2648"/>
      <c r="D60" s="162" t="b">
        <v>1</v>
      </c>
      <c r="E60" s="97"/>
      <c r="F60" s="97"/>
      <c r="G60" s="97"/>
      <c r="H60" s="97"/>
      <c r="I60" s="97"/>
      <c r="J60" s="97"/>
      <c r="K60" s="97"/>
      <c r="L60" s="97"/>
    </row>
    <row r="61" spans="2:12" s="8" customFormat="1" ht="24.75" customHeight="1">
      <c r="B61" s="2955"/>
      <c r="C61" s="2955"/>
      <c r="D61" s="162" t="b">
        <v>1</v>
      </c>
      <c r="E61" s="98"/>
      <c r="F61" s="98"/>
      <c r="G61" s="98"/>
      <c r="H61" s="98"/>
      <c r="I61" s="98"/>
      <c r="J61" s="98"/>
      <c r="K61" s="98"/>
      <c r="L61" s="98"/>
    </row>
    <row r="62" spans="2:12" s="8" customFormat="1" ht="24.75" customHeight="1">
      <c r="B62" s="2955"/>
      <c r="C62" s="2955"/>
      <c r="D62" s="162" t="b">
        <v>1</v>
      </c>
      <c r="E62" s="97"/>
      <c r="F62" s="97"/>
      <c r="G62" s="97"/>
      <c r="H62" s="97"/>
      <c r="I62" s="97"/>
      <c r="J62" s="97"/>
      <c r="K62" s="97"/>
      <c r="L62" s="97"/>
    </row>
    <row r="63" spans="2:12" s="8" customFormat="1" ht="24.75" customHeight="1">
      <c r="B63" s="2955"/>
      <c r="C63" s="2955"/>
      <c r="D63" s="162" t="b">
        <v>1</v>
      </c>
      <c r="E63" s="98"/>
      <c r="F63" s="98"/>
      <c r="G63" s="98"/>
      <c r="H63" s="98"/>
      <c r="I63" s="98"/>
      <c r="J63" s="98"/>
      <c r="K63" s="98"/>
      <c r="L63" s="98"/>
    </row>
    <row r="64" spans="2:12" s="8" customFormat="1" ht="24.75" customHeight="1">
      <c r="B64" s="2955"/>
      <c r="C64" s="2955"/>
      <c r="D64" s="162" t="b">
        <v>1</v>
      </c>
      <c r="E64" s="99"/>
      <c r="F64" s="99"/>
      <c r="G64" s="99"/>
      <c r="H64" s="99"/>
      <c r="I64" s="99"/>
      <c r="J64" s="99"/>
      <c r="K64" s="99"/>
      <c r="L64" s="99"/>
    </row>
    <row r="65" spans="2:12" s="8" customFormat="1" ht="24" customHeight="1">
      <c r="B65" s="2955"/>
      <c r="C65" s="2955"/>
      <c r="D65" s="162" t="b">
        <v>1</v>
      </c>
      <c r="E65" s="99"/>
      <c r="F65" s="99"/>
      <c r="G65" s="99"/>
      <c r="H65" s="99"/>
      <c r="I65" s="99"/>
      <c r="J65" s="99"/>
      <c r="K65" s="99"/>
      <c r="L65" s="99"/>
    </row>
    <row r="66" spans="2:12" s="8" customFormat="1" ht="24" customHeight="1">
      <c r="B66" s="2955"/>
      <c r="C66" s="2955"/>
      <c r="D66" s="162" t="b">
        <v>1</v>
      </c>
      <c r="E66" s="99"/>
      <c r="F66" s="99"/>
      <c r="G66" s="99"/>
      <c r="H66" s="99"/>
      <c r="I66" s="99"/>
      <c r="J66" s="99"/>
      <c r="K66" s="99"/>
      <c r="L66" s="99"/>
    </row>
    <row r="67" spans="2:12" s="8" customFormat="1" ht="23.25" customHeight="1">
      <c r="B67" s="2955"/>
      <c r="C67" s="2955"/>
      <c r="D67" s="162" t="b">
        <v>1</v>
      </c>
      <c r="E67" s="99"/>
      <c r="F67" s="99"/>
      <c r="G67" s="99"/>
      <c r="H67" s="99"/>
      <c r="I67" s="99"/>
      <c r="J67" s="99"/>
      <c r="K67" s="99"/>
      <c r="L67" s="99"/>
    </row>
    <row r="68" spans="2:12" s="8" customFormat="1" ht="23.25" customHeight="1">
      <c r="B68" s="2955"/>
      <c r="C68" s="2955"/>
      <c r="D68" s="162" t="b">
        <v>1</v>
      </c>
      <c r="E68" s="99"/>
      <c r="F68" s="99"/>
      <c r="G68" s="99"/>
      <c r="H68" s="99"/>
      <c r="I68" s="99"/>
      <c r="J68" s="99"/>
      <c r="K68" s="99"/>
      <c r="L68" s="99"/>
    </row>
    <row r="69" spans="2:12" s="8" customFormat="1" ht="23.25" customHeight="1">
      <c r="B69" s="2955"/>
      <c r="C69" s="2955"/>
      <c r="D69" s="162" t="b">
        <v>1</v>
      </c>
      <c r="E69" s="99"/>
      <c r="F69" s="99"/>
      <c r="G69" s="99"/>
      <c r="H69" s="99"/>
      <c r="I69" s="99"/>
      <c r="J69" s="99"/>
      <c r="K69" s="99"/>
      <c r="L69" s="99"/>
    </row>
    <row r="70" spans="2:12" s="8" customFormat="1" ht="23.25" customHeight="1">
      <c r="B70" s="2955"/>
      <c r="C70" s="2955"/>
      <c r="D70" s="162" t="b">
        <v>1</v>
      </c>
      <c r="E70" s="99"/>
      <c r="F70" s="99"/>
      <c r="G70" s="99"/>
      <c r="H70" s="99"/>
      <c r="I70" s="99"/>
      <c r="J70" s="99"/>
      <c r="K70" s="99"/>
      <c r="L70" s="99"/>
    </row>
    <row r="71" spans="2:12" s="8" customFormat="1" ht="17.25" customHeight="1">
      <c r="B71" s="454"/>
      <c r="C71" s="454"/>
      <c r="D71" s="100"/>
      <c r="H71" s="99"/>
      <c r="I71" s="99"/>
      <c r="J71" s="99"/>
      <c r="K71" s="99"/>
      <c r="L71" s="99"/>
    </row>
    <row r="72" spans="2:12" s="8" customFormat="1" ht="15" customHeight="1">
      <c r="B72" s="67"/>
      <c r="C72" s="455"/>
      <c r="F72"/>
      <c r="G72"/>
      <c r="H72" s="2957"/>
      <c r="I72" s="2957"/>
      <c r="J72" s="2957"/>
      <c r="K72" s="2957"/>
      <c r="L72" s="2957"/>
    </row>
    <row r="73" spans="2:12" s="8" customFormat="1" ht="15" customHeight="1">
      <c r="B73" s="354"/>
      <c r="C73" s="456"/>
      <c r="D73" s="101"/>
      <c r="F73" s="101"/>
      <c r="G73" s="101"/>
      <c r="H73" s="2957"/>
      <c r="I73" s="2957"/>
      <c r="J73" s="2957"/>
      <c r="K73" s="2957"/>
      <c r="L73" s="2957"/>
    </row>
    <row r="74" spans="2:12" s="8" customFormat="1" ht="15.6">
      <c r="B74" s="246"/>
      <c r="C74" s="433"/>
      <c r="D74" s="79"/>
      <c r="F74" s="79"/>
      <c r="G74" s="79"/>
      <c r="H74" s="2958"/>
      <c r="I74" s="2958"/>
      <c r="J74" s="2958"/>
      <c r="K74" s="2958"/>
      <c r="L74" s="2958"/>
    </row>
    <row r="75" spans="2:12" s="8" customFormat="1" ht="13.8">
      <c r="B75" s="2959"/>
      <c r="C75" s="2959"/>
      <c r="D75" s="108"/>
      <c r="E75" s="108"/>
      <c r="F75" s="108"/>
      <c r="G75" s="108"/>
      <c r="H75" s="108"/>
      <c r="I75" s="108"/>
      <c r="J75" s="108"/>
      <c r="K75" s="108"/>
      <c r="L75" s="108"/>
    </row>
    <row r="76" spans="2:12" s="8" customFormat="1" ht="21" customHeight="1">
      <c r="B76" s="2955"/>
      <c r="C76" s="2955"/>
      <c r="D76" s="162" t="b">
        <v>1</v>
      </c>
      <c r="F76" s="101"/>
      <c r="G76" s="107"/>
      <c r="H76" s="107"/>
    </row>
    <row r="77" spans="2:12" s="8" customFormat="1" ht="21" customHeight="1">
      <c r="B77" s="2955"/>
      <c r="C77" s="2955"/>
      <c r="D77" s="162" t="b">
        <v>1</v>
      </c>
      <c r="F77" s="101"/>
      <c r="G77" s="457"/>
      <c r="H77" s="457"/>
    </row>
    <row r="78" spans="2:12" s="8" customFormat="1" ht="21" customHeight="1">
      <c r="B78" s="2955"/>
      <c r="C78" s="2955"/>
      <c r="D78" s="162" t="b">
        <v>1</v>
      </c>
      <c r="F78" s="101"/>
      <c r="G78" s="457"/>
      <c r="H78" s="457"/>
    </row>
    <row r="79" spans="2:12" s="8" customFormat="1" ht="21" customHeight="1">
      <c r="B79" s="2955"/>
      <c r="C79" s="2955"/>
      <c r="D79" s="162" t="b">
        <v>1</v>
      </c>
      <c r="F79" s="101"/>
      <c r="G79" s="457"/>
      <c r="H79" s="457"/>
    </row>
    <row r="80" spans="2:12" s="8" customFormat="1" ht="21" customHeight="1">
      <c r="B80" s="2955"/>
      <c r="C80" s="2955"/>
      <c r="D80" s="162" t="b">
        <v>1</v>
      </c>
      <c r="F80" s="101"/>
      <c r="G80" s="457"/>
      <c r="H80" s="457"/>
    </row>
    <row r="81" spans="2:12" s="8" customFormat="1" ht="21" customHeight="1">
      <c r="B81" s="2955"/>
      <c r="C81" s="2955"/>
      <c r="D81" s="162" t="b">
        <v>1</v>
      </c>
      <c r="F81" s="101"/>
      <c r="G81" s="457"/>
      <c r="H81" s="457"/>
    </row>
    <row r="82" spans="2:12" s="8" customFormat="1" ht="21" customHeight="1">
      <c r="B82" s="2955"/>
      <c r="C82" s="2955"/>
      <c r="D82" s="162" t="b">
        <v>1</v>
      </c>
      <c r="F82" s="101"/>
      <c r="G82" s="457"/>
      <c r="H82" s="457"/>
    </row>
    <row r="83" spans="2:12" s="8" customFormat="1" ht="21" customHeight="1">
      <c r="B83" s="2955"/>
      <c r="C83" s="2955"/>
      <c r="D83" s="162" t="b">
        <v>1</v>
      </c>
      <c r="F83" s="101"/>
      <c r="G83" s="457"/>
      <c r="H83" s="457"/>
    </row>
    <row r="84" spans="2:12" s="8" customFormat="1" ht="25.5" customHeight="1">
      <c r="B84" s="2955"/>
      <c r="C84" s="2955"/>
      <c r="D84" s="162" t="b">
        <v>1</v>
      </c>
      <c r="F84" s="101"/>
      <c r="G84" s="457"/>
      <c r="H84" s="457"/>
    </row>
    <row r="85" spans="2:12" s="8" customFormat="1" ht="21" customHeight="1">
      <c r="B85" s="2955"/>
      <c r="C85" s="2955"/>
      <c r="D85" s="162" t="b">
        <v>1</v>
      </c>
      <c r="E85" s="71"/>
      <c r="F85" s="71"/>
      <c r="G85" s="71"/>
      <c r="H85" s="71"/>
      <c r="I85" s="71"/>
      <c r="J85" s="71"/>
      <c r="K85" s="71"/>
      <c r="L85" s="71"/>
    </row>
    <row r="86" spans="2:12" s="8" customFormat="1" ht="21" customHeight="1">
      <c r="B86" s="2955"/>
      <c r="C86" s="2955"/>
      <c r="D86" s="162" t="b">
        <v>1</v>
      </c>
      <c r="F86" s="101"/>
      <c r="G86" s="457"/>
      <c r="H86" s="457"/>
    </row>
    <row r="87" spans="2:12" s="8" customFormat="1" ht="21" customHeight="1">
      <c r="B87" s="2955"/>
      <c r="C87" s="2955"/>
      <c r="D87" s="162" t="b">
        <v>1</v>
      </c>
      <c r="F87" s="101"/>
      <c r="G87" s="457"/>
      <c r="H87" s="457"/>
    </row>
    <row r="88" spans="2:12" s="8" customFormat="1" ht="21" customHeight="1">
      <c r="B88" s="2955"/>
      <c r="C88" s="2955"/>
      <c r="D88" s="162" t="b">
        <v>1</v>
      </c>
      <c r="F88" s="101"/>
      <c r="G88" s="457"/>
      <c r="H88" s="457"/>
    </row>
    <row r="89" spans="2:12" s="8" customFormat="1" ht="21" customHeight="1">
      <c r="B89" s="2955"/>
      <c r="C89" s="2955"/>
      <c r="D89" s="162" t="b">
        <v>1</v>
      </c>
      <c r="F89" s="101"/>
      <c r="G89" s="457"/>
      <c r="H89" s="457"/>
    </row>
    <row r="90" spans="2:12" s="8" customFormat="1" ht="21" customHeight="1">
      <c r="B90" s="2955"/>
      <c r="C90" s="2955"/>
      <c r="D90" s="162" t="b">
        <v>1</v>
      </c>
      <c r="F90" s="101"/>
      <c r="G90" s="457"/>
      <c r="H90" s="457"/>
    </row>
    <row r="91" spans="2:12" s="8" customFormat="1" ht="19.5" customHeight="1">
      <c r="B91" s="2955"/>
      <c r="C91" s="2955"/>
      <c r="D91" s="501" t="b">
        <v>1</v>
      </c>
      <c r="E91" s="491"/>
      <c r="F91"/>
      <c r="H91" s="502"/>
      <c r="I91" s="502"/>
      <c r="J91" s="502"/>
      <c r="K91" s="502"/>
      <c r="L91" s="502"/>
    </row>
    <row r="92" spans="2:12" s="8" customFormat="1" ht="21.75" hidden="1" customHeight="1">
      <c r="B92" s="2955"/>
      <c r="C92" s="2955"/>
      <c r="D92" s="422" t="b">
        <v>1</v>
      </c>
      <c r="E92" s="491"/>
      <c r="F92"/>
      <c r="H92" s="107"/>
      <c r="I92" s="106"/>
      <c r="J92" s="106"/>
      <c r="K92" s="106"/>
      <c r="L92" s="106"/>
    </row>
    <row r="93" spans="2:12" s="8" customFormat="1" ht="18.75" customHeight="1">
      <c r="B93" s="2955"/>
      <c r="C93" s="2955"/>
      <c r="D93" s="422" t="b">
        <v>1</v>
      </c>
      <c r="E93" s="491"/>
      <c r="F93"/>
      <c r="H93" s="107"/>
      <c r="I93" s="106"/>
      <c r="J93" s="106"/>
      <c r="K93" s="106"/>
      <c r="L93" s="106"/>
    </row>
    <row r="94" spans="2:12" s="8" customFormat="1" ht="17.399999999999999" customHeight="1">
      <c r="B94" s="2955"/>
      <c r="C94" s="2955"/>
      <c r="D94" s="501" t="b">
        <v>1</v>
      </c>
      <c r="E94" s="491"/>
      <c r="F94"/>
      <c r="H94" s="498"/>
      <c r="I94" s="106"/>
      <c r="J94" s="106"/>
      <c r="K94" s="106"/>
      <c r="L94" s="106"/>
    </row>
    <row r="95" spans="2:12" s="8" customFormat="1" ht="17.399999999999999" customHeight="1">
      <c r="B95" s="2955"/>
      <c r="C95" s="2955"/>
      <c r="D95" s="501" t="b">
        <v>1</v>
      </c>
      <c r="E95" s="491"/>
      <c r="F95"/>
      <c r="H95" s="498"/>
      <c r="I95" s="106"/>
      <c r="J95" s="106"/>
      <c r="K95" s="106"/>
      <c r="L95" s="106"/>
    </row>
    <row r="96" spans="2:12" s="8" customFormat="1" ht="17.399999999999999" customHeight="1">
      <c r="B96" s="2960"/>
      <c r="C96" s="2960"/>
      <c r="D96" s="502"/>
      <c r="E96" s="502"/>
      <c r="F96" s="498"/>
      <c r="G96" s="498"/>
      <c r="H96" s="498"/>
      <c r="I96" s="106"/>
      <c r="J96" s="106"/>
      <c r="K96" s="106"/>
      <c r="L96" s="106"/>
    </row>
    <row r="97" spans="2:12" s="8" customFormat="1" ht="17.399999999999999" customHeight="1">
      <c r="B97" s="2955"/>
      <c r="C97" s="2955"/>
      <c r="D97" s="162" t="b">
        <v>1</v>
      </c>
      <c r="E97" s="492"/>
      <c r="F97" s="498"/>
      <c r="G97" s="498"/>
      <c r="H97" s="498"/>
      <c r="I97" s="106"/>
      <c r="J97" s="106"/>
      <c r="K97" s="106"/>
      <c r="L97" s="106"/>
    </row>
    <row r="98" spans="2:12" s="8" customFormat="1" ht="17.399999999999999" customHeight="1">
      <c r="B98" s="2955"/>
      <c r="C98" s="2955"/>
      <c r="D98" s="162" t="b">
        <v>1</v>
      </c>
      <c r="E98" s="492"/>
      <c r="F98" s="498"/>
      <c r="G98" s="498"/>
      <c r="H98" s="498"/>
      <c r="I98" s="106"/>
      <c r="J98" s="106"/>
      <c r="K98" s="106"/>
      <c r="L98" s="106"/>
    </row>
    <row r="99" spans="2:12" s="8" customFormat="1" ht="17.399999999999999" customHeight="1">
      <c r="B99" s="2955"/>
      <c r="C99" s="2955"/>
      <c r="D99" s="162" t="b">
        <v>1</v>
      </c>
      <c r="E99" s="499"/>
      <c r="F99" s="498"/>
      <c r="G99" s="498"/>
      <c r="H99" s="498"/>
      <c r="I99" s="106"/>
      <c r="J99" s="106"/>
      <c r="K99" s="106"/>
      <c r="L99" s="106"/>
    </row>
    <row r="100" spans="2:12" s="8" customFormat="1" ht="17.399999999999999" customHeight="1">
      <c r="B100" s="2955"/>
      <c r="C100" s="2955"/>
      <c r="D100" s="162" t="b">
        <v>1</v>
      </c>
      <c r="E100" s="499"/>
      <c r="F100" s="108"/>
      <c r="G100" s="108"/>
      <c r="H100" s="108"/>
      <c r="I100" s="108"/>
      <c r="J100" s="108"/>
      <c r="K100" s="108"/>
      <c r="L100" s="108"/>
    </row>
    <row r="101" spans="2:12" s="8" customFormat="1" ht="17.399999999999999" customHeight="1">
      <c r="B101" s="2955"/>
      <c r="C101" s="2955"/>
      <c r="D101" s="162" t="b">
        <v>1</v>
      </c>
      <c r="E101" s="499"/>
      <c r="F101" s="107"/>
      <c r="G101" s="107"/>
      <c r="H101" s="107"/>
      <c r="I101" s="108"/>
      <c r="J101" s="108"/>
      <c r="K101" s="108"/>
      <c r="L101" s="108"/>
    </row>
    <row r="102" spans="2:12" s="8" customFormat="1" ht="17.399999999999999" customHeight="1">
      <c r="B102" s="2961"/>
      <c r="C102" s="2961"/>
      <c r="D102" s="162" t="b">
        <v>0</v>
      </c>
      <c r="E102" s="499"/>
      <c r="F102" s="2955"/>
      <c r="G102" s="2955"/>
      <c r="H102" s="457"/>
      <c r="I102" s="108"/>
      <c r="J102" s="108"/>
      <c r="K102" s="108"/>
      <c r="L102" s="108"/>
    </row>
    <row r="103" spans="2:12" s="8" customFormat="1" ht="17.399999999999999" customHeight="1">
      <c r="B103" s="2961"/>
      <c r="C103" s="2961"/>
      <c r="D103" s="162" t="b">
        <v>0</v>
      </c>
      <c r="E103" s="499"/>
      <c r="F103" s="2955"/>
      <c r="G103" s="2955"/>
      <c r="H103" s="457"/>
      <c r="I103" s="108"/>
      <c r="J103" s="108"/>
      <c r="K103" s="108"/>
      <c r="L103" s="108"/>
    </row>
    <row r="104" spans="2:12" s="8" customFormat="1" ht="17.399999999999999" customHeight="1">
      <c r="B104" s="2959"/>
      <c r="C104" s="2959"/>
      <c r="D104" s="163"/>
      <c r="E104" s="163"/>
      <c r="F104" s="2955"/>
      <c r="G104" s="2955"/>
      <c r="I104" s="108"/>
      <c r="J104" s="108"/>
      <c r="K104" s="108"/>
      <c r="L104" s="108"/>
    </row>
    <row r="105" spans="2:12" s="8" customFormat="1" ht="17.399999999999999" customHeight="1">
      <c r="B105" s="2955"/>
      <c r="C105" s="2955"/>
      <c r="D105" s="162" t="b">
        <v>1</v>
      </c>
      <c r="E105" s="492"/>
      <c r="F105" s="457"/>
      <c r="G105" s="457"/>
      <c r="I105" s="108"/>
      <c r="J105" s="108"/>
      <c r="K105" s="108"/>
      <c r="L105" s="108"/>
    </row>
    <row r="106" spans="2:12" s="8" customFormat="1" ht="17.399999999999999" customHeight="1">
      <c r="B106" s="2955"/>
      <c r="C106" s="2955"/>
      <c r="D106" s="162" t="b">
        <v>1</v>
      </c>
      <c r="E106" s="492"/>
      <c r="F106" s="163"/>
      <c r="G106" s="108"/>
      <c r="I106" s="108"/>
      <c r="J106" s="108"/>
      <c r="K106" s="108"/>
      <c r="L106" s="108"/>
    </row>
    <row r="107" spans="2:12" s="8" customFormat="1" ht="17.399999999999999" customHeight="1">
      <c r="B107" s="2955"/>
      <c r="C107" s="2955"/>
      <c r="D107" s="162" t="b">
        <v>1</v>
      </c>
      <c r="E107" s="492"/>
      <c r="F107" s="492"/>
      <c r="I107" s="108"/>
      <c r="J107" s="108"/>
      <c r="K107" s="108"/>
      <c r="L107" s="108"/>
    </row>
    <row r="108" spans="2:12" s="8" customFormat="1" ht="17.399999999999999" customHeight="1">
      <c r="B108" s="2955"/>
      <c r="C108" s="2955"/>
      <c r="D108" s="500" t="b">
        <v>1</v>
      </c>
      <c r="E108" s="492"/>
      <c r="F108" s="492"/>
      <c r="I108" s="108"/>
      <c r="J108" s="108"/>
      <c r="K108" s="108"/>
      <c r="L108" s="108"/>
    </row>
    <row r="109" spans="2:12" s="8" customFormat="1" ht="17.399999999999999" customHeight="1">
      <c r="B109" s="2955"/>
      <c r="C109" s="2955"/>
      <c r="D109" s="500" t="b">
        <v>1</v>
      </c>
      <c r="E109" s="492"/>
      <c r="F109" s="492"/>
      <c r="I109" s="106"/>
      <c r="J109" s="106"/>
      <c r="K109" s="106"/>
      <c r="L109" s="106"/>
    </row>
    <row r="110" spans="2:12" s="8" customFormat="1" ht="17.399999999999999" customHeight="1">
      <c r="B110" s="2959"/>
      <c r="C110" s="2959"/>
      <c r="D110" s="108"/>
      <c r="E110" s="163"/>
      <c r="F110" s="492"/>
      <c r="I110" s="106"/>
      <c r="J110" s="106"/>
      <c r="K110" s="106"/>
      <c r="L110" s="106"/>
    </row>
    <row r="111" spans="2:12" s="8" customFormat="1" ht="17.399999999999999" customHeight="1">
      <c r="B111" s="2955"/>
      <c r="C111" s="2955"/>
      <c r="D111" s="162" t="b">
        <v>1</v>
      </c>
      <c r="E111" s="493"/>
      <c r="F111" s="492"/>
      <c r="I111" s="106"/>
      <c r="J111" s="106"/>
      <c r="K111" s="106"/>
      <c r="L111" s="106"/>
    </row>
    <row r="112" spans="2:12" s="8" customFormat="1" ht="17.399999999999999" customHeight="1">
      <c r="B112" s="2955"/>
      <c r="C112" s="2955"/>
      <c r="D112" s="162" t="b">
        <v>1</v>
      </c>
      <c r="E112" s="493"/>
      <c r="F112" s="492"/>
      <c r="I112" s="106"/>
      <c r="J112" s="106"/>
      <c r="K112" s="106"/>
      <c r="L112" s="106"/>
    </row>
    <row r="113" spans="1:6" ht="17.399999999999999" customHeight="1">
      <c r="A113" s="8"/>
      <c r="B113" s="2955"/>
      <c r="C113" s="2955"/>
      <c r="D113" s="162" t="b">
        <v>1</v>
      </c>
      <c r="E113" s="493"/>
      <c r="F113" s="492"/>
    </row>
    <row r="114" spans="1:6" ht="17.399999999999999" customHeight="1">
      <c r="A114" s="8"/>
      <c r="B114" s="2955"/>
      <c r="C114" s="2955"/>
      <c r="D114" s="162" t="b">
        <v>1</v>
      </c>
      <c r="E114" s="493"/>
    </row>
    <row r="115" spans="1:6" ht="17.399999999999999" customHeight="1">
      <c r="A115" s="8"/>
      <c r="B115" s="2955"/>
      <c r="C115" s="2955"/>
      <c r="D115" s="162" t="b">
        <v>1</v>
      </c>
      <c r="E115" s="493"/>
    </row>
    <row r="116" spans="1:6" ht="17.399999999999999" customHeight="1">
      <c r="B116" s="2963"/>
      <c r="C116" s="462"/>
    </row>
    <row r="117" spans="1:6" ht="17.399999999999999" customHeight="1">
      <c r="B117" s="2963"/>
      <c r="C117" s="461"/>
    </row>
    <row r="118" spans="1:6" ht="17.399999999999999" customHeight="1">
      <c r="B118" s="2963"/>
      <c r="C118" s="462"/>
    </row>
    <row r="119" spans="1:6" ht="17.399999999999999" customHeight="1">
      <c r="B119" s="2963"/>
      <c r="C119" s="463"/>
    </row>
    <row r="120" spans="1:6" ht="17.399999999999999" customHeight="1">
      <c r="B120" s="2963"/>
      <c r="C120" s="462"/>
    </row>
    <row r="121" spans="1:6" ht="17.399999999999999" customHeight="1">
      <c r="B121" s="2963"/>
      <c r="C121" s="463"/>
    </row>
    <row r="122" spans="1:6" ht="17.399999999999999" customHeight="1">
      <c r="B122" s="2963"/>
      <c r="C122" s="462"/>
    </row>
    <row r="123" spans="1:6" ht="17.399999999999999" customHeight="1">
      <c r="B123" s="2963"/>
      <c r="C123" s="463"/>
    </row>
    <row r="124" spans="1:6" ht="17.399999999999999" customHeight="1">
      <c r="B124" s="2963"/>
      <c r="C124" s="464"/>
    </row>
    <row r="125" spans="1:6" ht="17.399999999999999" customHeight="1">
      <c r="B125" s="2963"/>
      <c r="C125" s="463"/>
    </row>
    <row r="126" spans="1:6" ht="17.399999999999999" customHeight="1">
      <c r="B126" s="2963"/>
      <c r="C126" s="465"/>
      <c r="E126" s="494"/>
    </row>
    <row r="127" spans="1:6" ht="17.399999999999999" customHeight="1">
      <c r="B127" s="2963"/>
      <c r="C127" s="463"/>
    </row>
    <row r="128" spans="1:6" ht="17.399999999999999" customHeight="1">
      <c r="B128" s="2963"/>
      <c r="C128" s="464"/>
    </row>
    <row r="129" spans="2:12" ht="17.399999999999999" customHeight="1">
      <c r="B129" s="2963"/>
      <c r="C129" s="463"/>
      <c r="F129" s="463"/>
      <c r="G129" s="463"/>
      <c r="H129" s="463"/>
      <c r="I129" s="463"/>
      <c r="J129" s="463"/>
      <c r="K129" s="463"/>
      <c r="L129" s="463"/>
    </row>
    <row r="130" spans="2:12" ht="17.399999999999999" customHeight="1">
      <c r="B130" s="2963"/>
      <c r="C130" s="464"/>
    </row>
    <row r="131" spans="2:12" ht="17.399999999999999" customHeight="1">
      <c r="B131" s="2963"/>
      <c r="C131" s="463"/>
    </row>
    <row r="132" spans="2:12" ht="17.399999999999999" customHeight="1">
      <c r="B132" s="2963"/>
      <c r="C132" s="464"/>
    </row>
    <row r="133" spans="2:12" ht="17.399999999999999" customHeight="1">
      <c r="B133" s="2963"/>
      <c r="C133" s="463"/>
      <c r="D133" s="463"/>
      <c r="E133" s="463"/>
    </row>
    <row r="134" spans="2:12" ht="17.399999999999999" customHeight="1">
      <c r="B134" s="2963"/>
      <c r="C134" s="464"/>
    </row>
    <row r="135" spans="2:12" ht="17.399999999999999" customHeight="1">
      <c r="B135" s="2963"/>
      <c r="C135" s="464"/>
      <c r="F135" s="463"/>
      <c r="G135" s="463"/>
      <c r="H135" s="463"/>
      <c r="I135" s="463"/>
      <c r="J135" s="463"/>
      <c r="K135" s="463"/>
      <c r="L135" s="463"/>
    </row>
    <row r="136" spans="2:12" ht="17.399999999999999" customHeight="1">
      <c r="B136" s="2963"/>
      <c r="C136" s="466"/>
    </row>
    <row r="137" spans="2:12" ht="17.399999999999999" customHeight="1">
      <c r="B137" s="2963"/>
      <c r="C137" s="466"/>
      <c r="F137" s="463"/>
      <c r="G137" s="463"/>
      <c r="H137" s="463"/>
      <c r="I137" s="463"/>
      <c r="J137" s="463"/>
      <c r="K137" s="463"/>
      <c r="L137" s="463"/>
    </row>
    <row r="138" spans="2:12" ht="17.399999999999999" customHeight="1">
      <c r="B138" s="2963"/>
      <c r="C138" s="464"/>
    </row>
    <row r="139" spans="2:12" ht="17.399999999999999" customHeight="1">
      <c r="B139" s="2963"/>
      <c r="C139" s="463"/>
      <c r="D139" s="463"/>
      <c r="E139" s="463"/>
      <c r="F139" s="463"/>
      <c r="G139" s="463"/>
      <c r="H139" s="463"/>
      <c r="I139" s="463"/>
      <c r="J139" s="463"/>
      <c r="K139" s="463"/>
      <c r="L139" s="463"/>
    </row>
    <row r="140" spans="2:12" ht="17.399999999999999" customHeight="1">
      <c r="B140" s="2963"/>
      <c r="C140" s="464"/>
    </row>
    <row r="141" spans="2:12" ht="17.399999999999999" customHeight="1">
      <c r="B141" s="2963"/>
      <c r="C141" s="463"/>
      <c r="D141" s="463"/>
      <c r="E141" s="463"/>
      <c r="F141" s="463"/>
      <c r="G141" s="463"/>
      <c r="H141" s="463"/>
      <c r="I141" s="463"/>
      <c r="J141" s="463"/>
      <c r="K141" s="463"/>
      <c r="L141" s="463"/>
    </row>
    <row r="142" spans="2:12" ht="17.399999999999999" customHeight="1">
      <c r="B142" s="2963"/>
      <c r="C142" s="462"/>
      <c r="D142" s="495"/>
      <c r="E142" s="495"/>
    </row>
    <row r="143" spans="2:12" ht="17.399999999999999" customHeight="1">
      <c r="B143" s="2963"/>
      <c r="C143" s="463"/>
      <c r="D143" s="463"/>
      <c r="E143" s="463"/>
      <c r="F143" s="463"/>
      <c r="G143" s="463"/>
      <c r="H143" s="463"/>
      <c r="I143" s="463"/>
      <c r="J143" s="463"/>
      <c r="K143" s="463"/>
      <c r="L143" s="463"/>
    </row>
    <row r="144" spans="2:12" ht="17.399999999999999" customHeight="1">
      <c r="B144" s="2963"/>
      <c r="C144" s="464"/>
    </row>
    <row r="145" spans="2:12" ht="17.399999999999999" customHeight="1">
      <c r="B145" s="2963"/>
      <c r="C145" s="463"/>
      <c r="D145" s="463"/>
      <c r="E145" s="463"/>
      <c r="F145" s="463"/>
      <c r="G145" s="463"/>
      <c r="H145" s="463"/>
      <c r="I145" s="463"/>
      <c r="J145" s="463"/>
      <c r="K145" s="463"/>
      <c r="L145" s="463"/>
    </row>
    <row r="146" spans="2:12" ht="17.399999999999999" customHeight="1">
      <c r="B146" s="2963"/>
      <c r="C146" s="464"/>
      <c r="F146" s="66"/>
      <c r="G146" s="66"/>
      <c r="H146" s="66"/>
      <c r="I146" s="66"/>
      <c r="J146" s="66"/>
      <c r="K146" s="66"/>
      <c r="L146" s="66"/>
    </row>
    <row r="147" spans="2:12" ht="17.399999999999999" customHeight="1">
      <c r="B147" s="2963"/>
      <c r="C147" s="463"/>
      <c r="D147" s="463"/>
      <c r="E147" s="463"/>
      <c r="F147" s="463"/>
      <c r="G147" s="463"/>
      <c r="H147" s="463"/>
      <c r="I147" s="463"/>
      <c r="J147" s="463"/>
      <c r="K147" s="463"/>
      <c r="L147" s="463"/>
    </row>
    <row r="148" spans="2:12" ht="17.399999999999999" customHeight="1">
      <c r="B148" s="2963"/>
      <c r="C148" s="464"/>
    </row>
    <row r="149" spans="2:12" ht="17.399999999999999" customHeight="1">
      <c r="B149" s="2963"/>
      <c r="C149" s="463"/>
      <c r="D149" s="463"/>
      <c r="E149" s="463"/>
    </row>
    <row r="150" spans="2:12" ht="17.399999999999999" customHeight="1">
      <c r="B150" s="2963"/>
      <c r="C150" s="464"/>
      <c r="D150" s="66"/>
      <c r="E150" s="463"/>
    </row>
    <row r="151" spans="2:12" ht="17.399999999999999" customHeight="1">
      <c r="B151" s="2963"/>
      <c r="C151" s="463"/>
      <c r="D151" s="463"/>
      <c r="E151" s="463"/>
    </row>
    <row r="152" spans="2:12" ht="17.399999999999999" customHeight="1">
      <c r="B152" s="2963"/>
      <c r="C152" s="464"/>
    </row>
    <row r="153" spans="2:12" ht="17.399999999999999" customHeight="1">
      <c r="B153" s="2963"/>
      <c r="C153" s="463"/>
    </row>
    <row r="154" spans="2:12" ht="17.399999999999999" customHeight="1">
      <c r="B154" s="2963"/>
      <c r="C154" s="464"/>
    </row>
    <row r="155" spans="2:12" ht="17.399999999999999" customHeight="1">
      <c r="B155" s="2963"/>
      <c r="C155" s="463"/>
    </row>
    <row r="156" spans="2:12" ht="17.399999999999999" customHeight="1">
      <c r="B156" s="2963"/>
      <c r="C156" s="464"/>
    </row>
    <row r="157" spans="2:12" ht="17.399999999999999" customHeight="1">
      <c r="B157" s="2963"/>
      <c r="C157" s="463"/>
    </row>
    <row r="158" spans="2:12" ht="17.399999999999999" customHeight="1">
      <c r="B158" s="2963"/>
      <c r="C158" s="464"/>
    </row>
    <row r="159" spans="2:12" ht="17.399999999999999" customHeight="1">
      <c r="B159" s="2963"/>
      <c r="C159" s="463"/>
    </row>
    <row r="160" spans="2:12" ht="17.399999999999999" customHeight="1">
      <c r="B160" s="2963"/>
      <c r="C160" s="464"/>
    </row>
    <row r="161" spans="2:3" ht="17.399999999999999" customHeight="1">
      <c r="B161" s="2963"/>
      <c r="C161" s="463"/>
    </row>
    <row r="162" spans="2:3" ht="17.399999999999999" customHeight="1">
      <c r="B162" s="2963"/>
      <c r="C162" s="464"/>
    </row>
    <row r="163" spans="2:3" ht="17.399999999999999" customHeight="1">
      <c r="B163" s="2963"/>
      <c r="C163" s="463"/>
    </row>
    <row r="164" spans="2:3" ht="17.399999999999999" customHeight="1">
      <c r="B164" s="2963"/>
      <c r="C164" s="464"/>
    </row>
    <row r="165" spans="2:3" ht="17.399999999999999" customHeight="1">
      <c r="B165" s="2963"/>
      <c r="C165" s="463"/>
    </row>
    <row r="166" spans="2:3" ht="17.399999999999999" customHeight="1">
      <c r="B166" s="2963"/>
      <c r="C166" s="464"/>
    </row>
    <row r="167" spans="2:3" ht="17.399999999999999" customHeight="1">
      <c r="B167" s="2963"/>
      <c r="C167" s="463"/>
    </row>
    <row r="168" spans="2:3" ht="17.399999999999999" customHeight="1">
      <c r="B168" s="2963"/>
      <c r="C168" s="464"/>
    </row>
    <row r="169" spans="2:3" ht="17.399999999999999" customHeight="1">
      <c r="B169" s="2963"/>
      <c r="C169" s="463"/>
    </row>
    <row r="170" spans="2:3" ht="17.399999999999999" customHeight="1">
      <c r="B170" s="2963"/>
      <c r="C170" s="464"/>
    </row>
    <row r="171" spans="2:3" ht="17.399999999999999" customHeight="1">
      <c r="B171" s="2963"/>
      <c r="C171" s="463"/>
    </row>
    <row r="172" spans="2:3" ht="17.399999999999999" customHeight="1">
      <c r="B172" s="2963"/>
      <c r="C172" s="464"/>
    </row>
    <row r="173" spans="2:3" ht="17.399999999999999" customHeight="1">
      <c r="B173" s="2963"/>
      <c r="C173" s="463"/>
    </row>
    <row r="174" spans="2:3" ht="17.399999999999999" customHeight="1">
      <c r="B174" s="2963"/>
      <c r="C174" s="464"/>
    </row>
    <row r="175" spans="2:3" ht="17.399999999999999" customHeight="1">
      <c r="B175" s="2963"/>
      <c r="C175" s="466"/>
    </row>
    <row r="176" spans="2:3" ht="17.399999999999999" customHeight="1">
      <c r="B176" s="2963"/>
      <c r="C176" s="464"/>
    </row>
    <row r="177" spans="2:3" ht="17.399999999999999" customHeight="1">
      <c r="B177" s="2963"/>
      <c r="C177" s="466"/>
    </row>
    <row r="178" spans="2:3" ht="17.399999999999999" customHeight="1">
      <c r="B178" s="2963"/>
      <c r="C178" s="464"/>
    </row>
    <row r="179" spans="2:3" ht="17.399999999999999" customHeight="1">
      <c r="B179" s="2963"/>
      <c r="C179" s="466"/>
    </row>
    <row r="180" spans="2:3" ht="17.399999999999999" customHeight="1">
      <c r="B180" s="2963"/>
      <c r="C180" s="464"/>
    </row>
    <row r="181" spans="2:3" ht="17.399999999999999" customHeight="1">
      <c r="B181" s="2963"/>
      <c r="C181" s="466"/>
    </row>
    <row r="182" spans="2:3" ht="17.399999999999999" customHeight="1">
      <c r="B182" s="2963"/>
      <c r="C182" s="464"/>
    </row>
    <row r="183" spans="2:3" ht="17.399999999999999" customHeight="1">
      <c r="B183" s="2963"/>
      <c r="C183" s="466"/>
    </row>
    <row r="184" spans="2:3" ht="17.399999999999999" customHeight="1">
      <c r="B184" s="2963"/>
      <c r="C184" s="464"/>
    </row>
    <row r="185" spans="2:3" ht="17.399999999999999" customHeight="1">
      <c r="B185" s="2963"/>
      <c r="C185" s="466"/>
    </row>
    <row r="186" spans="2:3" ht="17.399999999999999" customHeight="1">
      <c r="B186" s="2963"/>
      <c r="C186" s="464"/>
    </row>
    <row r="187" spans="2:3" ht="17.399999999999999" customHeight="1">
      <c r="B187" s="2963"/>
      <c r="C187" s="467"/>
    </row>
    <row r="188" spans="2:3" ht="17.399999999999999" customHeight="1">
      <c r="B188" s="2963"/>
      <c r="C188" s="466"/>
    </row>
    <row r="189" spans="2:3" ht="17.399999999999999" customHeight="1">
      <c r="B189" s="2963"/>
      <c r="C189" s="464"/>
    </row>
    <row r="190" spans="2:3" ht="17.399999999999999" customHeight="1">
      <c r="B190" s="2963"/>
      <c r="C190" s="464"/>
    </row>
    <row r="191" spans="2:3" ht="17.399999999999999" customHeight="1">
      <c r="B191" s="2963"/>
      <c r="C191" s="461"/>
    </row>
    <row r="192" spans="2:3" ht="17.399999999999999" customHeight="1">
      <c r="B192" s="2963"/>
      <c r="C192" s="464"/>
    </row>
    <row r="193" spans="2:3" ht="17.399999999999999" customHeight="1">
      <c r="B193" s="2963"/>
      <c r="C193" s="461"/>
    </row>
    <row r="194" spans="2:3" ht="17.399999999999999" customHeight="1">
      <c r="B194" s="2963"/>
      <c r="C194" s="464"/>
    </row>
    <row r="195" spans="2:3" ht="17.399999999999999" customHeight="1">
      <c r="B195" s="2963"/>
      <c r="C195" s="461"/>
    </row>
    <row r="196" spans="2:3" ht="17.399999999999999" customHeight="1">
      <c r="B196" s="2963"/>
      <c r="C196" s="464"/>
    </row>
    <row r="197" spans="2:3" ht="17.399999999999999" customHeight="1">
      <c r="B197" s="2963"/>
      <c r="C197" s="461"/>
    </row>
    <row r="198" spans="2:3" ht="17.399999999999999" customHeight="1">
      <c r="B198" s="2963"/>
      <c r="C198" s="464"/>
    </row>
    <row r="199" spans="2:3" ht="17.399999999999999" customHeight="1">
      <c r="B199" s="2963"/>
      <c r="C199" s="461"/>
    </row>
    <row r="200" spans="2:3" ht="17.399999999999999" customHeight="1">
      <c r="B200" s="2963"/>
      <c r="C200" s="466"/>
    </row>
    <row r="201" spans="2:3" ht="17.399999999999999" customHeight="1">
      <c r="B201" s="2963"/>
      <c r="C201" s="461"/>
    </row>
    <row r="202" spans="2:3" ht="17.399999999999999" customHeight="1">
      <c r="B202" s="2963"/>
      <c r="C202" s="466"/>
    </row>
    <row r="203" spans="2:3" ht="17.399999999999999" customHeight="1">
      <c r="B203" s="2963"/>
      <c r="C203" s="96"/>
    </row>
    <row r="204" spans="2:3" ht="17.399999999999999" customHeight="1">
      <c r="B204" s="2963"/>
      <c r="C204" s="464"/>
    </row>
    <row r="205" spans="2:3" ht="17.399999999999999" customHeight="1">
      <c r="B205" s="2963"/>
      <c r="C205" s="461"/>
    </row>
    <row r="206" spans="2:3" ht="17.399999999999999" customHeight="1">
      <c r="B206" s="2963"/>
      <c r="C206" s="468"/>
    </row>
    <row r="207" spans="2:3" ht="17.399999999999999" customHeight="1">
      <c r="B207" s="2963"/>
      <c r="C207" s="461"/>
    </row>
    <row r="208" spans="2:3" ht="17.399999999999999" customHeight="1">
      <c r="B208" s="2963"/>
      <c r="C208" s="464"/>
    </row>
    <row r="209" spans="2:15" ht="17.399999999999999" customHeight="1">
      <c r="B209" s="2963"/>
      <c r="C209" s="461"/>
    </row>
    <row r="210" spans="2:15" ht="17.399999999999999" customHeight="1">
      <c r="B210" s="2963"/>
      <c r="C210" s="464"/>
    </row>
    <row r="211" spans="2:15" ht="17.399999999999999" customHeight="1">
      <c r="B211" s="2963"/>
      <c r="C211" s="464"/>
      <c r="F211" s="2962"/>
      <c r="G211" s="2962"/>
      <c r="H211" s="2962"/>
      <c r="I211" s="2962"/>
      <c r="J211" s="2962"/>
      <c r="K211" s="2962"/>
      <c r="L211" s="2962"/>
      <c r="M211" s="2962"/>
      <c r="N211" s="2962"/>
      <c r="O211" s="2962"/>
    </row>
    <row r="212" spans="2:15" ht="17.399999999999999" customHeight="1">
      <c r="B212" s="2963"/>
      <c r="C212" s="461"/>
      <c r="F212" s="2962"/>
      <c r="G212" s="2962"/>
      <c r="H212" s="2962"/>
      <c r="I212" s="2962"/>
      <c r="J212" s="2962"/>
      <c r="K212" s="2962"/>
      <c r="L212" s="2962"/>
      <c r="M212" s="2962"/>
      <c r="N212" s="2962"/>
      <c r="O212" s="2962"/>
    </row>
    <row r="213" spans="2:15" ht="17.399999999999999" customHeight="1">
      <c r="B213" s="2963"/>
      <c r="C213" s="469"/>
      <c r="F213" s="2962"/>
      <c r="G213" s="2962"/>
      <c r="H213" s="2962"/>
      <c r="I213" s="2962"/>
      <c r="J213" s="2962"/>
      <c r="K213" s="2962"/>
      <c r="L213" s="2962"/>
      <c r="M213" s="2962"/>
      <c r="N213" s="2962"/>
      <c r="O213" s="2962"/>
    </row>
    <row r="214" spans="2:15" ht="17.399999999999999" customHeight="1">
      <c r="B214" s="353"/>
      <c r="C214" s="461"/>
      <c r="F214" s="2706"/>
      <c r="G214" s="2706"/>
      <c r="H214" s="2706"/>
      <c r="I214" s="2706"/>
      <c r="J214" s="2706"/>
      <c r="K214" s="2706"/>
      <c r="L214" s="2706"/>
      <c r="M214" s="2706"/>
      <c r="N214" s="2706"/>
      <c r="O214" s="2706"/>
    </row>
    <row r="215" spans="2:15" ht="17.399999999999999" customHeight="1">
      <c r="B215" s="2448"/>
      <c r="C215" s="462"/>
      <c r="D215" s="164"/>
      <c r="E215" s="164"/>
      <c r="F215" s="2706"/>
      <c r="G215" s="2706"/>
      <c r="H215" s="2706"/>
      <c r="I215" s="2706"/>
      <c r="J215" s="2706"/>
      <c r="K215" s="2706"/>
      <c r="L215" s="2706"/>
      <c r="M215" s="2706"/>
      <c r="N215" s="2706"/>
      <c r="O215" s="2706"/>
    </row>
    <row r="216" spans="2:15" ht="17.399999999999999" customHeight="1">
      <c r="B216" s="2448"/>
      <c r="C216" s="462"/>
      <c r="D216" s="164"/>
      <c r="E216" s="164"/>
      <c r="F216" s="2706"/>
      <c r="G216" s="2706"/>
      <c r="H216" s="2706"/>
      <c r="I216" s="2706"/>
      <c r="J216" s="2706"/>
      <c r="K216" s="2706"/>
      <c r="L216" s="2706"/>
      <c r="M216" s="2706"/>
      <c r="N216" s="2706"/>
      <c r="O216" s="2706"/>
    </row>
    <row r="217" spans="2:15" ht="17.399999999999999" customHeight="1">
      <c r="B217" s="2448"/>
      <c r="C217" s="462"/>
      <c r="D217" s="164"/>
      <c r="E217" s="164"/>
      <c r="F217" s="2706"/>
      <c r="G217" s="2706"/>
      <c r="H217" s="2706"/>
      <c r="I217" s="2706"/>
      <c r="J217" s="2706"/>
      <c r="K217" s="2706"/>
      <c r="L217" s="2706"/>
      <c r="M217" s="2706"/>
      <c r="N217" s="2706"/>
      <c r="O217" s="2706"/>
    </row>
    <row r="218" spans="2:15" ht="18.600000000000001" customHeight="1">
      <c r="B218" s="246"/>
      <c r="C218" s="470"/>
      <c r="F218" s="2706"/>
      <c r="G218" s="2706"/>
      <c r="H218" s="2706"/>
      <c r="I218" s="2706"/>
      <c r="J218" s="2706"/>
      <c r="K218" s="2706"/>
      <c r="L218" s="2706"/>
      <c r="M218" s="2706"/>
      <c r="N218" s="2706"/>
      <c r="O218" s="2706"/>
    </row>
    <row r="219" spans="2:15" ht="18.600000000000001" customHeight="1">
      <c r="B219" s="246"/>
      <c r="C219" s="471"/>
      <c r="F219" s="2706"/>
      <c r="G219" s="2706"/>
      <c r="H219" s="2706"/>
      <c r="I219" s="2706"/>
      <c r="J219" s="2706"/>
      <c r="K219" s="2706"/>
      <c r="L219" s="2706"/>
      <c r="M219" s="2706"/>
      <c r="N219" s="2706"/>
      <c r="O219" s="2706"/>
    </row>
    <row r="220" spans="2:15" ht="18.600000000000001" customHeight="1">
      <c r="B220" s="246"/>
      <c r="C220" s="470"/>
      <c r="F220" s="2706"/>
      <c r="G220" s="2706"/>
      <c r="H220" s="2706"/>
      <c r="I220" s="2706"/>
      <c r="J220" s="2706"/>
      <c r="K220" s="2706"/>
      <c r="L220" s="2706"/>
      <c r="M220" s="2706"/>
      <c r="N220" s="2706"/>
      <c r="O220" s="2706"/>
    </row>
    <row r="221" spans="2:15" ht="18.600000000000001" customHeight="1">
      <c r="B221" s="246"/>
      <c r="C221" s="471"/>
    </row>
    <row r="222" spans="2:15" ht="18.600000000000001" customHeight="1">
      <c r="B222" s="246"/>
      <c r="C222" s="472"/>
    </row>
    <row r="223" spans="2:15" ht="18.600000000000001" customHeight="1">
      <c r="B223" s="246"/>
      <c r="C223" s="471"/>
    </row>
    <row r="224" spans="2:15" ht="18.600000000000001" customHeight="1">
      <c r="B224" s="436"/>
    </row>
    <row r="225" spans="2:3" ht="18.600000000000001" customHeight="1">
      <c r="B225" s="246"/>
      <c r="C225" s="458"/>
    </row>
    <row r="226" spans="2:3" ht="18.600000000000001" customHeight="1">
      <c r="B226" s="246"/>
      <c r="C226" s="458"/>
    </row>
    <row r="227" spans="2:3" ht="18.600000000000001" customHeight="1">
      <c r="B227" s="246"/>
      <c r="C227" s="458"/>
    </row>
    <row r="228" spans="2:3" ht="18.600000000000001" customHeight="1">
      <c r="B228" s="246"/>
      <c r="C228" s="438"/>
    </row>
    <row r="229" spans="2:3" ht="18.600000000000001" customHeight="1">
      <c r="B229" s="246"/>
      <c r="C229" s="473"/>
    </row>
    <row r="230" spans="2:3" ht="18.600000000000001" customHeight="1">
      <c r="B230" s="246"/>
      <c r="C230" s="438"/>
    </row>
    <row r="231" spans="2:3" ht="18.600000000000001" customHeight="1">
      <c r="B231" s="246"/>
    </row>
    <row r="232" spans="2:3" ht="18.600000000000001" customHeight="1">
      <c r="B232" s="246"/>
      <c r="C232" s="474"/>
    </row>
    <row r="233" spans="2:3" ht="18.600000000000001" customHeight="1">
      <c r="B233" s="246"/>
      <c r="C233" s="438"/>
    </row>
    <row r="234" spans="2:3" ht="18.600000000000001" customHeight="1">
      <c r="B234" s="436"/>
    </row>
    <row r="235" spans="2:3" ht="18.600000000000001" customHeight="1">
      <c r="B235" s="246"/>
      <c r="C235" s="473"/>
    </row>
    <row r="236" spans="2:3" ht="18.600000000000001" customHeight="1">
      <c r="B236" s="246"/>
      <c r="C236" s="438"/>
    </row>
    <row r="237" spans="2:3" ht="18.600000000000001" customHeight="1">
      <c r="B237" s="436"/>
    </row>
    <row r="238" spans="2:3" ht="18.600000000000001" customHeight="1">
      <c r="B238" s="246"/>
      <c r="C238" s="473"/>
    </row>
    <row r="239" spans="2:3" ht="18.600000000000001" customHeight="1">
      <c r="B239" s="246"/>
      <c r="C239" s="438"/>
    </row>
    <row r="240" spans="2:3" ht="18.600000000000001" customHeight="1">
      <c r="B240" s="436"/>
    </row>
    <row r="241" spans="2:6" ht="18.600000000000001" customHeight="1">
      <c r="B241" s="246"/>
      <c r="C241" s="473"/>
    </row>
    <row r="242" spans="2:6" ht="18.600000000000001" customHeight="1">
      <c r="B242" s="246"/>
      <c r="C242" s="438"/>
    </row>
    <row r="243" spans="2:6" ht="18.600000000000001" customHeight="1">
      <c r="B243" s="436"/>
    </row>
    <row r="244" spans="2:6" ht="18.600000000000001" customHeight="1">
      <c r="B244" s="246"/>
      <c r="C244" s="473"/>
    </row>
    <row r="245" spans="2:6" ht="18.600000000000001" customHeight="1">
      <c r="B245" s="246"/>
      <c r="C245" s="438"/>
    </row>
    <row r="246" spans="2:6" ht="18.600000000000001" customHeight="1">
      <c r="B246" s="436"/>
    </row>
    <row r="247" spans="2:6" ht="18.600000000000001" customHeight="1">
      <c r="B247" s="246"/>
      <c r="C247" s="473"/>
    </row>
    <row r="248" spans="2:6" ht="18.600000000000001" customHeight="1">
      <c r="B248" s="246"/>
      <c r="C248" s="438"/>
    </row>
    <row r="249" spans="2:6" ht="18.600000000000001" customHeight="1">
      <c r="B249" s="436"/>
    </row>
    <row r="250" spans="2:6" ht="18.600000000000001" customHeight="1">
      <c r="B250" s="354"/>
      <c r="C250" s="460"/>
    </row>
    <row r="251" spans="2:6" ht="18.600000000000001" customHeight="1">
      <c r="B251" s="354"/>
      <c r="C251" s="475"/>
      <c r="E251" s="496"/>
    </row>
    <row r="252" spans="2:6" ht="18.600000000000001" customHeight="1">
      <c r="B252" s="354"/>
      <c r="C252" s="475"/>
      <c r="E252" s="496"/>
    </row>
    <row r="253" spans="2:6" ht="18.600000000000001" customHeight="1">
      <c r="B253" s="354"/>
      <c r="C253" s="438"/>
    </row>
    <row r="254" spans="2:6" ht="18.600000000000001" customHeight="1">
      <c r="B254" s="354"/>
      <c r="C254" s="438"/>
      <c r="F254" s="497"/>
    </row>
    <row r="255" spans="2:6" ht="18.600000000000001" customHeight="1">
      <c r="B255" s="354"/>
      <c r="C255" s="438"/>
    </row>
    <row r="256" spans="2:6" ht="18.600000000000001" customHeight="1">
      <c r="B256" s="436"/>
    </row>
    <row r="257" spans="2:8" ht="18.600000000000001" customHeight="1">
      <c r="B257" s="246"/>
      <c r="C257" s="458"/>
    </row>
    <row r="258" spans="2:8" ht="18.600000000000001" customHeight="1">
      <c r="B258" s="246"/>
      <c r="C258" s="434"/>
      <c r="E258" s="6"/>
    </row>
    <row r="259" spans="2:8" ht="18.600000000000001" customHeight="1">
      <c r="B259" s="246"/>
      <c r="C259" s="434"/>
    </row>
    <row r="260" spans="2:8" ht="18.600000000000001" customHeight="1">
      <c r="B260" s="246"/>
      <c r="C260" s="458"/>
    </row>
    <row r="261" spans="2:8" ht="18.600000000000001" customHeight="1">
      <c r="B261" s="436"/>
      <c r="C261" s="459"/>
    </row>
    <row r="262" spans="2:8" ht="18.600000000000001" customHeight="1">
      <c r="B262" s="246"/>
      <c r="C262" s="458"/>
    </row>
    <row r="263" spans="2:8" ht="18.600000000000001" customHeight="1">
      <c r="B263" s="246"/>
      <c r="C263" s="434"/>
    </row>
    <row r="264" spans="2:8" ht="18.600000000000001" customHeight="1">
      <c r="B264" s="246"/>
      <c r="C264" s="434"/>
    </row>
    <row r="265" spans="2:8" ht="18.600000000000001" customHeight="1">
      <c r="B265" s="246"/>
      <c r="C265" s="434"/>
    </row>
    <row r="266" spans="2:8" ht="18.600000000000001" customHeight="1">
      <c r="B266" s="246"/>
      <c r="C266" s="434"/>
      <c r="F266" s="60"/>
      <c r="G266" s="60"/>
      <c r="H266" s="60"/>
    </row>
  </sheetData>
  <mergeCells count="80">
    <mergeCell ref="F212:O212"/>
    <mergeCell ref="F213:O213"/>
    <mergeCell ref="B109:C109"/>
    <mergeCell ref="F218:O218"/>
    <mergeCell ref="B115:C115"/>
    <mergeCell ref="B116:B213"/>
    <mergeCell ref="F104:G104"/>
    <mergeCell ref="B105:C105"/>
    <mergeCell ref="B112:C112"/>
    <mergeCell ref="B113:C113"/>
    <mergeCell ref="F211:O211"/>
    <mergeCell ref="B107:C107"/>
    <mergeCell ref="B108:C108"/>
    <mergeCell ref="B102:C102"/>
    <mergeCell ref="F220:O220"/>
    <mergeCell ref="F214:O214"/>
    <mergeCell ref="B215:B217"/>
    <mergeCell ref="F215:O215"/>
    <mergeCell ref="F216:O216"/>
    <mergeCell ref="F217:O217"/>
    <mergeCell ref="F219:O219"/>
    <mergeCell ref="B106:C106"/>
    <mergeCell ref="B110:C110"/>
    <mergeCell ref="B111:C111"/>
    <mergeCell ref="F102:G102"/>
    <mergeCell ref="B103:C103"/>
    <mergeCell ref="F103:G103"/>
    <mergeCell ref="B114:C114"/>
    <mergeCell ref="B104:C104"/>
    <mergeCell ref="B97:C97"/>
    <mergeCell ref="B98:C98"/>
    <mergeCell ref="B99:C99"/>
    <mergeCell ref="B101:C101"/>
    <mergeCell ref="B100:C100"/>
    <mergeCell ref="B90:C90"/>
    <mergeCell ref="B91:C91"/>
    <mergeCell ref="B92:C92"/>
    <mergeCell ref="B93:C93"/>
    <mergeCell ref="B96:C96"/>
    <mergeCell ref="B95:C95"/>
    <mergeCell ref="B94:C94"/>
    <mergeCell ref="B85:C85"/>
    <mergeCell ref="B86:C86"/>
    <mergeCell ref="B87:C87"/>
    <mergeCell ref="B88:C88"/>
    <mergeCell ref="B89:C89"/>
    <mergeCell ref="B77:C77"/>
    <mergeCell ref="B78:C78"/>
    <mergeCell ref="B79:C79"/>
    <mergeCell ref="B80:C80"/>
    <mergeCell ref="B81:C81"/>
    <mergeCell ref="H72:L72"/>
    <mergeCell ref="H73:L73"/>
    <mergeCell ref="H74:L74"/>
    <mergeCell ref="B75:C75"/>
    <mergeCell ref="B76:C76"/>
    <mergeCell ref="B83:C83"/>
    <mergeCell ref="B84:C84"/>
    <mergeCell ref="B69:C69"/>
    <mergeCell ref="B58:C58"/>
    <mergeCell ref="B59:C59"/>
    <mergeCell ref="B60:C60"/>
    <mergeCell ref="B61:C61"/>
    <mergeCell ref="B62:C62"/>
    <mergeCell ref="B63:C63"/>
    <mergeCell ref="B64:C64"/>
    <mergeCell ref="B65:C65"/>
    <mergeCell ref="B66:C66"/>
    <mergeCell ref="B67:C67"/>
    <mergeCell ref="B68:C68"/>
    <mergeCell ref="B82:C82"/>
    <mergeCell ref="B70:C70"/>
    <mergeCell ref="B57:C57"/>
    <mergeCell ref="A6:C6"/>
    <mergeCell ref="E14:F14"/>
    <mergeCell ref="A1:C1"/>
    <mergeCell ref="G21:G22"/>
    <mergeCell ref="F32:G32"/>
    <mergeCell ref="B48:B50"/>
    <mergeCell ref="B56:C56"/>
  </mergeCells>
  <dataValidations count="34">
    <dataValidation allowBlank="1" showErrorMessage="1" promptTitle="Tender No." prompt="Please type in the Tender No. here including the ZNT prefix." sqref="C18" xr:uid="{00000000-0002-0000-0400-000000000000}"/>
    <dataValidation allowBlank="1" showInputMessage="1" showErrorMessage="1" promptTitle="WIMS No." sqref="C17" xr:uid="{00000000-0002-0000-0400-000001000000}"/>
    <dataValidation type="decimal" allowBlank="1" showInputMessage="1" showErrorMessage="1" errorTitle="Wrong Percentage" error="Please type in a percentage between 1 and 100." sqref="C34:C40" xr:uid="{00000000-0002-0000-0400-000002000000}">
      <formula1>0</formula1>
      <formula2>100</formula2>
    </dataValidation>
    <dataValidation type="whole" allowBlank="1" showInputMessage="1" showErrorMessage="1" errorTitle="Incorrect No. of Days" error="Select the correct no. of days from the list provided.  " promptTitle="No. of Days to submit BOQ" prompt="Select the number of days you have available to submit the prices Bill of Quantities from the drop down list provided." sqref="C43" xr:uid="{00000000-0002-0000-0400-000003000000}">
      <formula1>1</formula1>
      <formula2>4</formula2>
    </dataValidation>
    <dataValidation type="whole" allowBlank="1" showInputMessage="1" showErrorMessage="1" errorTitle="Tenderers may offer tenders for:" error="Incorrect option selected.  Please try again." promptTitle="Tenderers may offer tenders for:" prompt="Select an option off the drop down list provided." sqref="C42" xr:uid="{00000000-0002-0000-0400-000004000000}">
      <formula1>1</formula1>
      <formula2>3</formula2>
    </dataValidation>
    <dataValidation type="whole" allowBlank="1" showInputMessage="1" showErrorMessage="1" errorTitle="Incorrect Location" error="Please select a location from the drop down list." promptTitle="Loc. of collection of Tender" prompt="Use the Drop down list to select an item.  You may only select an item on this list." sqref="C44" xr:uid="{00000000-0002-0000-0400-000005000000}">
      <formula1>1</formula1>
      <formula2>4</formula2>
    </dataValidation>
    <dataValidation type="whole" allowBlank="1" showInputMessage="1" showErrorMessage="1" errorTitle="Incorrect Location" error="Please select a location of opening of tender from the drop down list provided." promptTitle="Select Loc of Opening Tender" prompt="Use the Drop down list to select a Location of opening of tender.  You may only select an item on this list." sqref="C45" xr:uid="{00000000-0002-0000-0400-000006000000}">
      <formula1>1</formula1>
      <formula2>4</formula2>
    </dataValidation>
    <dataValidation type="whole" allowBlank="1" showInputMessage="1" showErrorMessage="1" errorTitle="Incorrect Evaluation Method" error="Select an option from the drop down list provided." promptTitle="Evaluation Method" prompt="Use the Drop down list to select an Evaluation Method.  You may only select an item on this list." sqref="C46" xr:uid="{00000000-0002-0000-0400-000007000000}">
      <formula1>1</formula1>
      <formula2>4</formula2>
    </dataValidation>
    <dataValidation type="whole" allowBlank="1" showInputMessage="1" showErrorMessage="1" errorTitle="Incorrect option selected" error="Select either Yes or No from the drop down list provided." promptTitle="Alternative Offer permitted?" prompt="Use the Drop down list to select Yes or No.  You may only select an item on this list." sqref="C47" xr:uid="{00000000-0002-0000-0400-000008000000}">
      <formula1>1</formula1>
      <formula2>2</formula2>
    </dataValidation>
    <dataValidation allowBlank="1" showInputMessage="1" showErrorMessage="1" promptTitle="Specific Goal " prompt="Insert Specific Goal" sqref="C48:C50" xr:uid="{00000000-0002-0000-0400-000009000000}"/>
    <dataValidation allowBlank="1" showInputMessage="1" showErrorMessage="1" promptTitle="Telephone for Inspector" prompt="Put &quot;N/A&quot; if not required" sqref="C198" xr:uid="{00000000-0002-0000-0400-00000A000000}"/>
    <dataValidation type="list" allowBlank="1" showInputMessage="1" showErrorMessage="1" promptTitle="Design Strategy" prompt="Strategy A - Design by Employer, Strategy B - Develop &amp; Construct, Strategy C - Design &amp; Build" sqref="C178" xr:uid="{00000000-0002-0000-0400-00000B000000}">
      <formula1>"Strategy A, Strategy B, Strategy C"</formula1>
    </dataValidation>
    <dataValidation allowBlank="1" showInputMessage="1" showErrorMessage="1" promptTitle="Design Procedures" prompt="See SANS 1921 page 20 for explanation._x000a_" sqref="C122" xr:uid="{00000000-0002-0000-0400-00000C000000}"/>
    <dataValidation allowBlank="1" showInputMessage="1" showErrorMessage="1" promptTitle="Drawings" prompt="See list of drawings/annexures." sqref="C120" xr:uid="{00000000-0002-0000-0400-00000D000000}"/>
    <dataValidation allowBlank="1" showInputMessage="1" showErrorMessage="1" promptTitle="Design Brief" prompt="See SANS 1921 page 20 for a explanation." sqref="C118 C116" xr:uid="{00000000-0002-0000-0400-00000E000000}"/>
    <dataValidation allowBlank="1" showInputMessage="1" showErrorMessage="1" promptTitle="Site Description" prompt="Describe nature of ground, surface conditions, water table as visible in test holes, and other indisputable facts that may affect construction. Provide available data and information." sqref="C215" xr:uid="{00000000-0002-0000-0400-00000F000000}"/>
    <dataValidation allowBlank="1" showInputMessage="1" showErrorMessage="1" promptTitle="Employers Design" prompt="Describe, as necessary, the extent of the employer's design. If nothing just not &quot;Not Applicable&quot;" sqref="C123" xr:uid="{00000000-0002-0000-0400-000010000000}"/>
    <dataValidation allowBlank="1" showInputMessage="1" showErrorMessage="1" promptTitle="Document Name" prompt="Insert document name." sqref="B99:C101" xr:uid="{00000000-0002-0000-0400-000011000000}"/>
    <dataValidation allowBlank="1" showInputMessage="1" showErrorMessage="1" promptTitle="Additional Respons. Criteria" prompt="Insert Additional Responsiveness Criteria here." sqref="B67:C70" xr:uid="{00000000-0002-0000-0400-000012000000}"/>
    <dataValidation type="custom" allowBlank="1" showInputMessage="1" showErrorMessage="1" sqref="D57 D59:D70" xr:uid="{00000000-0002-0000-0400-000013000000}">
      <formula1>"true,false"</formula1>
    </dataValidation>
    <dataValidation allowBlank="1" showInputMessage="1" showErrorMessage="1" promptTitle="Site Inspection Meeting Location" prompt="Please type in the Site Instpection Meeting Location.  The full address is required." sqref="C54" xr:uid="{00000000-0002-0000-0400-000014000000}"/>
    <dataValidation type="date" operator="greaterThanOrEqual" showInputMessage="1" showErrorMessage="1" errorTitle="Incorrect Date" error="The date you typed in is not a legitimate date.  Please try again." promptTitle="Site Inspection Date" prompt="Type in the Site Inspection Date. If the site inspection is NON COMPULSORY just ignore the date in this field. The programme will ignore it on the Tender invitation." sqref="C53" xr:uid="{00000000-0002-0000-0400-000015000000}">
      <formula1>36526</formula1>
    </dataValidation>
    <dataValidation type="whole" allowBlank="1" showInputMessage="1" showErrorMessage="1" errorTitle="Incorrect selection" error="Please try again.  You have to select an option off the list." promptTitle="Site Inspection" prompt="Select an option from the drop down list.  " sqref="C52" xr:uid="{00000000-0002-0000-0400-000016000000}">
      <formula1>1</formula1>
      <formula2>2</formula2>
    </dataValidation>
    <dataValidation allowBlank="1" showErrorMessage="1" sqref="C19:C20 B22:E33" xr:uid="{00000000-0002-0000-0400-000017000000}"/>
    <dataValidation allowBlank="1" showInputMessage="1" showErrorMessage="1" errorTitle="Incorrect Price Preference" error="Please select an option from those provided in this cell." promptTitle="Price Preference Ratio" prompt="Select either &gt;500,000 = 90 OR &lt;500,000 = 80" sqref="C51" xr:uid="{00000000-0002-0000-0400-000018000000}"/>
    <dataValidation allowBlank="1" showInputMessage="1" showErrorMessage="1" promptTitle="Site Description" prompt="Any additional site information such as location, improvements on site, adjacent buildings, environmental issues, etc. must be described in detail herein." sqref="C216" xr:uid="{00000000-0002-0000-0400-000019000000}"/>
    <dataValidation allowBlank="1" showInputMessage="1" showErrorMessage="1" promptTitle="Geotechnical Report" prompt="If not applicable or not investigated please indicate &quot;N/A&quot; here." sqref="C217" xr:uid="{00000000-0002-0000-0400-00001A000000}"/>
    <dataValidation type="whole" allowBlank="1" showInputMessage="1" showErrorMessage="1" errorTitle="Incorrect option" error="Please try again.  Select an option from the list provided." promptTitle="Public Liability Insurance" prompt="Please select an option from the drop down list provided." sqref="C262" xr:uid="{00000000-0002-0000-0400-00001B000000}">
      <formula1>1</formula1>
      <formula2>2</formula2>
    </dataValidation>
    <dataValidation type="whole" allowBlank="1" showInputMessage="1" showErrorMessage="1" errorTitle="Incorrect option " error="Please try again.  Select an option from the drop down list provided." promptTitle="Insurance by contractor" prompt="Please select an option from the list provided." sqref="C257" xr:uid="{00000000-0002-0000-0400-00001C000000}">
      <formula1>1</formula1>
      <formula2>2</formula2>
    </dataValidation>
    <dataValidation type="date" operator="greaterThanOrEqual" allowBlank="1" showInputMessage="1" showErrorMessage="1" errorTitle="Incorrect Date" error="Incorrect Date, please try again." promptTitle="Practical Completion Date" prompt="Please type in the Practical Completion Date here." sqref="C229" xr:uid="{00000000-0002-0000-0400-00001D000000}">
      <formula1>37622</formula1>
    </dataValidation>
    <dataValidation type="whole" allowBlank="1" showInputMessage="1" showErrorMessage="1" errorTitle="Incorrect Selection" error="Please select either Yes or No from the list provided." promptTitle="Dispute Resolution by Litigation" prompt="Select either Yes or No from the list provided." sqref="C227" xr:uid="{00000000-0002-0000-0400-00001E000000}">
      <formula1>1</formula1>
      <formula2>2</formula2>
    </dataValidation>
    <dataValidation type="whole" allowBlank="1" showInputMessage="1" showErrorMessage="1" errorTitle="Incorrect selection" error="Select either yes or no from the list provided.  Please try again." promptTitle="Payments for Goods" prompt="Select either Yes or No from the list provided." sqref="C226" xr:uid="{00000000-0002-0000-0400-00001F000000}">
      <formula1>1</formula1>
      <formula2>2</formula2>
    </dataValidation>
    <dataValidation type="whole" allowBlank="1" showInputMessage="1" showErrorMessage="1" errorTitle="Incorrect Option Selected" error="Select either Yes or No from the list provided." promptTitle="Lateral Support Insurance" prompt="Select either yes or no from the drop down list provided" sqref="C225" xr:uid="{00000000-0002-0000-0400-000020000000}">
      <formula1>1</formula1>
      <formula2>2</formula2>
    </dataValidation>
    <dataValidation allowBlank="1" showInputMessage="1" showErrorMessage="1" promptTitle="No. Of Pages" prompt="Type in the No. of Pages in this document" sqref="E91:E95 E111:E115" xr:uid="{00000000-0002-0000-0400-000021000000}"/>
  </dataValidations>
  <pageMargins left="0.46" right="0.34" top="0.37" bottom="0.35" header="0.5" footer="0.23"/>
  <pageSetup paperSize="9" scale="29"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7500" r:id="rId4" name="Button 12">
              <controlPr defaultSize="0" print="0" autoFill="0" autoPict="0" macro="[0]!ToMainMenu">
                <anchor moveWithCells="1">
                  <from>
                    <xdr:col>2</xdr:col>
                    <xdr:colOff>2156460</xdr:colOff>
                    <xdr:row>3</xdr:row>
                    <xdr:rowOff>22860</xdr:rowOff>
                  </from>
                  <to>
                    <xdr:col>2</xdr:col>
                    <xdr:colOff>3611880</xdr:colOff>
                    <xdr:row>3</xdr:row>
                    <xdr:rowOff>457200</xdr:rowOff>
                  </to>
                </anchor>
              </controlPr>
            </control>
          </mc:Choice>
        </mc:AlternateContent>
        <mc:AlternateContent xmlns:mc="http://schemas.openxmlformats.org/markup-compatibility/2006">
          <mc:Choice Requires="x14">
            <control shapeId="1087555" r:id="rId5" name="Button 67">
              <controlPr defaultSize="0" print="0" autoFill="0" autoPict="0" macro="[0]!Macro2">
                <anchor>
                  <from>
                    <xdr:col>0</xdr:col>
                    <xdr:colOff>30480</xdr:colOff>
                    <xdr:row>1</xdr:row>
                    <xdr:rowOff>45720</xdr:rowOff>
                  </from>
                  <to>
                    <xdr:col>1</xdr:col>
                    <xdr:colOff>480060</xdr:colOff>
                    <xdr:row>1</xdr:row>
                    <xdr:rowOff>365760</xdr:rowOff>
                  </to>
                </anchor>
              </controlPr>
            </control>
          </mc:Choice>
        </mc:AlternateContent>
        <mc:AlternateContent xmlns:mc="http://schemas.openxmlformats.org/markup-compatibility/2006">
          <mc:Choice Requires="x14">
            <control shapeId="1087556" r:id="rId6" name="Button 68">
              <controlPr defaultSize="0" print="0" autoFill="0" autoPict="0" macro="[0]!ToTOC">
                <anchor>
                  <from>
                    <xdr:col>0</xdr:col>
                    <xdr:colOff>30480</xdr:colOff>
                    <xdr:row>2</xdr:row>
                    <xdr:rowOff>381000</xdr:rowOff>
                  </from>
                  <to>
                    <xdr:col>1</xdr:col>
                    <xdr:colOff>480060</xdr:colOff>
                    <xdr:row>3</xdr:row>
                    <xdr:rowOff>114300</xdr:rowOff>
                  </to>
                </anchor>
              </controlPr>
            </control>
          </mc:Choice>
        </mc:AlternateContent>
        <mc:AlternateContent xmlns:mc="http://schemas.openxmlformats.org/markup-compatibility/2006">
          <mc:Choice Requires="x14">
            <control shapeId="1087557" r:id="rId7" name="Button 69">
              <controlPr defaultSize="0" print="0" autoFill="0" autoPict="0" macro="[0]!ToCovPg2">
                <anchor>
                  <from>
                    <xdr:col>0</xdr:col>
                    <xdr:colOff>30480</xdr:colOff>
                    <xdr:row>2</xdr:row>
                    <xdr:rowOff>7620</xdr:rowOff>
                  </from>
                  <to>
                    <xdr:col>1</xdr:col>
                    <xdr:colOff>480060</xdr:colOff>
                    <xdr:row>2</xdr:row>
                    <xdr:rowOff>327660</xdr:rowOff>
                  </to>
                </anchor>
              </controlPr>
            </control>
          </mc:Choice>
        </mc:AlternateContent>
        <mc:AlternateContent xmlns:mc="http://schemas.openxmlformats.org/markup-compatibility/2006">
          <mc:Choice Requires="x14">
            <control shapeId="1087558" r:id="rId8" name="Button 70">
              <controlPr defaultSize="0" print="0" autoFill="0" autoPict="0" macro="[0]!ToTheTender">
                <anchor>
                  <from>
                    <xdr:col>0</xdr:col>
                    <xdr:colOff>30480</xdr:colOff>
                    <xdr:row>3</xdr:row>
                    <xdr:rowOff>175260</xdr:rowOff>
                  </from>
                  <to>
                    <xdr:col>1</xdr:col>
                    <xdr:colOff>480060</xdr:colOff>
                    <xdr:row>3</xdr:row>
                    <xdr:rowOff>487680</xdr:rowOff>
                  </to>
                </anchor>
              </controlPr>
            </control>
          </mc:Choice>
        </mc:AlternateContent>
        <mc:AlternateContent xmlns:mc="http://schemas.openxmlformats.org/markup-compatibility/2006">
          <mc:Choice Requires="x14">
            <control shapeId="1087559" r:id="rId9" name="Button 71">
              <controlPr defaultSize="0" print="0" autoFill="0" autoPict="0" macro="[0]!Macro4">
                <anchor>
                  <from>
                    <xdr:col>0</xdr:col>
                    <xdr:colOff>30480</xdr:colOff>
                    <xdr:row>3</xdr:row>
                    <xdr:rowOff>556260</xdr:rowOff>
                  </from>
                  <to>
                    <xdr:col>1</xdr:col>
                    <xdr:colOff>480060</xdr:colOff>
                    <xdr:row>4</xdr:row>
                    <xdr:rowOff>274320</xdr:rowOff>
                  </to>
                </anchor>
              </controlPr>
            </control>
          </mc:Choice>
        </mc:AlternateContent>
        <mc:AlternateContent xmlns:mc="http://schemas.openxmlformats.org/markup-compatibility/2006">
          <mc:Choice Requires="x14">
            <control shapeId="1087560" r:id="rId10" name="Button 72">
              <controlPr defaultSize="0" print="0" autoFill="0" autoPict="0" macro="[0]!Macro5">
                <anchor>
                  <from>
                    <xdr:col>1</xdr:col>
                    <xdr:colOff>495300</xdr:colOff>
                    <xdr:row>1</xdr:row>
                    <xdr:rowOff>45720</xdr:rowOff>
                  </from>
                  <to>
                    <xdr:col>1</xdr:col>
                    <xdr:colOff>2065020</xdr:colOff>
                    <xdr:row>1</xdr:row>
                    <xdr:rowOff>365760</xdr:rowOff>
                  </to>
                </anchor>
              </controlPr>
            </control>
          </mc:Choice>
        </mc:AlternateContent>
        <mc:AlternateContent xmlns:mc="http://schemas.openxmlformats.org/markup-compatibility/2006">
          <mc:Choice Requires="x14">
            <control shapeId="1087561" r:id="rId11" name="Button 73">
              <controlPr defaultSize="0" print="0" autoFill="0" autoPict="0" macro="[0]!ToPA04">
                <anchor>
                  <from>
                    <xdr:col>1</xdr:col>
                    <xdr:colOff>495300</xdr:colOff>
                    <xdr:row>2</xdr:row>
                    <xdr:rowOff>7620</xdr:rowOff>
                  </from>
                  <to>
                    <xdr:col>1</xdr:col>
                    <xdr:colOff>2065020</xdr:colOff>
                    <xdr:row>2</xdr:row>
                    <xdr:rowOff>327660</xdr:rowOff>
                  </to>
                </anchor>
              </controlPr>
            </control>
          </mc:Choice>
        </mc:AlternateContent>
        <mc:AlternateContent xmlns:mc="http://schemas.openxmlformats.org/markup-compatibility/2006">
          <mc:Choice Requires="x14">
            <control shapeId="1087562" r:id="rId12" name="Button 74">
              <controlPr defaultSize="0" print="0" autoFill="0" autoPict="0" macro="[0]!ToTenderDAta">
                <anchor>
                  <from>
                    <xdr:col>1</xdr:col>
                    <xdr:colOff>495300</xdr:colOff>
                    <xdr:row>2</xdr:row>
                    <xdr:rowOff>381000</xdr:rowOff>
                  </from>
                  <to>
                    <xdr:col>1</xdr:col>
                    <xdr:colOff>2065020</xdr:colOff>
                    <xdr:row>3</xdr:row>
                    <xdr:rowOff>114300</xdr:rowOff>
                  </to>
                </anchor>
              </controlPr>
            </control>
          </mc:Choice>
        </mc:AlternateContent>
        <mc:AlternateContent xmlns:mc="http://schemas.openxmlformats.org/markup-compatibility/2006">
          <mc:Choice Requires="x14">
            <control shapeId="1087563" r:id="rId13" name="Button 75">
              <controlPr defaultSize="0" print="0" autoFill="0" autoPict="0" macro="[0]!ToDOW03">
                <anchor>
                  <from>
                    <xdr:col>1</xdr:col>
                    <xdr:colOff>495300</xdr:colOff>
                    <xdr:row>3</xdr:row>
                    <xdr:rowOff>175260</xdr:rowOff>
                  </from>
                  <to>
                    <xdr:col>1</xdr:col>
                    <xdr:colOff>2065020</xdr:colOff>
                    <xdr:row>3</xdr:row>
                    <xdr:rowOff>487680</xdr:rowOff>
                  </to>
                </anchor>
              </controlPr>
            </control>
          </mc:Choice>
        </mc:AlternateContent>
        <mc:AlternateContent xmlns:mc="http://schemas.openxmlformats.org/markup-compatibility/2006">
          <mc:Choice Requires="x14">
            <control shapeId="1087564" r:id="rId14" name="Button 76">
              <controlPr defaultSize="0" print="0" autoFill="0" autoPict="0" macro="[0]!ToCondofTender">
                <anchor>
                  <from>
                    <xdr:col>1</xdr:col>
                    <xdr:colOff>495300</xdr:colOff>
                    <xdr:row>3</xdr:row>
                    <xdr:rowOff>556260</xdr:rowOff>
                  </from>
                  <to>
                    <xdr:col>1</xdr:col>
                    <xdr:colOff>2065020</xdr:colOff>
                    <xdr:row>4</xdr:row>
                    <xdr:rowOff>274320</xdr:rowOff>
                  </to>
                </anchor>
              </controlPr>
            </control>
          </mc:Choice>
        </mc:AlternateContent>
        <mc:AlternateContent xmlns:mc="http://schemas.openxmlformats.org/markup-compatibility/2006">
          <mc:Choice Requires="x14">
            <control shapeId="1087565" r:id="rId15" name="Button 77">
              <controlPr defaultSize="0" print="0" autoFill="0" autoPict="0" macro="[0]!ToReturnableDocs">
                <anchor>
                  <from>
                    <xdr:col>1</xdr:col>
                    <xdr:colOff>2133600</xdr:colOff>
                    <xdr:row>1</xdr:row>
                    <xdr:rowOff>45720</xdr:rowOff>
                  </from>
                  <to>
                    <xdr:col>2</xdr:col>
                    <xdr:colOff>426720</xdr:colOff>
                    <xdr:row>1</xdr:row>
                    <xdr:rowOff>365760</xdr:rowOff>
                  </to>
                </anchor>
              </controlPr>
            </control>
          </mc:Choice>
        </mc:AlternateContent>
        <mc:AlternateContent xmlns:mc="http://schemas.openxmlformats.org/markup-compatibility/2006">
          <mc:Choice Requires="x14">
            <control shapeId="1087566" r:id="rId16" name="Button 78">
              <controlPr defaultSize="0" print="0" autoFill="0" autoPict="0" macro="[0]!ToPA09">
                <anchor>
                  <from>
                    <xdr:col>0</xdr:col>
                    <xdr:colOff>45720</xdr:colOff>
                    <xdr:row>6</xdr:row>
                    <xdr:rowOff>30480</xdr:rowOff>
                  </from>
                  <to>
                    <xdr:col>1</xdr:col>
                    <xdr:colOff>762000</xdr:colOff>
                    <xdr:row>8</xdr:row>
                    <xdr:rowOff>99060</xdr:rowOff>
                  </to>
                </anchor>
              </controlPr>
            </control>
          </mc:Choice>
        </mc:AlternateContent>
        <mc:AlternateContent xmlns:mc="http://schemas.openxmlformats.org/markup-compatibility/2006">
          <mc:Choice Requires="x14">
            <control shapeId="1087567" r:id="rId17" name="Button 79">
              <controlPr defaultSize="0" print="0" autoFill="0" autoPict="0" macro="[0]!ToPA091">
                <anchor>
                  <from>
                    <xdr:col>0</xdr:col>
                    <xdr:colOff>45720</xdr:colOff>
                    <xdr:row>9</xdr:row>
                    <xdr:rowOff>22860</xdr:rowOff>
                  </from>
                  <to>
                    <xdr:col>1</xdr:col>
                    <xdr:colOff>762000</xdr:colOff>
                    <xdr:row>11</xdr:row>
                    <xdr:rowOff>7620</xdr:rowOff>
                  </to>
                </anchor>
              </controlPr>
            </control>
          </mc:Choice>
        </mc:AlternateContent>
        <mc:AlternateContent xmlns:mc="http://schemas.openxmlformats.org/markup-compatibility/2006">
          <mc:Choice Requires="x14">
            <control shapeId="1087568" r:id="rId18" name="Button 80">
              <controlPr defaultSize="0" print="0" autoFill="0" autoPict="0" macro="[0]!ToPA152">
                <anchor>
                  <from>
                    <xdr:col>0</xdr:col>
                    <xdr:colOff>45720</xdr:colOff>
                    <xdr:row>11</xdr:row>
                    <xdr:rowOff>68580</xdr:rowOff>
                  </from>
                  <to>
                    <xdr:col>1</xdr:col>
                    <xdr:colOff>762000</xdr:colOff>
                    <xdr:row>13</xdr:row>
                    <xdr:rowOff>7620</xdr:rowOff>
                  </to>
                </anchor>
              </controlPr>
            </control>
          </mc:Choice>
        </mc:AlternateContent>
        <mc:AlternateContent xmlns:mc="http://schemas.openxmlformats.org/markup-compatibility/2006">
          <mc:Choice Requires="x14">
            <control shapeId="1087569" r:id="rId19" name="Button 81">
              <controlPr defaultSize="0" print="0" autoFill="0" autoPict="0" macro="[0]!ToPA153">
                <anchor>
                  <from>
                    <xdr:col>0</xdr:col>
                    <xdr:colOff>45720</xdr:colOff>
                    <xdr:row>13</xdr:row>
                    <xdr:rowOff>68580</xdr:rowOff>
                  </from>
                  <to>
                    <xdr:col>1</xdr:col>
                    <xdr:colOff>762000</xdr:colOff>
                    <xdr:row>15</xdr:row>
                    <xdr:rowOff>198120</xdr:rowOff>
                  </to>
                </anchor>
              </controlPr>
            </control>
          </mc:Choice>
        </mc:AlternateContent>
        <mc:AlternateContent xmlns:mc="http://schemas.openxmlformats.org/markup-compatibility/2006">
          <mc:Choice Requires="x14">
            <control shapeId="1087570" r:id="rId20" name="Button 82">
              <controlPr defaultSize="0" print="0" autoFill="0" autoPict="0" macro="[0]!ToDOW15">
                <anchor>
                  <from>
                    <xdr:col>0</xdr:col>
                    <xdr:colOff>45720</xdr:colOff>
                    <xdr:row>18</xdr:row>
                    <xdr:rowOff>7620</xdr:rowOff>
                  </from>
                  <to>
                    <xdr:col>1</xdr:col>
                    <xdr:colOff>762000</xdr:colOff>
                    <xdr:row>18</xdr:row>
                    <xdr:rowOff>350520</xdr:rowOff>
                  </to>
                </anchor>
              </controlPr>
            </control>
          </mc:Choice>
        </mc:AlternateContent>
        <mc:AlternateContent xmlns:mc="http://schemas.openxmlformats.org/markup-compatibility/2006">
          <mc:Choice Requires="x14">
            <control shapeId="1087571" r:id="rId21" name="Button 83">
              <controlPr defaultSize="0" print="0" autoFill="0" autoPict="0" macro="[0]!ToTheCosntr">
                <anchor>
                  <from>
                    <xdr:col>1</xdr:col>
                    <xdr:colOff>2133600</xdr:colOff>
                    <xdr:row>2</xdr:row>
                    <xdr:rowOff>7620</xdr:rowOff>
                  </from>
                  <to>
                    <xdr:col>2</xdr:col>
                    <xdr:colOff>426720</xdr:colOff>
                    <xdr:row>2</xdr:row>
                    <xdr:rowOff>327660</xdr:rowOff>
                  </to>
                </anchor>
              </controlPr>
            </control>
          </mc:Choice>
        </mc:AlternateContent>
        <mc:AlternateContent xmlns:mc="http://schemas.openxmlformats.org/markup-compatibility/2006">
          <mc:Choice Requires="x14">
            <control shapeId="1087572" r:id="rId22" name="Button 84">
              <controlPr defaultSize="0" print="0" autoFill="0" autoPict="0" macro="[0]!ToAgreeemtnt">
                <anchor>
                  <from>
                    <xdr:col>1</xdr:col>
                    <xdr:colOff>2133600</xdr:colOff>
                    <xdr:row>2</xdr:row>
                    <xdr:rowOff>381000</xdr:rowOff>
                  </from>
                  <to>
                    <xdr:col>2</xdr:col>
                    <xdr:colOff>426720</xdr:colOff>
                    <xdr:row>3</xdr:row>
                    <xdr:rowOff>114300</xdr:rowOff>
                  </to>
                </anchor>
              </controlPr>
            </control>
          </mc:Choice>
        </mc:AlternateContent>
        <mc:AlternateContent xmlns:mc="http://schemas.openxmlformats.org/markup-compatibility/2006">
          <mc:Choice Requires="x14">
            <control shapeId="1087573" r:id="rId23" name="Button 85">
              <controlPr defaultSize="0" print="0" autoFill="0" autoPict="0" macro="[0]!ToFormoffer">
                <anchor>
                  <from>
                    <xdr:col>1</xdr:col>
                    <xdr:colOff>2133600</xdr:colOff>
                    <xdr:row>3</xdr:row>
                    <xdr:rowOff>556260</xdr:rowOff>
                  </from>
                  <to>
                    <xdr:col>2</xdr:col>
                    <xdr:colOff>426720</xdr:colOff>
                    <xdr:row>4</xdr:row>
                    <xdr:rowOff>274320</xdr:rowOff>
                  </to>
                </anchor>
              </controlPr>
            </control>
          </mc:Choice>
        </mc:AlternateContent>
        <mc:AlternateContent xmlns:mc="http://schemas.openxmlformats.org/markup-compatibility/2006">
          <mc:Choice Requires="x14">
            <control shapeId="1087574" r:id="rId24" name="Button 86">
              <controlPr defaultSize="0" print="0" autoFill="0" autoPict="0" macro="[0]!OfferandAcceptdummy">
                <anchor moveWithCells="1" sizeWithCells="1">
                  <from>
                    <xdr:col>4</xdr:col>
                    <xdr:colOff>83820</xdr:colOff>
                    <xdr:row>1</xdr:row>
                    <xdr:rowOff>60960</xdr:rowOff>
                  </from>
                  <to>
                    <xdr:col>4</xdr:col>
                    <xdr:colOff>1485900</xdr:colOff>
                    <xdr:row>1</xdr:row>
                    <xdr:rowOff>388620</xdr:rowOff>
                  </to>
                </anchor>
              </controlPr>
            </control>
          </mc:Choice>
        </mc:AlternateContent>
        <mc:AlternateContent xmlns:mc="http://schemas.openxmlformats.org/markup-compatibility/2006">
          <mc:Choice Requires="x14">
            <control shapeId="1087575" r:id="rId25" name="Button 87">
              <controlPr defaultSize="0" print="0" autoFill="0" autoPict="0" macro="[0]!ToContractDAta">
                <anchor>
                  <from>
                    <xdr:col>2</xdr:col>
                    <xdr:colOff>525780</xdr:colOff>
                    <xdr:row>3</xdr:row>
                    <xdr:rowOff>556260</xdr:rowOff>
                  </from>
                  <to>
                    <xdr:col>2</xdr:col>
                    <xdr:colOff>1988820</xdr:colOff>
                    <xdr:row>4</xdr:row>
                    <xdr:rowOff>274320</xdr:rowOff>
                  </to>
                </anchor>
              </controlPr>
            </control>
          </mc:Choice>
        </mc:AlternateContent>
        <mc:AlternateContent xmlns:mc="http://schemas.openxmlformats.org/markup-compatibility/2006">
          <mc:Choice Requires="x14">
            <control shapeId="1087576" r:id="rId26" name="Button 88">
              <controlPr defaultSize="0" print="0" autoFill="0" autoPict="0" macro="[0]!ToFormofGuarantee">
                <anchor>
                  <from>
                    <xdr:col>2</xdr:col>
                    <xdr:colOff>525780</xdr:colOff>
                    <xdr:row>3</xdr:row>
                    <xdr:rowOff>175260</xdr:rowOff>
                  </from>
                  <to>
                    <xdr:col>2</xdr:col>
                    <xdr:colOff>1988820</xdr:colOff>
                    <xdr:row>3</xdr:row>
                    <xdr:rowOff>487680</xdr:rowOff>
                  </to>
                </anchor>
              </controlPr>
            </control>
          </mc:Choice>
        </mc:AlternateContent>
        <mc:AlternateContent xmlns:mc="http://schemas.openxmlformats.org/markup-compatibility/2006">
          <mc:Choice Requires="x14">
            <control shapeId="1087577" r:id="rId27" name="Button 89">
              <controlPr defaultSize="0" print="0" autoFill="0" autoPict="0" macro="[0]!ToPricingDAta">
                <anchor>
                  <from>
                    <xdr:col>2</xdr:col>
                    <xdr:colOff>525780</xdr:colOff>
                    <xdr:row>2</xdr:row>
                    <xdr:rowOff>381000</xdr:rowOff>
                  </from>
                  <to>
                    <xdr:col>2</xdr:col>
                    <xdr:colOff>1988820</xdr:colOff>
                    <xdr:row>3</xdr:row>
                    <xdr:rowOff>114300</xdr:rowOff>
                  </to>
                </anchor>
              </controlPr>
            </control>
          </mc:Choice>
        </mc:AlternateContent>
        <mc:AlternateContent xmlns:mc="http://schemas.openxmlformats.org/markup-compatibility/2006">
          <mc:Choice Requires="x14">
            <control shapeId="1087579" r:id="rId28" name="Button 91">
              <controlPr defaultSize="0" print="0" autoFill="0" autoPict="0" macro="[0]!Button216_Click">
                <anchor>
                  <from>
                    <xdr:col>0</xdr:col>
                    <xdr:colOff>45720</xdr:colOff>
                    <xdr:row>16</xdr:row>
                    <xdr:rowOff>30480</xdr:rowOff>
                  </from>
                  <to>
                    <xdr:col>1</xdr:col>
                    <xdr:colOff>762000</xdr:colOff>
                    <xdr:row>17</xdr:row>
                    <xdr:rowOff>160020</xdr:rowOff>
                  </to>
                </anchor>
              </controlPr>
            </control>
          </mc:Choice>
        </mc:AlternateContent>
        <mc:AlternateContent xmlns:mc="http://schemas.openxmlformats.org/markup-compatibility/2006">
          <mc:Choice Requires="x14">
            <control shapeId="1087580" r:id="rId29" name="Button 92">
              <controlPr defaultSize="0" print="0" autoFill="0" autoPict="0" macro="[0]!ToDeclarationofInt">
                <anchor>
                  <from>
                    <xdr:col>1</xdr:col>
                    <xdr:colOff>845820</xdr:colOff>
                    <xdr:row>11</xdr:row>
                    <xdr:rowOff>68580</xdr:rowOff>
                  </from>
                  <to>
                    <xdr:col>1</xdr:col>
                    <xdr:colOff>2583180</xdr:colOff>
                    <xdr:row>13</xdr:row>
                    <xdr:rowOff>7620</xdr:rowOff>
                  </to>
                </anchor>
              </controlPr>
            </control>
          </mc:Choice>
        </mc:AlternateContent>
        <mc:AlternateContent xmlns:mc="http://schemas.openxmlformats.org/markup-compatibility/2006">
          <mc:Choice Requires="x14">
            <control shapeId="1087581" r:id="rId30" name="Button 93">
              <controlPr defaultSize="0" print="0" autoFill="0" autoPict="0" macro="[0]!ToCapacityofTender">
                <anchor>
                  <from>
                    <xdr:col>0</xdr:col>
                    <xdr:colOff>45720</xdr:colOff>
                    <xdr:row>18</xdr:row>
                    <xdr:rowOff>403860</xdr:rowOff>
                  </from>
                  <to>
                    <xdr:col>1</xdr:col>
                    <xdr:colOff>762000</xdr:colOff>
                    <xdr:row>19</xdr:row>
                    <xdr:rowOff>160020</xdr:rowOff>
                  </to>
                </anchor>
              </controlPr>
            </control>
          </mc:Choice>
        </mc:AlternateContent>
        <mc:AlternateContent xmlns:mc="http://schemas.openxmlformats.org/markup-compatibility/2006">
          <mc:Choice Requires="x14">
            <control shapeId="1087582" r:id="rId31" name="Button 94">
              <controlPr defaultSize="0" print="0" autoFill="0" autoPict="0" macro="[0]!ToSiteInspectionCert">
                <anchor>
                  <from>
                    <xdr:col>1</xdr:col>
                    <xdr:colOff>845820</xdr:colOff>
                    <xdr:row>9</xdr:row>
                    <xdr:rowOff>22860</xdr:rowOff>
                  </from>
                  <to>
                    <xdr:col>1</xdr:col>
                    <xdr:colOff>2575560</xdr:colOff>
                    <xdr:row>11</xdr:row>
                    <xdr:rowOff>7620</xdr:rowOff>
                  </to>
                </anchor>
              </controlPr>
            </control>
          </mc:Choice>
        </mc:AlternateContent>
        <mc:AlternateContent xmlns:mc="http://schemas.openxmlformats.org/markup-compatibility/2006">
          <mc:Choice Requires="x14">
            <control shapeId="1087585" r:id="rId32" name="Button 97">
              <controlPr defaultSize="0" print="0" autoFill="0" autoPict="0" macro="[0]!Macro6">
                <anchor>
                  <from>
                    <xdr:col>1</xdr:col>
                    <xdr:colOff>845820</xdr:colOff>
                    <xdr:row>6</xdr:row>
                    <xdr:rowOff>30480</xdr:rowOff>
                  </from>
                  <to>
                    <xdr:col>1</xdr:col>
                    <xdr:colOff>2575560</xdr:colOff>
                    <xdr:row>8</xdr:row>
                    <xdr:rowOff>99060</xdr:rowOff>
                  </to>
                </anchor>
              </controlPr>
            </control>
          </mc:Choice>
        </mc:AlternateContent>
        <mc:AlternateContent xmlns:mc="http://schemas.openxmlformats.org/markup-compatibility/2006">
          <mc:Choice Requires="x14">
            <control shapeId="1087586" r:id="rId33" name="Button 98">
              <controlPr defaultSize="0" print="0" autoFill="0" autoPict="0" macro="[0]!Macro10">
                <anchor>
                  <from>
                    <xdr:col>1</xdr:col>
                    <xdr:colOff>845820</xdr:colOff>
                    <xdr:row>13</xdr:row>
                    <xdr:rowOff>68580</xdr:rowOff>
                  </from>
                  <to>
                    <xdr:col>1</xdr:col>
                    <xdr:colOff>2583180</xdr:colOff>
                    <xdr:row>15</xdr:row>
                    <xdr:rowOff>198120</xdr:rowOff>
                  </to>
                </anchor>
              </controlPr>
            </control>
          </mc:Choice>
        </mc:AlternateContent>
        <mc:AlternateContent xmlns:mc="http://schemas.openxmlformats.org/markup-compatibility/2006">
          <mc:Choice Requires="x14">
            <control shapeId="1087587" r:id="rId34" name="Button 99">
              <controlPr defaultSize="0" print="0" autoFill="0" autoPict="0" macro="[0]!Macro11">
                <anchor>
                  <from>
                    <xdr:col>1</xdr:col>
                    <xdr:colOff>845820</xdr:colOff>
                    <xdr:row>16</xdr:row>
                    <xdr:rowOff>30480</xdr:rowOff>
                  </from>
                  <to>
                    <xdr:col>1</xdr:col>
                    <xdr:colOff>2583180</xdr:colOff>
                    <xdr:row>17</xdr:row>
                    <xdr:rowOff>160020</xdr:rowOff>
                  </to>
                </anchor>
              </controlPr>
            </control>
          </mc:Choice>
        </mc:AlternateContent>
        <mc:AlternateContent xmlns:mc="http://schemas.openxmlformats.org/markup-compatibility/2006">
          <mc:Choice Requires="x14">
            <control shapeId="1087588" r:id="rId35" name="Button 100">
              <controlPr defaultSize="0" print="0" autoFill="0" autoPict="0" macro="[0]!Macro12">
                <anchor>
                  <from>
                    <xdr:col>1</xdr:col>
                    <xdr:colOff>845820</xdr:colOff>
                    <xdr:row>18</xdr:row>
                    <xdr:rowOff>7620</xdr:rowOff>
                  </from>
                  <to>
                    <xdr:col>1</xdr:col>
                    <xdr:colOff>2583180</xdr:colOff>
                    <xdr:row>18</xdr:row>
                    <xdr:rowOff>350520</xdr:rowOff>
                  </to>
                </anchor>
              </controlPr>
            </control>
          </mc:Choice>
        </mc:AlternateContent>
        <mc:AlternateContent xmlns:mc="http://schemas.openxmlformats.org/markup-compatibility/2006">
          <mc:Choice Requires="x14">
            <control shapeId="1087589" r:id="rId36" name="Button 101">
              <controlPr defaultSize="0" print="0" autoFill="0" autoPict="0" macro="[0]!Macro13">
                <anchor>
                  <from>
                    <xdr:col>1</xdr:col>
                    <xdr:colOff>845820</xdr:colOff>
                    <xdr:row>18</xdr:row>
                    <xdr:rowOff>403860</xdr:rowOff>
                  </from>
                  <to>
                    <xdr:col>1</xdr:col>
                    <xdr:colOff>2583180</xdr:colOff>
                    <xdr:row>19</xdr:row>
                    <xdr:rowOff>160020</xdr:rowOff>
                  </to>
                </anchor>
              </controlPr>
            </control>
          </mc:Choice>
        </mc:AlternateContent>
        <mc:AlternateContent xmlns:mc="http://schemas.openxmlformats.org/markup-compatibility/2006">
          <mc:Choice Requires="x14">
            <control shapeId="1087590" r:id="rId37" name="Button 102">
              <controlPr defaultSize="0" print="0" autoFill="0" autoPict="0" macro="[0]!Macro14">
                <anchor moveWithCells="1">
                  <from>
                    <xdr:col>4</xdr:col>
                    <xdr:colOff>83820</xdr:colOff>
                    <xdr:row>2</xdr:row>
                    <xdr:rowOff>7620</xdr:rowOff>
                  </from>
                  <to>
                    <xdr:col>4</xdr:col>
                    <xdr:colOff>1485900</xdr:colOff>
                    <xdr:row>2</xdr:row>
                    <xdr:rowOff>335280</xdr:rowOff>
                  </to>
                </anchor>
              </controlPr>
            </control>
          </mc:Choice>
        </mc:AlternateContent>
        <mc:AlternateContent xmlns:mc="http://schemas.openxmlformats.org/markup-compatibility/2006">
          <mc:Choice Requires="x14">
            <control shapeId="1087591" r:id="rId38" name="Button 103">
              <controlPr defaultSize="0" print="0" autoFill="0" autoPict="0" macro="[0]!ToFrmGuarantee">
                <anchor moveWithCells="1">
                  <from>
                    <xdr:col>4</xdr:col>
                    <xdr:colOff>83820</xdr:colOff>
                    <xdr:row>2</xdr:row>
                    <xdr:rowOff>373380</xdr:rowOff>
                  </from>
                  <to>
                    <xdr:col>4</xdr:col>
                    <xdr:colOff>1485900</xdr:colOff>
                    <xdr:row>3</xdr:row>
                    <xdr:rowOff>121920</xdr:rowOff>
                  </to>
                </anchor>
              </controlPr>
            </control>
          </mc:Choice>
        </mc:AlternateContent>
        <mc:AlternateContent xmlns:mc="http://schemas.openxmlformats.org/markup-compatibility/2006">
          <mc:Choice Requires="x14">
            <control shapeId="1087592" r:id="rId39" name="Button 104">
              <controlPr defaultSize="0" print="0" autoFill="0" autoPict="0" macro="[0]!Macro17">
                <anchor moveWithCells="1">
                  <from>
                    <xdr:col>5</xdr:col>
                    <xdr:colOff>0</xdr:colOff>
                    <xdr:row>1</xdr:row>
                    <xdr:rowOff>68580</xdr:rowOff>
                  </from>
                  <to>
                    <xdr:col>5</xdr:col>
                    <xdr:colOff>1287780</xdr:colOff>
                    <xdr:row>1</xdr:row>
                    <xdr:rowOff>403860</xdr:rowOff>
                  </to>
                </anchor>
              </controlPr>
            </control>
          </mc:Choice>
        </mc:AlternateContent>
        <mc:AlternateContent xmlns:mc="http://schemas.openxmlformats.org/markup-compatibility/2006">
          <mc:Choice Requires="x14">
            <control shapeId="1087593" r:id="rId40" name="Button 105">
              <controlPr defaultSize="0" print="0" autoFill="0" autoPict="0" macro="[0]!Macro18">
                <anchor moveWithCells="1">
                  <from>
                    <xdr:col>5</xdr:col>
                    <xdr:colOff>0</xdr:colOff>
                    <xdr:row>2</xdr:row>
                    <xdr:rowOff>22860</xdr:rowOff>
                  </from>
                  <to>
                    <xdr:col>5</xdr:col>
                    <xdr:colOff>1287780</xdr:colOff>
                    <xdr:row>2</xdr:row>
                    <xdr:rowOff>342900</xdr:rowOff>
                  </to>
                </anchor>
              </controlPr>
            </control>
          </mc:Choice>
        </mc:AlternateContent>
        <mc:AlternateContent xmlns:mc="http://schemas.openxmlformats.org/markup-compatibility/2006">
          <mc:Choice Requires="x14">
            <control shapeId="1087594" r:id="rId41" name="Button 106">
              <controlPr defaultSize="0" print="0" autoFill="0" autoPict="0" macro="[0]!Macro19">
                <anchor moveWithCells="1">
                  <from>
                    <xdr:col>4</xdr:col>
                    <xdr:colOff>83820</xdr:colOff>
                    <xdr:row>6</xdr:row>
                    <xdr:rowOff>38100</xdr:rowOff>
                  </from>
                  <to>
                    <xdr:col>4</xdr:col>
                    <xdr:colOff>1333500</xdr:colOff>
                    <xdr:row>8</xdr:row>
                    <xdr:rowOff>30480</xdr:rowOff>
                  </to>
                </anchor>
              </controlPr>
            </control>
          </mc:Choice>
        </mc:AlternateContent>
        <mc:AlternateContent xmlns:mc="http://schemas.openxmlformats.org/markup-compatibility/2006">
          <mc:Choice Requires="x14">
            <control shapeId="1087595" r:id="rId42" name="Button 107">
              <controlPr defaultSize="0" print="0" autoFill="0" autoPict="0" macro="[0]!Macro20">
                <anchor>
                  <from>
                    <xdr:col>2</xdr:col>
                    <xdr:colOff>525780</xdr:colOff>
                    <xdr:row>2</xdr:row>
                    <xdr:rowOff>7620</xdr:rowOff>
                  </from>
                  <to>
                    <xdr:col>2</xdr:col>
                    <xdr:colOff>1988820</xdr:colOff>
                    <xdr:row>2</xdr:row>
                    <xdr:rowOff>327660</xdr:rowOff>
                  </to>
                </anchor>
              </controlPr>
            </control>
          </mc:Choice>
        </mc:AlternateContent>
        <mc:AlternateContent xmlns:mc="http://schemas.openxmlformats.org/markup-compatibility/2006">
          <mc:Choice Requires="x14">
            <control shapeId="1087596" r:id="rId43" name="Button 108">
              <controlPr defaultSize="0" print="0" autoFill="0" autoPict="0" macro="[0]!GotoScopeFly">
                <anchor>
                  <from>
                    <xdr:col>1</xdr:col>
                    <xdr:colOff>2133600</xdr:colOff>
                    <xdr:row>3</xdr:row>
                    <xdr:rowOff>175260</xdr:rowOff>
                  </from>
                  <to>
                    <xdr:col>2</xdr:col>
                    <xdr:colOff>426720</xdr:colOff>
                    <xdr:row>3</xdr:row>
                    <xdr:rowOff>487680</xdr:rowOff>
                  </to>
                </anchor>
              </controlPr>
            </control>
          </mc:Choice>
        </mc:AlternateContent>
        <mc:AlternateContent xmlns:mc="http://schemas.openxmlformats.org/markup-compatibility/2006">
          <mc:Choice Requires="x14">
            <control shapeId="1087597" r:id="rId44" name="Button 109">
              <controlPr defaultSize="0" print="0" autoFill="0" autoPict="0" macro="[0]!Macro21">
                <anchor moveWithCells="1">
                  <from>
                    <xdr:col>4</xdr:col>
                    <xdr:colOff>1645920</xdr:colOff>
                    <xdr:row>6</xdr:row>
                    <xdr:rowOff>30480</xdr:rowOff>
                  </from>
                  <to>
                    <xdr:col>5</xdr:col>
                    <xdr:colOff>1226820</xdr:colOff>
                    <xdr:row>8</xdr:row>
                    <xdr:rowOff>30480</xdr:rowOff>
                  </to>
                </anchor>
              </controlPr>
            </control>
          </mc:Choice>
        </mc:AlternateContent>
        <mc:AlternateContent xmlns:mc="http://schemas.openxmlformats.org/markup-compatibility/2006">
          <mc:Choice Requires="x14">
            <control shapeId="1087598" r:id="rId45" name="Button 110">
              <controlPr defaultSize="0" print="0" autoFill="0" autoPict="0" macro="[0]!Macro22">
                <anchor moveWithCells="1">
                  <from>
                    <xdr:col>4</xdr:col>
                    <xdr:colOff>68580</xdr:colOff>
                    <xdr:row>15</xdr:row>
                    <xdr:rowOff>68580</xdr:rowOff>
                  </from>
                  <to>
                    <xdr:col>4</xdr:col>
                    <xdr:colOff>1379220</xdr:colOff>
                    <xdr:row>16</xdr:row>
                    <xdr:rowOff>144780</xdr:rowOff>
                  </to>
                </anchor>
              </controlPr>
            </control>
          </mc:Choice>
        </mc:AlternateContent>
        <mc:AlternateContent xmlns:mc="http://schemas.openxmlformats.org/markup-compatibility/2006">
          <mc:Choice Requires="x14">
            <control shapeId="1087599" r:id="rId46" name="Button 111">
              <controlPr defaultSize="0" print="0" autoFill="0" autoPict="0" macro="[0]!Macro23">
                <anchor moveWithCells="1">
                  <from>
                    <xdr:col>4</xdr:col>
                    <xdr:colOff>83820</xdr:colOff>
                    <xdr:row>8</xdr:row>
                    <xdr:rowOff>60960</xdr:rowOff>
                  </from>
                  <to>
                    <xdr:col>4</xdr:col>
                    <xdr:colOff>1333500</xdr:colOff>
                    <xdr:row>10</xdr:row>
                    <xdr:rowOff>60960</xdr:rowOff>
                  </to>
                </anchor>
              </controlPr>
            </control>
          </mc:Choice>
        </mc:AlternateContent>
        <mc:AlternateContent xmlns:mc="http://schemas.openxmlformats.org/markup-compatibility/2006">
          <mc:Choice Requires="x14">
            <control shapeId="1087600" r:id="rId47" name="Button 112">
              <controlPr defaultSize="0" print="0" autoFill="0" autoPict="0" macro="[0]!Macro24">
                <anchor moveWithCells="1">
                  <from>
                    <xdr:col>4</xdr:col>
                    <xdr:colOff>83820</xdr:colOff>
                    <xdr:row>10</xdr:row>
                    <xdr:rowOff>83820</xdr:rowOff>
                  </from>
                  <to>
                    <xdr:col>4</xdr:col>
                    <xdr:colOff>1333500</xdr:colOff>
                    <xdr:row>11</xdr:row>
                    <xdr:rowOff>220980</xdr:rowOff>
                  </to>
                </anchor>
              </controlPr>
            </control>
          </mc:Choice>
        </mc:AlternateContent>
        <mc:AlternateContent xmlns:mc="http://schemas.openxmlformats.org/markup-compatibility/2006">
          <mc:Choice Requires="x14">
            <control shapeId="1087601" r:id="rId48" name="Button 113">
              <controlPr defaultSize="0" print="0" autoFill="0" autoPict="0" macro="[0]!Macro25">
                <anchor>
                  <from>
                    <xdr:col>1</xdr:col>
                    <xdr:colOff>2659380</xdr:colOff>
                    <xdr:row>13</xdr:row>
                    <xdr:rowOff>76200</xdr:rowOff>
                  </from>
                  <to>
                    <xdr:col>2</xdr:col>
                    <xdr:colOff>1211580</xdr:colOff>
                    <xdr:row>15</xdr:row>
                    <xdr:rowOff>220980</xdr:rowOff>
                  </to>
                </anchor>
              </controlPr>
            </control>
          </mc:Choice>
        </mc:AlternateContent>
        <mc:AlternateContent xmlns:mc="http://schemas.openxmlformats.org/markup-compatibility/2006">
          <mc:Choice Requires="x14">
            <control shapeId="1087602" r:id="rId49" name="Button 114">
              <controlPr defaultSize="0" print="0" autoFill="0" autoPict="0" macro="[0]!Macro27">
                <anchor>
                  <from>
                    <xdr:col>1</xdr:col>
                    <xdr:colOff>2651760</xdr:colOff>
                    <xdr:row>6</xdr:row>
                    <xdr:rowOff>30480</xdr:rowOff>
                  </from>
                  <to>
                    <xdr:col>2</xdr:col>
                    <xdr:colOff>1203960</xdr:colOff>
                    <xdr:row>8</xdr:row>
                    <xdr:rowOff>99060</xdr:rowOff>
                  </to>
                </anchor>
              </controlPr>
            </control>
          </mc:Choice>
        </mc:AlternateContent>
        <mc:AlternateContent xmlns:mc="http://schemas.openxmlformats.org/markup-compatibility/2006">
          <mc:Choice Requires="x14">
            <control shapeId="1087605" r:id="rId50" name="Button 117">
              <controlPr defaultSize="0" print="0" autoFill="0" autoPict="0" macro="[0]!ToAnnexure6">
                <anchor>
                  <from>
                    <xdr:col>2</xdr:col>
                    <xdr:colOff>3032760</xdr:colOff>
                    <xdr:row>16</xdr:row>
                    <xdr:rowOff>22860</xdr:rowOff>
                  </from>
                  <to>
                    <xdr:col>2</xdr:col>
                    <xdr:colOff>4762500</xdr:colOff>
                    <xdr:row>17</xdr:row>
                    <xdr:rowOff>137160</xdr:rowOff>
                  </to>
                </anchor>
              </controlPr>
            </control>
          </mc:Choice>
        </mc:AlternateContent>
        <mc:AlternateContent xmlns:mc="http://schemas.openxmlformats.org/markup-compatibility/2006">
          <mc:Choice Requires="x14">
            <control shapeId="1087606" r:id="rId51" name="Button 118">
              <controlPr defaultSize="0" print="0" autoFill="0" autoPict="0" macro="[0]!GoToPMB">
                <anchor moveWithCells="1" sizeWithCells="1">
                  <from>
                    <xdr:col>4</xdr:col>
                    <xdr:colOff>1584960</xdr:colOff>
                    <xdr:row>18</xdr:row>
                    <xdr:rowOff>388620</xdr:rowOff>
                  </from>
                  <to>
                    <xdr:col>5</xdr:col>
                    <xdr:colOff>1280160</xdr:colOff>
                    <xdr:row>19</xdr:row>
                    <xdr:rowOff>99060</xdr:rowOff>
                  </to>
                </anchor>
              </controlPr>
            </control>
          </mc:Choice>
        </mc:AlternateContent>
        <mc:AlternateContent xmlns:mc="http://schemas.openxmlformats.org/markup-compatibility/2006">
          <mc:Choice Requires="x14">
            <control shapeId="1087607" r:id="rId52" name="Button 119">
              <controlPr defaultSize="0" print="0" autoFill="0" autoPict="0" macro="[0]!MaptoUlundi">
                <anchor moveWithCells="1" sizeWithCells="1">
                  <from>
                    <xdr:col>4</xdr:col>
                    <xdr:colOff>1584960</xdr:colOff>
                    <xdr:row>18</xdr:row>
                    <xdr:rowOff>68580</xdr:rowOff>
                  </from>
                  <to>
                    <xdr:col>5</xdr:col>
                    <xdr:colOff>1280160</xdr:colOff>
                    <xdr:row>18</xdr:row>
                    <xdr:rowOff>365760</xdr:rowOff>
                  </to>
                </anchor>
              </controlPr>
            </control>
          </mc:Choice>
        </mc:AlternateContent>
        <mc:AlternateContent xmlns:mc="http://schemas.openxmlformats.org/markup-compatibility/2006">
          <mc:Choice Requires="x14">
            <control shapeId="1087608" r:id="rId53" name="Button 120">
              <controlPr defaultSize="0" print="0" autoFill="0" autoPict="0" macro="[0]!MapToLdmth">
                <anchor moveWithCells="1" sizeWithCells="1">
                  <from>
                    <xdr:col>4</xdr:col>
                    <xdr:colOff>1584960</xdr:colOff>
                    <xdr:row>15</xdr:row>
                    <xdr:rowOff>60960</xdr:rowOff>
                  </from>
                  <to>
                    <xdr:col>5</xdr:col>
                    <xdr:colOff>1280160</xdr:colOff>
                    <xdr:row>16</xdr:row>
                    <xdr:rowOff>137160</xdr:rowOff>
                  </to>
                </anchor>
              </controlPr>
            </control>
          </mc:Choice>
        </mc:AlternateContent>
        <mc:AlternateContent xmlns:mc="http://schemas.openxmlformats.org/markup-compatibility/2006">
          <mc:Choice Requires="x14">
            <control shapeId="1087609" r:id="rId54" name="Button 121">
              <controlPr defaultSize="0" print="0" autoFill="0" autoPict="0" macro="[0]!ToDurbanMap">
                <anchor moveWithCells="1" sizeWithCells="1">
                  <from>
                    <xdr:col>4</xdr:col>
                    <xdr:colOff>1584960</xdr:colOff>
                    <xdr:row>16</xdr:row>
                    <xdr:rowOff>160020</xdr:rowOff>
                  </from>
                  <to>
                    <xdr:col>5</xdr:col>
                    <xdr:colOff>1280160</xdr:colOff>
                    <xdr:row>18</xdr:row>
                    <xdr:rowOff>38100</xdr:rowOff>
                  </to>
                </anchor>
              </controlPr>
            </control>
          </mc:Choice>
        </mc:AlternateContent>
        <mc:AlternateContent xmlns:mc="http://schemas.openxmlformats.org/markup-compatibility/2006">
          <mc:Choice Requires="x14">
            <control shapeId="1087610" r:id="rId55" name="Button 122">
              <controlPr defaultSize="0" print="0" autoFill="0" autoPict="0" macro="[0]!Spellcheck">
                <anchor moveWithCells="1">
                  <from>
                    <xdr:col>2</xdr:col>
                    <xdr:colOff>3680460</xdr:colOff>
                    <xdr:row>3</xdr:row>
                    <xdr:rowOff>83820</xdr:rowOff>
                  </from>
                  <to>
                    <xdr:col>2</xdr:col>
                    <xdr:colOff>4724400</xdr:colOff>
                    <xdr:row>3</xdr:row>
                    <xdr:rowOff>381000</xdr:rowOff>
                  </to>
                </anchor>
              </controlPr>
            </control>
          </mc:Choice>
        </mc:AlternateContent>
        <mc:AlternateContent xmlns:mc="http://schemas.openxmlformats.org/markup-compatibility/2006">
          <mc:Choice Requires="x14">
            <control shapeId="1087612" r:id="rId56" name="Button 124">
              <controlPr defaultSize="0" print="0" autoFill="0" autoPict="0" macro="[0]!ToHealsafety">
                <anchor>
                  <from>
                    <xdr:col>1</xdr:col>
                    <xdr:colOff>2651760</xdr:colOff>
                    <xdr:row>9</xdr:row>
                    <xdr:rowOff>22860</xdr:rowOff>
                  </from>
                  <to>
                    <xdr:col>2</xdr:col>
                    <xdr:colOff>1203960</xdr:colOff>
                    <xdr:row>11</xdr:row>
                    <xdr:rowOff>7620</xdr:rowOff>
                  </to>
                </anchor>
              </controlPr>
            </control>
          </mc:Choice>
        </mc:AlternateContent>
        <mc:AlternateContent xmlns:mc="http://schemas.openxmlformats.org/markup-compatibility/2006">
          <mc:Choice Requires="x14">
            <control shapeId="1087613" r:id="rId57" name="Button 125">
              <controlPr defaultSize="0" print="0" autoFill="0" autoPict="0" macro="[0]!ToFinanStand">
                <anchor>
                  <from>
                    <xdr:col>0</xdr:col>
                    <xdr:colOff>45720</xdr:colOff>
                    <xdr:row>19</xdr:row>
                    <xdr:rowOff>220980</xdr:rowOff>
                  </from>
                  <to>
                    <xdr:col>1</xdr:col>
                    <xdr:colOff>762000</xdr:colOff>
                    <xdr:row>19</xdr:row>
                    <xdr:rowOff>556260</xdr:rowOff>
                  </to>
                </anchor>
              </controlPr>
            </control>
          </mc:Choice>
        </mc:AlternateContent>
        <mc:AlternateContent xmlns:mc="http://schemas.openxmlformats.org/markup-compatibility/2006">
          <mc:Choice Requires="x14">
            <control shapeId="1087614" r:id="rId58" name="Button 126">
              <controlPr defaultSize="0" print="0" autoFill="0" autoPict="0" macro="[0]!ToQuestionar">
                <anchor>
                  <from>
                    <xdr:col>1</xdr:col>
                    <xdr:colOff>2659380</xdr:colOff>
                    <xdr:row>11</xdr:row>
                    <xdr:rowOff>68580</xdr:rowOff>
                  </from>
                  <to>
                    <xdr:col>2</xdr:col>
                    <xdr:colOff>1211580</xdr:colOff>
                    <xdr:row>13</xdr:row>
                    <xdr:rowOff>7620</xdr:rowOff>
                  </to>
                </anchor>
              </controlPr>
            </control>
          </mc:Choice>
        </mc:AlternateContent>
        <mc:AlternateContent xmlns:mc="http://schemas.openxmlformats.org/markup-compatibility/2006">
          <mc:Choice Requires="x14">
            <control shapeId="1087615" r:id="rId59" name="Button 127">
              <controlPr defaultSize="0" print="0" autoFill="0" autoPict="0" macro="[0]!ToCompComm">
                <anchor>
                  <from>
                    <xdr:col>1</xdr:col>
                    <xdr:colOff>2659380</xdr:colOff>
                    <xdr:row>16</xdr:row>
                    <xdr:rowOff>45720</xdr:rowOff>
                  </from>
                  <to>
                    <xdr:col>2</xdr:col>
                    <xdr:colOff>1211580</xdr:colOff>
                    <xdr:row>17</xdr:row>
                    <xdr:rowOff>175260</xdr:rowOff>
                  </to>
                </anchor>
              </controlPr>
            </control>
          </mc:Choice>
        </mc:AlternateContent>
        <mc:AlternateContent xmlns:mc="http://schemas.openxmlformats.org/markup-compatibility/2006">
          <mc:Choice Requires="x14">
            <control shapeId="1087616" r:id="rId60" name="Button 128">
              <controlPr defaultSize="0" print="0" autoFill="0" autoPict="0" macro="[0]!ToReceiptofOffer">
                <anchor>
                  <from>
                    <xdr:col>1</xdr:col>
                    <xdr:colOff>2659380</xdr:colOff>
                    <xdr:row>18</xdr:row>
                    <xdr:rowOff>411480</xdr:rowOff>
                  </from>
                  <to>
                    <xdr:col>2</xdr:col>
                    <xdr:colOff>1211580</xdr:colOff>
                    <xdr:row>19</xdr:row>
                    <xdr:rowOff>175260</xdr:rowOff>
                  </to>
                </anchor>
              </controlPr>
            </control>
          </mc:Choice>
        </mc:AlternateContent>
        <mc:AlternateContent xmlns:mc="http://schemas.openxmlformats.org/markup-compatibility/2006">
          <mc:Choice Requires="x14">
            <control shapeId="1087618" r:id="rId61" name="Button 130">
              <controlPr defaultSize="0" print="0" autoFill="0" autoPict="0" macro="[0]!BoQFlyer">
                <anchor>
                  <from>
                    <xdr:col>2</xdr:col>
                    <xdr:colOff>525780</xdr:colOff>
                    <xdr:row>1</xdr:row>
                    <xdr:rowOff>45720</xdr:rowOff>
                  </from>
                  <to>
                    <xdr:col>2</xdr:col>
                    <xdr:colOff>1988820</xdr:colOff>
                    <xdr:row>1</xdr:row>
                    <xdr:rowOff>365760</xdr:rowOff>
                  </to>
                </anchor>
              </controlPr>
            </control>
          </mc:Choice>
        </mc:AlternateContent>
        <mc:AlternateContent xmlns:mc="http://schemas.openxmlformats.org/markup-compatibility/2006">
          <mc:Choice Requires="x14">
            <control shapeId="1087626" r:id="rId62" name="Button 138">
              <controlPr defaultSize="0" print="0" autoFill="0" autoPict="0" macro="[0]!ToRatesandTax">
                <anchor>
                  <from>
                    <xdr:col>1</xdr:col>
                    <xdr:colOff>2659380</xdr:colOff>
                    <xdr:row>19</xdr:row>
                    <xdr:rowOff>220980</xdr:rowOff>
                  </from>
                  <to>
                    <xdr:col>2</xdr:col>
                    <xdr:colOff>1211580</xdr:colOff>
                    <xdr:row>19</xdr:row>
                    <xdr:rowOff>556260</xdr:rowOff>
                  </to>
                </anchor>
              </controlPr>
            </control>
          </mc:Choice>
        </mc:AlternateContent>
        <mc:AlternateContent xmlns:mc="http://schemas.openxmlformats.org/markup-compatibility/2006">
          <mc:Choice Requires="x14">
            <control shapeId="1087627" r:id="rId63" name="Button 139">
              <controlPr defaultSize="0" print="0" autoFill="0" autoPict="0" macro="[0]!ToProofUIF">
                <anchor>
                  <from>
                    <xdr:col>2</xdr:col>
                    <xdr:colOff>1264920</xdr:colOff>
                    <xdr:row>6</xdr:row>
                    <xdr:rowOff>30480</xdr:rowOff>
                  </from>
                  <to>
                    <xdr:col>2</xdr:col>
                    <xdr:colOff>2994660</xdr:colOff>
                    <xdr:row>8</xdr:row>
                    <xdr:rowOff>99060</xdr:rowOff>
                  </to>
                </anchor>
              </controlPr>
            </control>
          </mc:Choice>
        </mc:AlternateContent>
        <mc:AlternateContent xmlns:mc="http://schemas.openxmlformats.org/markup-compatibility/2006">
          <mc:Choice Requires="x14">
            <control shapeId="1087628" r:id="rId64" name="Button 140">
              <controlPr defaultSize="0" print="0" autoFill="0" autoPict="0" macro="[0]!ToNatIndusProgram">
                <anchor>
                  <from>
                    <xdr:col>2</xdr:col>
                    <xdr:colOff>1264920</xdr:colOff>
                    <xdr:row>9</xdr:row>
                    <xdr:rowOff>22860</xdr:rowOff>
                  </from>
                  <to>
                    <xdr:col>2</xdr:col>
                    <xdr:colOff>2994660</xdr:colOff>
                    <xdr:row>11</xdr:row>
                    <xdr:rowOff>7620</xdr:rowOff>
                  </to>
                </anchor>
              </controlPr>
            </control>
          </mc:Choice>
        </mc:AlternateContent>
        <mc:AlternateContent xmlns:mc="http://schemas.openxmlformats.org/markup-compatibility/2006">
          <mc:Choice Requires="x14">
            <control shapeId="1087629" r:id="rId65" name="Button 141">
              <controlPr defaultSize="0" print="0" autoFill="0" autoPict="0" macro="[0]!ToCertofbid">
                <anchor>
                  <from>
                    <xdr:col>2</xdr:col>
                    <xdr:colOff>1264920</xdr:colOff>
                    <xdr:row>11</xdr:row>
                    <xdr:rowOff>68580</xdr:rowOff>
                  </from>
                  <to>
                    <xdr:col>2</xdr:col>
                    <xdr:colOff>2994660</xdr:colOff>
                    <xdr:row>13</xdr:row>
                    <xdr:rowOff>7620</xdr:rowOff>
                  </to>
                </anchor>
              </controlPr>
            </control>
          </mc:Choice>
        </mc:AlternateContent>
        <mc:AlternateContent xmlns:mc="http://schemas.openxmlformats.org/markup-compatibility/2006">
          <mc:Choice Requires="x14">
            <control shapeId="1087632" r:id="rId66" name="Button 144">
              <controlPr defaultSize="0" print="0" autoFill="0" autoPict="0" macro="[0]!ToAnnualStatements">
                <anchor>
                  <from>
                    <xdr:col>1</xdr:col>
                    <xdr:colOff>845820</xdr:colOff>
                    <xdr:row>19</xdr:row>
                    <xdr:rowOff>220980</xdr:rowOff>
                  </from>
                  <to>
                    <xdr:col>1</xdr:col>
                    <xdr:colOff>2583180</xdr:colOff>
                    <xdr:row>19</xdr:row>
                    <xdr:rowOff>556260</xdr:rowOff>
                  </to>
                </anchor>
              </controlPr>
            </control>
          </mc:Choice>
        </mc:AlternateContent>
        <mc:AlternateContent xmlns:mc="http://schemas.openxmlformats.org/markup-compatibility/2006">
          <mc:Choice Requires="x14">
            <control shapeId="1087633" r:id="rId67" name="Button 145">
              <controlPr defaultSize="0" print="0" autoFill="0" autoPict="0" macro="[0]!ToDOW07">
                <anchor>
                  <from>
                    <xdr:col>1</xdr:col>
                    <xdr:colOff>2659380</xdr:colOff>
                    <xdr:row>18</xdr:row>
                    <xdr:rowOff>22860</xdr:rowOff>
                  </from>
                  <to>
                    <xdr:col>2</xdr:col>
                    <xdr:colOff>1211580</xdr:colOff>
                    <xdr:row>18</xdr:row>
                    <xdr:rowOff>373380</xdr:rowOff>
                  </to>
                </anchor>
              </controlPr>
            </control>
          </mc:Choice>
        </mc:AlternateContent>
        <mc:AlternateContent xmlns:mc="http://schemas.openxmlformats.org/markup-compatibility/2006">
          <mc:Choice Requires="x14">
            <control shapeId="1087634" r:id="rId68" name="Button 146">
              <controlPr defaultSize="0" print="0" autoFill="0" autoPict="0" macro="[0]!ToProofPSDbf">
                <anchor>
                  <from>
                    <xdr:col>2</xdr:col>
                    <xdr:colOff>1264920</xdr:colOff>
                    <xdr:row>13</xdr:row>
                    <xdr:rowOff>68580</xdr:rowOff>
                  </from>
                  <to>
                    <xdr:col>2</xdr:col>
                    <xdr:colOff>2994660</xdr:colOff>
                    <xdr:row>15</xdr:row>
                    <xdr:rowOff>198120</xdr:rowOff>
                  </to>
                </anchor>
              </controlPr>
            </control>
          </mc:Choice>
        </mc:AlternateContent>
        <mc:AlternateContent xmlns:mc="http://schemas.openxmlformats.org/markup-compatibility/2006">
          <mc:Choice Requires="x14">
            <control shapeId="1087635" r:id="rId69" name="Button 147">
              <controlPr defaultSize="0" print="0" autoFill="0" autoPict="0" macro="[0]!ToProofofDeposit">
                <anchor>
                  <from>
                    <xdr:col>2</xdr:col>
                    <xdr:colOff>1264920</xdr:colOff>
                    <xdr:row>18</xdr:row>
                    <xdr:rowOff>7620</xdr:rowOff>
                  </from>
                  <to>
                    <xdr:col>2</xdr:col>
                    <xdr:colOff>2994660</xdr:colOff>
                    <xdr:row>18</xdr:row>
                    <xdr:rowOff>350520</xdr:rowOff>
                  </to>
                </anchor>
              </controlPr>
            </control>
          </mc:Choice>
        </mc:AlternateContent>
        <mc:AlternateContent xmlns:mc="http://schemas.openxmlformats.org/markup-compatibility/2006">
          <mc:Choice Requires="x14">
            <control shapeId="1087636" r:id="rId70" name="Button 148">
              <controlPr defaultSize="0" print="0" autoFill="0" autoPict="0" macro="[0]!ToCIDBReg">
                <anchor>
                  <from>
                    <xdr:col>2</xdr:col>
                    <xdr:colOff>1264920</xdr:colOff>
                    <xdr:row>16</xdr:row>
                    <xdr:rowOff>30480</xdr:rowOff>
                  </from>
                  <to>
                    <xdr:col>2</xdr:col>
                    <xdr:colOff>2994660</xdr:colOff>
                    <xdr:row>17</xdr:row>
                    <xdr:rowOff>160020</xdr:rowOff>
                  </to>
                </anchor>
              </controlPr>
            </control>
          </mc:Choice>
        </mc:AlternateContent>
        <mc:AlternateContent xmlns:mc="http://schemas.openxmlformats.org/markup-compatibility/2006">
          <mc:Choice Requires="x14">
            <control shapeId="1087637" r:id="rId71" name="Button 149">
              <controlPr defaultSize="0" print="0" autoFill="0" autoPict="0" macro="[0]!ToEPWPAddSpec">
                <anchor moveWithCells="1">
                  <from>
                    <xdr:col>6</xdr:col>
                    <xdr:colOff>45720</xdr:colOff>
                    <xdr:row>1</xdr:row>
                    <xdr:rowOff>60960</xdr:rowOff>
                  </from>
                  <to>
                    <xdr:col>6</xdr:col>
                    <xdr:colOff>1295400</xdr:colOff>
                    <xdr:row>1</xdr:row>
                    <xdr:rowOff>365760</xdr:rowOff>
                  </to>
                </anchor>
              </controlPr>
            </control>
          </mc:Choice>
        </mc:AlternateContent>
        <mc:AlternateContent xmlns:mc="http://schemas.openxmlformats.org/markup-compatibility/2006">
          <mc:Choice Requires="x14">
            <control shapeId="1087638" r:id="rId72" name="Button 150">
              <controlPr defaultSize="0" print="0" autoFill="0" autoPict="0" macro="[0]!ToEPWPScope">
                <anchor moveWithCells="1">
                  <from>
                    <xdr:col>6</xdr:col>
                    <xdr:colOff>45720</xdr:colOff>
                    <xdr:row>1</xdr:row>
                    <xdr:rowOff>388620</xdr:rowOff>
                  </from>
                  <to>
                    <xdr:col>6</xdr:col>
                    <xdr:colOff>1295400</xdr:colOff>
                    <xdr:row>2</xdr:row>
                    <xdr:rowOff>327660</xdr:rowOff>
                  </to>
                </anchor>
              </controlPr>
            </control>
          </mc:Choice>
        </mc:AlternateContent>
        <mc:AlternateContent xmlns:mc="http://schemas.openxmlformats.org/markup-compatibility/2006">
          <mc:Choice Requires="x14">
            <control shapeId="1087639" r:id="rId73" name="Button 151">
              <controlPr defaultSize="0" print="0" autoFill="0" autoPict="0" macro="[0]!ToEPWPBQ">
                <anchor moveWithCells="1">
                  <from>
                    <xdr:col>6</xdr:col>
                    <xdr:colOff>45720</xdr:colOff>
                    <xdr:row>2</xdr:row>
                    <xdr:rowOff>365760</xdr:rowOff>
                  </from>
                  <to>
                    <xdr:col>6</xdr:col>
                    <xdr:colOff>1295400</xdr:colOff>
                    <xdr:row>3</xdr:row>
                    <xdr:rowOff>76200</xdr:rowOff>
                  </to>
                </anchor>
              </controlPr>
            </control>
          </mc:Choice>
        </mc:AlternateContent>
        <mc:AlternateContent xmlns:mc="http://schemas.openxmlformats.org/markup-compatibility/2006">
          <mc:Choice Requires="x14">
            <control shapeId="1087640" r:id="rId74" name="Button 152">
              <controlPr defaultSize="0" print="0" autoFill="0" autoPict="0" macro="[0]!ToOHSspec">
                <anchor moveWithCells="1">
                  <from>
                    <xdr:col>6</xdr:col>
                    <xdr:colOff>45720</xdr:colOff>
                    <xdr:row>6</xdr:row>
                    <xdr:rowOff>38100</xdr:rowOff>
                  </from>
                  <to>
                    <xdr:col>6</xdr:col>
                    <xdr:colOff>1371600</xdr:colOff>
                    <xdr:row>8</xdr:row>
                    <xdr:rowOff>38100</xdr:rowOff>
                  </to>
                </anchor>
              </controlPr>
            </control>
          </mc:Choice>
        </mc:AlternateContent>
        <mc:AlternateContent xmlns:mc="http://schemas.openxmlformats.org/markup-compatibility/2006">
          <mc:Choice Requires="x14">
            <control shapeId="1087642" r:id="rId75" name="Button 154">
              <controlPr defaultSize="0" print="0" autoFill="0" autoPict="0" macro="[0]!toannex8">
                <anchor moveWithCells="1">
                  <from>
                    <xdr:col>6</xdr:col>
                    <xdr:colOff>45720</xdr:colOff>
                    <xdr:row>8</xdr:row>
                    <xdr:rowOff>68580</xdr:rowOff>
                  </from>
                  <to>
                    <xdr:col>6</xdr:col>
                    <xdr:colOff>1371600</xdr:colOff>
                    <xdr:row>10</xdr:row>
                    <xdr:rowOff>68580</xdr:rowOff>
                  </to>
                </anchor>
              </controlPr>
            </control>
          </mc:Choice>
        </mc:AlternateContent>
        <mc:AlternateContent xmlns:mc="http://schemas.openxmlformats.org/markup-compatibility/2006">
          <mc:Choice Requires="x14">
            <control shapeId="1087643" r:id="rId76" name="Button 155">
              <controlPr defaultSize="0" print="0" autoFill="0" autoPict="0" macro="[0]!ToConFrmBuyGoodsPrt1">
                <anchor>
                  <from>
                    <xdr:col>2</xdr:col>
                    <xdr:colOff>1264920</xdr:colOff>
                    <xdr:row>18</xdr:row>
                    <xdr:rowOff>403860</xdr:rowOff>
                  </from>
                  <to>
                    <xdr:col>2</xdr:col>
                    <xdr:colOff>2994660</xdr:colOff>
                    <xdr:row>19</xdr:row>
                    <xdr:rowOff>160020</xdr:rowOff>
                  </to>
                </anchor>
              </controlPr>
            </control>
          </mc:Choice>
        </mc:AlternateContent>
        <mc:AlternateContent xmlns:mc="http://schemas.openxmlformats.org/markup-compatibility/2006">
          <mc:Choice Requires="x14">
            <control shapeId="1087644" r:id="rId77" name="Button 156">
              <controlPr defaultSize="0" print="0" autoFill="0" autoPict="0" macro="[0]!ToConFrmBuyGoodsPrt2">
                <anchor>
                  <from>
                    <xdr:col>2</xdr:col>
                    <xdr:colOff>1264920</xdr:colOff>
                    <xdr:row>19</xdr:row>
                    <xdr:rowOff>220980</xdr:rowOff>
                  </from>
                  <to>
                    <xdr:col>2</xdr:col>
                    <xdr:colOff>2994660</xdr:colOff>
                    <xdr:row>19</xdr:row>
                    <xdr:rowOff>556260</xdr:rowOff>
                  </to>
                </anchor>
              </controlPr>
            </control>
          </mc:Choice>
        </mc:AlternateContent>
        <mc:AlternateContent xmlns:mc="http://schemas.openxmlformats.org/markup-compatibility/2006">
          <mc:Choice Requires="x14">
            <control shapeId="1087645" r:id="rId78" name="Button 157">
              <controlPr defaultSize="0" print="0" autoFill="0" autoPict="0" macro="[0]!Toohse">
                <anchor>
                  <from>
                    <xdr:col>2</xdr:col>
                    <xdr:colOff>3032760</xdr:colOff>
                    <xdr:row>6</xdr:row>
                    <xdr:rowOff>30480</xdr:rowOff>
                  </from>
                  <to>
                    <xdr:col>2</xdr:col>
                    <xdr:colOff>4762500</xdr:colOff>
                    <xdr:row>8</xdr:row>
                    <xdr:rowOff>76200</xdr:rowOff>
                  </to>
                </anchor>
              </controlPr>
            </control>
          </mc:Choice>
        </mc:AlternateContent>
        <mc:AlternateContent xmlns:mc="http://schemas.openxmlformats.org/markup-compatibility/2006">
          <mc:Choice Requires="x14">
            <control shapeId="1087646" r:id="rId79" name="Button 158">
              <controlPr defaultSize="0" print="0" autoFill="0" autoPict="0" macro="[0]!ToClntReqOHSEPln">
                <anchor>
                  <from>
                    <xdr:col>2</xdr:col>
                    <xdr:colOff>3032760</xdr:colOff>
                    <xdr:row>9</xdr:row>
                    <xdr:rowOff>7620</xdr:rowOff>
                  </from>
                  <to>
                    <xdr:col>2</xdr:col>
                    <xdr:colOff>4762500</xdr:colOff>
                    <xdr:row>10</xdr:row>
                    <xdr:rowOff>175260</xdr:rowOff>
                  </to>
                </anchor>
              </controlPr>
            </control>
          </mc:Choice>
        </mc:AlternateContent>
        <mc:AlternateContent xmlns:mc="http://schemas.openxmlformats.org/markup-compatibility/2006">
          <mc:Choice Requires="x14">
            <control shapeId="1087647" r:id="rId80" name="Button 159">
              <controlPr defaultSize="0" print="0" autoFill="0" autoPict="0" macro="[0]!ToBseRskAss">
                <anchor>
                  <from>
                    <xdr:col>2</xdr:col>
                    <xdr:colOff>3032760</xdr:colOff>
                    <xdr:row>11</xdr:row>
                    <xdr:rowOff>68580</xdr:rowOff>
                  </from>
                  <to>
                    <xdr:col>2</xdr:col>
                    <xdr:colOff>4762500</xdr:colOff>
                    <xdr:row>13</xdr:row>
                    <xdr:rowOff>0</xdr:rowOff>
                  </to>
                </anchor>
              </controlPr>
            </control>
          </mc:Choice>
        </mc:AlternateContent>
        <mc:AlternateContent xmlns:mc="http://schemas.openxmlformats.org/markup-compatibility/2006">
          <mc:Choice Requires="x14">
            <control shapeId="1087648" r:id="rId81" name="Button 160">
              <controlPr defaultSize="0" print="0" autoFill="0" autoPict="0" macro="[0]!ToWaiverLien">
                <anchor moveWithCells="1" sizeWithCells="1">
                  <from>
                    <xdr:col>4</xdr:col>
                    <xdr:colOff>68580</xdr:colOff>
                    <xdr:row>16</xdr:row>
                    <xdr:rowOff>182880</xdr:rowOff>
                  </from>
                  <to>
                    <xdr:col>4</xdr:col>
                    <xdr:colOff>1379220</xdr:colOff>
                    <xdr:row>18</xdr:row>
                    <xdr:rowOff>60960</xdr:rowOff>
                  </to>
                </anchor>
              </controlPr>
            </control>
          </mc:Choice>
        </mc:AlternateContent>
        <mc:AlternateContent xmlns:mc="http://schemas.openxmlformats.org/markup-compatibility/2006">
          <mc:Choice Requires="x14">
            <control shapeId="1087649" r:id="rId82" name="Button 161">
              <controlPr defaultSize="0" print="0" autoFill="0" autoPict="0" macro="[0]!ToSBD62">
                <anchor>
                  <from>
                    <xdr:col>2</xdr:col>
                    <xdr:colOff>3032760</xdr:colOff>
                    <xdr:row>13</xdr:row>
                    <xdr:rowOff>68580</xdr:rowOff>
                  </from>
                  <to>
                    <xdr:col>2</xdr:col>
                    <xdr:colOff>4762500</xdr:colOff>
                    <xdr:row>15</xdr:row>
                    <xdr:rowOff>182880</xdr:rowOff>
                  </to>
                </anchor>
              </controlPr>
            </control>
          </mc:Choice>
        </mc:AlternateContent>
        <mc:AlternateContent xmlns:mc="http://schemas.openxmlformats.org/markup-compatibility/2006">
          <mc:Choice Requires="x14">
            <control shapeId="1087650" r:id="rId83" name="Button 162">
              <controlPr defaultSize="0" print="0" autoFill="0" autoPict="0" macro="[0]!ToJVAgree">
                <anchor moveWithCells="1" sizeWithCells="1">
                  <from>
                    <xdr:col>4</xdr:col>
                    <xdr:colOff>76200</xdr:colOff>
                    <xdr:row>18</xdr:row>
                    <xdr:rowOff>121920</xdr:rowOff>
                  </from>
                  <to>
                    <xdr:col>4</xdr:col>
                    <xdr:colOff>1394460</xdr:colOff>
                    <xdr:row>18</xdr:row>
                    <xdr:rowOff>556260</xdr:rowOff>
                  </to>
                </anchor>
              </controlPr>
            </control>
          </mc:Choice>
        </mc:AlternateContent>
        <mc:AlternateContent xmlns:mc="http://schemas.openxmlformats.org/markup-compatibility/2006">
          <mc:Choice Requires="x14">
            <control shapeId="1087651" r:id="rId84" name="Button 163">
              <controlPr defaultSize="0" print="0" autoFill="0" autoPict="0" macro="[0]!ToTenderAd">
                <anchor>
                  <from>
                    <xdr:col>2</xdr:col>
                    <xdr:colOff>2156460</xdr:colOff>
                    <xdr:row>3</xdr:row>
                    <xdr:rowOff>556260</xdr:rowOff>
                  </from>
                  <to>
                    <xdr:col>2</xdr:col>
                    <xdr:colOff>3611880</xdr:colOff>
                    <xdr:row>4</xdr:row>
                    <xdr:rowOff>266700</xdr:rowOff>
                  </to>
                </anchor>
              </controlPr>
            </control>
          </mc:Choice>
        </mc:AlternateContent>
        <mc:AlternateContent xmlns:mc="http://schemas.openxmlformats.org/markup-compatibility/2006">
          <mc:Choice Requires="x14">
            <control shapeId="1087652" r:id="rId85" name="Button 164">
              <controlPr defaultSize="0" print="0" autoFill="0" autoPict="0" macro="[0]!ToEPWPEmpCont">
                <anchor moveWithCells="1">
                  <from>
                    <xdr:col>6</xdr:col>
                    <xdr:colOff>45720</xdr:colOff>
                    <xdr:row>3</xdr:row>
                    <xdr:rowOff>106680</xdr:rowOff>
                  </from>
                  <to>
                    <xdr:col>6</xdr:col>
                    <xdr:colOff>1287780</xdr:colOff>
                    <xdr:row>3</xdr:row>
                    <xdr:rowOff>556260</xdr:rowOff>
                  </to>
                </anchor>
              </controlPr>
            </control>
          </mc:Choice>
        </mc:AlternateContent>
        <mc:AlternateContent xmlns:mc="http://schemas.openxmlformats.org/markup-compatibility/2006">
          <mc:Choice Requires="x14">
            <control shapeId="1087653" r:id="rId86" name="Button 165">
              <controlPr defaultSize="0" print="0" autoFill="0" autoPict="0" macro="[0]!ToEPWPAttReg">
                <anchor moveWithCells="1">
                  <from>
                    <xdr:col>6</xdr:col>
                    <xdr:colOff>45720</xdr:colOff>
                    <xdr:row>3</xdr:row>
                    <xdr:rowOff>632460</xdr:rowOff>
                  </from>
                  <to>
                    <xdr:col>6</xdr:col>
                    <xdr:colOff>1295400</xdr:colOff>
                    <xdr:row>4</xdr:row>
                    <xdr:rowOff>312420</xdr:rowOff>
                  </to>
                </anchor>
              </controlPr>
            </control>
          </mc:Choice>
        </mc:AlternateContent>
        <mc:AlternateContent xmlns:mc="http://schemas.openxmlformats.org/markup-compatibility/2006">
          <mc:Choice Requires="x14">
            <control shapeId="1087654" r:id="rId87" name="Button 166">
              <controlPr defaultSize="0" print="0" autoFill="0" autoPict="0" macro="[0]!ToEPWPDataCOl">
                <anchor moveWithCells="1">
                  <from>
                    <xdr:col>6</xdr:col>
                    <xdr:colOff>1402080</xdr:colOff>
                    <xdr:row>1</xdr:row>
                    <xdr:rowOff>60960</xdr:rowOff>
                  </from>
                  <to>
                    <xdr:col>6</xdr:col>
                    <xdr:colOff>2941320</xdr:colOff>
                    <xdr:row>2</xdr:row>
                    <xdr:rowOff>99060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9">
    <tabColor rgb="FFFFC000"/>
  </sheetPr>
  <dimension ref="B1:M35"/>
  <sheetViews>
    <sheetView showGridLines="0" showRowColHeaders="0" zoomScaleNormal="100" workbookViewId="0">
      <selection activeCell="E28" sqref="E28"/>
    </sheetView>
  </sheetViews>
  <sheetFormatPr defaultColWidth="8" defaultRowHeight="13.2"/>
  <cols>
    <col min="1" max="1" width="3.6640625" style="128" customWidth="1"/>
    <col min="2" max="5" width="8" style="128"/>
    <col min="6" max="6" width="12.109375" style="128" customWidth="1"/>
    <col min="7" max="7" width="12.88671875" style="128" customWidth="1"/>
    <col min="8" max="8" width="20.33203125" style="128" customWidth="1"/>
    <col min="9" max="9" width="7.44140625" style="128" customWidth="1"/>
    <col min="10" max="10" width="10.44140625" style="128" customWidth="1"/>
    <col min="11" max="16384" width="8" style="128"/>
  </cols>
  <sheetData>
    <row r="1" spans="2:13" ht="19.5" customHeight="1"/>
    <row r="2" spans="2:13" ht="38.25" customHeight="1">
      <c r="B2" s="3945" t="s">
        <v>1970</v>
      </c>
      <c r="C2" s="3946"/>
      <c r="D2" s="3946"/>
      <c r="E2" s="3946"/>
      <c r="F2" s="3946"/>
      <c r="G2" s="3946"/>
      <c r="H2" s="3946"/>
      <c r="I2" s="3946"/>
      <c r="J2" s="3947"/>
      <c r="K2" s="129"/>
    </row>
    <row r="4" spans="2:13" ht="15.75" customHeight="1">
      <c r="B4" s="3950" t="s">
        <v>417</v>
      </c>
      <c r="C4" s="3951"/>
      <c r="D4" s="4038" t="str">
        <f>+'Master Data'!E18</f>
        <v>KZN Public Works: 191 Prince Alfred Street</v>
      </c>
      <c r="E4" s="4039"/>
      <c r="F4" s="4039"/>
      <c r="G4" s="4039"/>
      <c r="H4" s="4039"/>
      <c r="I4" s="4039"/>
      <c r="J4" s="4040"/>
      <c r="K4"/>
      <c r="L4"/>
    </row>
    <row r="5" spans="2:13" ht="14.25" customHeight="1">
      <c r="B5" s="3952"/>
      <c r="C5" s="3877"/>
      <c r="D5" s="4041"/>
      <c r="E5" s="4042"/>
      <c r="F5" s="4042"/>
      <c r="G5" s="4042"/>
      <c r="H5" s="4042"/>
      <c r="I5" s="4042"/>
      <c r="J5" s="4043"/>
    </row>
    <row r="6" spans="2:13" ht="12.75" customHeight="1">
      <c r="B6" s="3952"/>
      <c r="C6" s="3877"/>
      <c r="D6" s="4041"/>
      <c r="E6" s="4042"/>
      <c r="F6" s="4042"/>
      <c r="G6" s="4042"/>
      <c r="H6" s="4042"/>
      <c r="I6" s="4042"/>
      <c r="J6" s="4043"/>
    </row>
    <row r="7" spans="2:13" ht="20.25" customHeight="1">
      <c r="B7" s="3953"/>
      <c r="C7" s="3954"/>
      <c r="D7" s="4044"/>
      <c r="E7" s="4045"/>
      <c r="F7" s="4045"/>
      <c r="G7" s="4045"/>
      <c r="H7" s="4045"/>
      <c r="I7" s="4045"/>
      <c r="J7" s="4046"/>
    </row>
    <row r="8" spans="2:13" ht="16.5" customHeight="1">
      <c r="B8" s="3212" t="s">
        <v>4573</v>
      </c>
      <c r="C8" s="3213"/>
      <c r="D8" s="3609" t="str">
        <f>+'Master Data'!E13</f>
        <v>ZNTM012345W</v>
      </c>
      <c r="E8" s="3610"/>
      <c r="F8" s="3611"/>
      <c r="G8" s="3420" t="s">
        <v>4013</v>
      </c>
      <c r="H8" s="3420"/>
      <c r="I8" s="3137" t="str">
        <f>+'Master Data'!G13</f>
        <v>012345</v>
      </c>
      <c r="J8" s="3139"/>
      <c r="K8" s="74"/>
      <c r="L8" s="74"/>
      <c r="M8" s="74"/>
    </row>
    <row r="9" spans="2:13">
      <c r="E9" s="67"/>
      <c r="F9" s="67"/>
      <c r="G9" s="67"/>
      <c r="H9" s="67"/>
      <c r="I9" s="67"/>
      <c r="J9" s="67"/>
    </row>
    <row r="10" spans="2:13">
      <c r="E10" s="67"/>
      <c r="F10" s="67"/>
      <c r="G10" s="67"/>
      <c r="H10" s="67"/>
      <c r="I10" s="67"/>
      <c r="J10" s="67"/>
    </row>
    <row r="11" spans="2:13" ht="13.8">
      <c r="B11" s="133"/>
      <c r="C11" s="133"/>
      <c r="D11" s="133"/>
      <c r="E11" s="67"/>
      <c r="F11" s="67"/>
      <c r="G11" s="67"/>
      <c r="H11" s="67"/>
      <c r="I11" s="67"/>
      <c r="J11" s="67"/>
    </row>
    <row r="12" spans="2:13" ht="13.2" customHeight="1">
      <c r="C12" s="855"/>
      <c r="D12" s="855"/>
      <c r="E12" s="855"/>
      <c r="F12" s="855"/>
      <c r="G12" s="855"/>
      <c r="H12" s="855"/>
      <c r="I12" s="855"/>
      <c r="J12" s="855"/>
    </row>
    <row r="13" spans="2:13" ht="13.2" customHeight="1">
      <c r="B13" s="855"/>
      <c r="C13" s="855"/>
      <c r="D13" s="855"/>
      <c r="E13" s="855"/>
      <c r="F13" s="855"/>
      <c r="G13" s="855"/>
      <c r="H13" s="855"/>
      <c r="I13" s="855"/>
      <c r="J13" s="855"/>
      <c r="L13" s="344"/>
    </row>
    <row r="14" spans="2:13" ht="13.2" customHeight="1">
      <c r="B14" s="855"/>
      <c r="C14" s="855"/>
      <c r="D14" s="855"/>
      <c r="E14" s="855"/>
      <c r="F14" s="855"/>
      <c r="G14" s="855"/>
      <c r="H14" s="855"/>
      <c r="I14" s="855"/>
      <c r="J14" s="855"/>
    </row>
    <row r="15" spans="2:13" ht="27.75" customHeight="1">
      <c r="B15" s="855"/>
      <c r="C15" s="855"/>
      <c r="D15" s="855"/>
      <c r="E15" s="855"/>
      <c r="F15" s="855"/>
      <c r="G15" s="855"/>
      <c r="H15" s="855"/>
      <c r="I15" s="855"/>
      <c r="J15" s="855"/>
    </row>
    <row r="16" spans="2:13" ht="22.5" hidden="1" customHeight="1">
      <c r="B16" s="855"/>
      <c r="C16" s="855"/>
      <c r="D16" s="855"/>
      <c r="E16" s="855"/>
      <c r="F16" s="855"/>
      <c r="G16" s="855"/>
      <c r="H16" s="855"/>
      <c r="I16" s="855"/>
      <c r="J16" s="855"/>
    </row>
    <row r="17" spans="2:10" ht="26.25" customHeight="1">
      <c r="B17" s="855"/>
      <c r="C17" s="855"/>
      <c r="D17" s="855"/>
      <c r="E17" s="855"/>
      <c r="F17" s="855"/>
      <c r="G17" s="855"/>
      <c r="H17" s="855"/>
      <c r="I17" s="855"/>
      <c r="J17" s="855"/>
    </row>
    <row r="18" spans="2:10" ht="22.5" hidden="1" customHeight="1">
      <c r="B18" s="855"/>
      <c r="C18" s="855"/>
      <c r="D18" s="855"/>
      <c r="E18" s="855"/>
      <c r="F18" s="855"/>
      <c r="G18" s="855"/>
      <c r="H18" s="855"/>
      <c r="I18" s="855"/>
      <c r="J18" s="855"/>
    </row>
    <row r="19" spans="2:10" ht="64.95" customHeight="1">
      <c r="B19" s="3979" t="s">
        <v>1489</v>
      </c>
      <c r="C19" s="3979"/>
      <c r="D19" s="3979"/>
      <c r="E19" s="3979"/>
      <c r="F19" s="3979"/>
      <c r="G19" s="3979"/>
      <c r="H19" s="3979"/>
      <c r="I19" s="3979"/>
      <c r="J19" s="3979"/>
    </row>
    <row r="20" spans="2:10" hidden="1">
      <c r="B20" s="130"/>
      <c r="C20" s="130"/>
      <c r="D20" s="130"/>
      <c r="E20" s="130"/>
      <c r="F20" s="130"/>
    </row>
    <row r="21" spans="2:10" ht="13.5" customHeight="1">
      <c r="B21" s="3977"/>
      <c r="C21" s="3977"/>
      <c r="D21" s="3977"/>
      <c r="E21" s="3977"/>
      <c r="F21" s="3977"/>
      <c r="G21" s="131"/>
      <c r="H21" s="131"/>
    </row>
    <row r="22" spans="2:10" hidden="1">
      <c r="B22" s="130"/>
      <c r="C22" s="130"/>
      <c r="D22" s="130"/>
      <c r="E22" s="130"/>
      <c r="F22" s="130"/>
    </row>
    <row r="23" spans="2:10" ht="27" customHeight="1">
      <c r="B23" s="3978"/>
      <c r="C23" s="3978"/>
      <c r="D23" s="3978"/>
      <c r="E23" s="3978"/>
      <c r="F23" s="3978"/>
    </row>
    <row r="24" spans="2:10" ht="22.5" hidden="1" customHeight="1">
      <c r="B24" s="130"/>
      <c r="C24" s="130"/>
      <c r="D24" s="130"/>
      <c r="E24" s="130"/>
      <c r="F24" s="130"/>
    </row>
    <row r="25" spans="2:10" ht="25.5" customHeight="1">
      <c r="B25" s="3975"/>
      <c r="C25" s="3975"/>
      <c r="D25" s="3975"/>
      <c r="E25" s="3975"/>
      <c r="F25" s="3975"/>
      <c r="G25" s="3975"/>
      <c r="H25" s="3975"/>
      <c r="I25" s="3975"/>
      <c r="J25" s="3975"/>
    </row>
    <row r="26" spans="2:10" hidden="1">
      <c r="B26" s="130"/>
      <c r="C26" s="130"/>
      <c r="D26" s="130"/>
      <c r="E26" s="130"/>
      <c r="F26" s="130"/>
    </row>
    <row r="27" spans="2:10" ht="12.75" customHeight="1">
      <c r="B27" s="4047"/>
      <c r="C27" s="4047"/>
      <c r="D27" s="4047"/>
      <c r="E27" s="4047"/>
      <c r="F27" s="4047"/>
      <c r="G27" s="4047"/>
      <c r="H27" s="4047"/>
      <c r="I27" s="4047"/>
      <c r="J27" s="4047"/>
    </row>
    <row r="28" spans="2:10" ht="34.5" customHeight="1">
      <c r="B28" s="4047"/>
      <c r="C28" s="4047"/>
      <c r="D28" s="4047"/>
      <c r="E28" s="4047"/>
      <c r="F28" s="4047"/>
      <c r="G28" s="4047"/>
      <c r="H28" s="4047"/>
      <c r="I28" s="4047"/>
      <c r="J28" s="4047"/>
    </row>
    <row r="29" spans="2:10" hidden="1">
      <c r="B29" s="130"/>
      <c r="C29" s="130"/>
      <c r="D29" s="130"/>
      <c r="E29" s="130"/>
      <c r="F29" s="130"/>
    </row>
    <row r="30" spans="2:10" ht="12.75" customHeight="1">
      <c r="B30" s="132"/>
      <c r="C30" s="130"/>
      <c r="D30" s="130"/>
      <c r="E30" s="130"/>
      <c r="F30" s="130"/>
    </row>
    <row r="31" spans="2:10" ht="21" customHeight="1">
      <c r="B31" s="3974"/>
      <c r="C31" s="3974"/>
      <c r="D31" s="3974"/>
      <c r="E31" s="3974"/>
      <c r="F31" s="3974"/>
      <c r="G31" s="3974"/>
      <c r="H31" s="3974"/>
      <c r="I31" s="3974"/>
      <c r="J31" s="3974"/>
    </row>
    <row r="32" spans="2:10" ht="21" customHeight="1">
      <c r="B32" s="3974"/>
      <c r="C32" s="3974"/>
      <c r="D32" s="3974"/>
      <c r="E32" s="3974"/>
      <c r="F32" s="3974"/>
      <c r="G32" s="3974"/>
      <c r="H32" s="3974"/>
      <c r="I32" s="3974"/>
      <c r="J32" s="3974"/>
    </row>
    <row r="33" spans="2:10" ht="21" customHeight="1">
      <c r="B33" s="3974"/>
      <c r="C33" s="3974"/>
      <c r="D33" s="3974"/>
      <c r="E33" s="3974"/>
      <c r="F33" s="3974"/>
      <c r="G33" s="3974"/>
      <c r="H33" s="3974"/>
      <c r="I33" s="3974"/>
      <c r="J33" s="3974"/>
    </row>
    <row r="34" spans="2:10" ht="21" customHeight="1">
      <c r="B34" s="3974"/>
      <c r="C34" s="3974"/>
      <c r="D34" s="3974"/>
      <c r="E34" s="3974"/>
      <c r="F34" s="3974"/>
      <c r="G34" s="3974"/>
      <c r="H34" s="3974"/>
      <c r="I34" s="3974"/>
      <c r="J34" s="3974"/>
    </row>
    <row r="35" spans="2:10" ht="12.75" customHeight="1">
      <c r="B35" s="3974"/>
      <c r="C35" s="3974"/>
      <c r="D35" s="130"/>
      <c r="E35" s="130"/>
      <c r="F35" s="130"/>
    </row>
  </sheetData>
  <sheetProtection formatRows="0" selectLockedCells="1"/>
  <mergeCells count="21">
    <mergeCell ref="B35:C35"/>
    <mergeCell ref="B32:D32"/>
    <mergeCell ref="E32:J32"/>
    <mergeCell ref="B33:D33"/>
    <mergeCell ref="E33:J33"/>
    <mergeCell ref="B34:D34"/>
    <mergeCell ref="E34:J34"/>
    <mergeCell ref="B31:D31"/>
    <mergeCell ref="E31:J31"/>
    <mergeCell ref="B2:J2"/>
    <mergeCell ref="B4:C7"/>
    <mergeCell ref="D4:J7"/>
    <mergeCell ref="B8:C8"/>
    <mergeCell ref="D8:F8"/>
    <mergeCell ref="G8:H8"/>
    <mergeCell ref="I8:J8"/>
    <mergeCell ref="B21:F21"/>
    <mergeCell ref="B23:F23"/>
    <mergeCell ref="B25:J25"/>
    <mergeCell ref="B27:J28"/>
    <mergeCell ref="B19:J19"/>
  </mergeCells>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3697" r:id="rId4" name="Button 1">
              <controlPr defaultSize="0" print="0" autoFill="0" autoPict="0" macro="[0]!ToMainMenu">
                <anchor>
                  <from>
                    <xdr:col>11</xdr:col>
                    <xdr:colOff>121920</xdr:colOff>
                    <xdr:row>1</xdr:row>
                    <xdr:rowOff>213360</xdr:rowOff>
                  </from>
                  <to>
                    <xdr:col>14</xdr:col>
                    <xdr:colOff>30480</xdr:colOff>
                    <xdr:row>2</xdr:row>
                    <xdr:rowOff>45720</xdr:rowOff>
                  </to>
                </anchor>
              </controlPr>
            </control>
          </mc:Choice>
        </mc:AlternateContent>
        <mc:AlternateContent xmlns:mc="http://schemas.openxmlformats.org/markup-compatibility/2006">
          <mc:Choice Requires="x14">
            <control shapeId="1053698" r:id="rId5" name="Button 2">
              <controlPr defaultSize="0" print="0" autoFill="0" autoPict="0" macro="[0]!PrintCoverPGSec1">
                <anchor>
                  <from>
                    <xdr:col>11</xdr:col>
                    <xdr:colOff>121920</xdr:colOff>
                    <xdr:row>6</xdr:row>
                    <xdr:rowOff>45720</xdr:rowOff>
                  </from>
                  <to>
                    <xdr:col>14</xdr:col>
                    <xdr:colOff>30480</xdr:colOff>
                    <xdr:row>7</xdr:row>
                    <xdr:rowOff>114300</xdr:rowOff>
                  </to>
                </anchor>
              </controlPr>
            </control>
          </mc:Choice>
        </mc:AlternateContent>
        <mc:AlternateContent xmlns:mc="http://schemas.openxmlformats.org/markup-compatibility/2006">
          <mc:Choice Requires="x14">
            <control shapeId="1053699" r:id="rId6" name="Button 3">
              <controlPr defaultSize="0" print="0" autoFill="0" autoPict="0" macro="[0]!PrintPreview">
                <anchor>
                  <from>
                    <xdr:col>11</xdr:col>
                    <xdr:colOff>121920</xdr:colOff>
                    <xdr:row>2</xdr:row>
                    <xdr:rowOff>83820</xdr:rowOff>
                  </from>
                  <to>
                    <xdr:col>14</xdr:col>
                    <xdr:colOff>30480</xdr:colOff>
                    <xdr:row>4</xdr:row>
                    <xdr:rowOff>45720</xdr:rowOff>
                  </to>
                </anchor>
              </controlPr>
            </control>
          </mc:Choice>
        </mc:AlternateContent>
        <mc:AlternateContent xmlns:mc="http://schemas.openxmlformats.org/markup-compatibility/2006">
          <mc:Choice Requires="x14">
            <control shapeId="1053700" r:id="rId7" name="Button 4">
              <controlPr defaultSize="0" print="0" autoFill="0" autoPict="0" macro="[0]!ToDataEntry">
                <anchor>
                  <from>
                    <xdr:col>11</xdr:col>
                    <xdr:colOff>121920</xdr:colOff>
                    <xdr:row>7</xdr:row>
                    <xdr:rowOff>144780</xdr:rowOff>
                  </from>
                  <to>
                    <xdr:col>14</xdr:col>
                    <xdr:colOff>30480</xdr:colOff>
                    <xdr:row>9</xdr:row>
                    <xdr:rowOff>99060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0">
    <tabColor rgb="FF0070C0"/>
  </sheetPr>
  <dimension ref="A1:N28"/>
  <sheetViews>
    <sheetView showGridLines="0" showRowColHeaders="0" zoomScaleNormal="100" workbookViewId="0">
      <selection activeCell="E28" sqref="E28"/>
    </sheetView>
  </sheetViews>
  <sheetFormatPr defaultColWidth="8" defaultRowHeight="13.2"/>
  <cols>
    <col min="1" max="1" width="2.6640625" style="316" customWidth="1"/>
    <col min="2" max="2" width="7.88671875" style="316" customWidth="1"/>
    <col min="3" max="3" width="8" style="316"/>
    <col min="4" max="4" width="8.33203125" style="316" customWidth="1"/>
    <col min="5" max="5" width="8" style="316"/>
    <col min="6" max="6" width="30.6640625" style="316" customWidth="1"/>
    <col min="7" max="7" width="8" style="316"/>
    <col min="8" max="8" width="8.6640625" style="316" customWidth="1"/>
    <col min="9" max="9" width="7.44140625" style="316" customWidth="1"/>
    <col min="10" max="10" width="8.109375" style="316" customWidth="1"/>
    <col min="11" max="16384" width="8" style="316"/>
  </cols>
  <sheetData>
    <row r="1" spans="1:14" ht="17.399999999999999">
      <c r="A1" s="379"/>
      <c r="B1" s="4048" t="s">
        <v>1471</v>
      </c>
      <c r="C1" s="4049"/>
      <c r="D1" s="4049"/>
      <c r="E1" s="4049"/>
      <c r="F1" s="4049"/>
      <c r="G1" s="4049"/>
      <c r="H1" s="4049"/>
      <c r="I1" s="4049"/>
      <c r="J1" s="4050"/>
      <c r="K1" s="380"/>
      <c r="L1" s="379"/>
      <c r="M1" s="379"/>
      <c r="N1" s="379"/>
    </row>
    <row r="2" spans="1:14">
      <c r="A2" s="379"/>
      <c r="B2" s="379"/>
      <c r="C2" s="379"/>
      <c r="D2" s="379"/>
      <c r="E2" s="379"/>
      <c r="F2" s="379"/>
      <c r="G2" s="379"/>
      <c r="H2" s="379"/>
      <c r="I2" s="379"/>
      <c r="J2" s="379"/>
      <c r="K2" s="379"/>
      <c r="L2" s="379"/>
      <c r="M2" s="379"/>
      <c r="N2" s="379"/>
    </row>
    <row r="3" spans="1:14" ht="15.75" customHeight="1">
      <c r="A3" s="379"/>
      <c r="B3" s="4051" t="s">
        <v>417</v>
      </c>
      <c r="C3" s="4052"/>
      <c r="D3" s="4057" t="str">
        <f>+'Master Data'!E18</f>
        <v>KZN Public Works: 191 Prince Alfred Street</v>
      </c>
      <c r="E3" s="4058"/>
      <c r="F3" s="4058"/>
      <c r="G3" s="4058"/>
      <c r="H3" s="4058"/>
      <c r="I3" s="4058"/>
      <c r="J3" s="4059"/>
      <c r="M3" s="379"/>
      <c r="N3" s="379"/>
    </row>
    <row r="4" spans="1:14" ht="14.25" customHeight="1">
      <c r="A4" s="379"/>
      <c r="B4" s="4053"/>
      <c r="C4" s="4054"/>
      <c r="D4" s="4060"/>
      <c r="E4" s="4061"/>
      <c r="F4" s="4061"/>
      <c r="G4" s="4061"/>
      <c r="H4" s="4061"/>
      <c r="I4" s="4061"/>
      <c r="J4" s="4062"/>
      <c r="K4" s="379"/>
      <c r="L4" s="379"/>
      <c r="M4" s="379"/>
      <c r="N4" s="379"/>
    </row>
    <row r="5" spans="1:14" ht="12.75" customHeight="1">
      <c r="A5" s="379"/>
      <c r="B5" s="4053"/>
      <c r="C5" s="4054"/>
      <c r="D5" s="4060"/>
      <c r="E5" s="4061"/>
      <c r="F5" s="4061"/>
      <c r="G5" s="4061"/>
      <c r="H5" s="4061"/>
      <c r="I5" s="4061"/>
      <c r="J5" s="4062"/>
      <c r="K5" s="379"/>
      <c r="L5" s="379"/>
      <c r="M5" s="379"/>
      <c r="N5" s="379"/>
    </row>
    <row r="6" spans="1:14" ht="20.25" customHeight="1">
      <c r="A6" s="379"/>
      <c r="B6" s="4055"/>
      <c r="C6" s="4056"/>
      <c r="D6" s="4063"/>
      <c r="E6" s="4064"/>
      <c r="F6" s="4064"/>
      <c r="G6" s="4064"/>
      <c r="H6" s="4064"/>
      <c r="I6" s="4064"/>
      <c r="J6" s="4065"/>
      <c r="K6" s="379"/>
      <c r="L6" s="379"/>
      <c r="M6" s="379"/>
      <c r="N6" s="379"/>
    </row>
    <row r="7" spans="1:14" ht="16.5" customHeight="1">
      <c r="A7" s="379"/>
      <c r="B7" s="3826" t="s">
        <v>4573</v>
      </c>
      <c r="C7" s="3831"/>
      <c r="D7" s="3828" t="str">
        <f>+'Master Data'!E13</f>
        <v>ZNTM012345W</v>
      </c>
      <c r="E7" s="3829"/>
      <c r="F7" s="3830"/>
      <c r="G7" s="4066" t="s">
        <v>4013</v>
      </c>
      <c r="H7" s="4066"/>
      <c r="I7" s="4067" t="str">
        <f>+'Master Data'!G13</f>
        <v>012345</v>
      </c>
      <c r="J7" s="4068"/>
      <c r="K7" s="381"/>
      <c r="L7" s="381"/>
      <c r="M7" s="381"/>
      <c r="N7" s="379"/>
    </row>
    <row r="8" spans="1:14">
      <c r="A8" s="379"/>
      <c r="B8" s="379"/>
      <c r="C8" s="379"/>
      <c r="D8" s="379"/>
      <c r="E8" s="382"/>
      <c r="F8" s="382"/>
      <c r="G8" s="382"/>
      <c r="H8" s="382"/>
      <c r="I8" s="382"/>
      <c r="J8" s="382"/>
      <c r="K8" s="379"/>
      <c r="L8" s="379"/>
      <c r="M8" s="379"/>
      <c r="N8" s="379"/>
    </row>
    <row r="9" spans="1:14" ht="13.2" customHeight="1">
      <c r="A9" s="379"/>
      <c r="C9" s="848"/>
      <c r="D9" s="848"/>
      <c r="E9" s="848"/>
      <c r="F9" s="848"/>
      <c r="G9" s="848"/>
      <c r="H9" s="848"/>
      <c r="I9" s="848"/>
      <c r="J9" s="848"/>
      <c r="K9" s="379"/>
      <c r="L9" s="379"/>
      <c r="M9" s="379"/>
      <c r="N9" s="379"/>
    </row>
    <row r="10" spans="1:14" ht="13.2" customHeight="1">
      <c r="A10" s="379"/>
      <c r="B10" s="848"/>
      <c r="C10" s="848"/>
      <c r="D10" s="848"/>
      <c r="E10" s="848"/>
      <c r="F10" s="848"/>
      <c r="G10" s="848"/>
      <c r="H10" s="848"/>
      <c r="I10" s="848"/>
      <c r="J10" s="848"/>
      <c r="K10" s="379"/>
      <c r="L10" s="379"/>
      <c r="M10" s="379"/>
      <c r="N10" s="379"/>
    </row>
    <row r="11" spans="1:14" ht="13.2" customHeight="1">
      <c r="A11" s="379"/>
      <c r="B11" s="848"/>
      <c r="C11" s="848"/>
      <c r="D11" s="848"/>
      <c r="E11" s="848"/>
      <c r="F11" s="848"/>
      <c r="G11" s="848"/>
      <c r="H11" s="848"/>
      <c r="I11" s="848"/>
      <c r="J11" s="848"/>
      <c r="K11" s="379"/>
      <c r="L11" s="379"/>
      <c r="M11" s="379"/>
      <c r="N11" s="379"/>
    </row>
    <row r="12" spans="1:14" ht="27.75" customHeight="1">
      <c r="A12" s="379"/>
      <c r="B12" s="848"/>
      <c r="C12" s="848"/>
      <c r="D12" s="848"/>
      <c r="E12" s="848"/>
      <c r="F12" s="848"/>
      <c r="G12" s="848"/>
      <c r="H12" s="848"/>
      <c r="I12" s="848"/>
      <c r="J12" s="848"/>
      <c r="K12" s="379"/>
    </row>
    <row r="13" spans="1:14" ht="22.5" hidden="1" customHeight="1">
      <c r="A13" s="379"/>
      <c r="B13" s="848"/>
      <c r="C13" s="848"/>
      <c r="D13" s="848"/>
      <c r="E13" s="848"/>
      <c r="F13" s="848"/>
      <c r="G13" s="848"/>
      <c r="H13" s="848"/>
      <c r="I13" s="848"/>
      <c r="J13" s="848"/>
      <c r="K13" s="379"/>
    </row>
    <row r="14" spans="1:14" ht="26.25" customHeight="1">
      <c r="A14" s="379"/>
      <c r="B14" s="848"/>
      <c r="C14" s="848"/>
      <c r="D14" s="848"/>
      <c r="E14" s="848"/>
      <c r="F14" s="848"/>
      <c r="G14" s="848"/>
      <c r="H14" s="848"/>
      <c r="I14" s="848"/>
      <c r="J14" s="848"/>
      <c r="K14" s="379"/>
    </row>
    <row r="15" spans="1:14" ht="22.5" hidden="1" customHeight="1">
      <c r="A15" s="379"/>
      <c r="B15" s="848"/>
      <c r="C15" s="848"/>
      <c r="D15" s="848"/>
      <c r="E15" s="848"/>
      <c r="F15" s="848"/>
      <c r="G15" s="848"/>
      <c r="H15" s="848"/>
      <c r="I15" s="848"/>
      <c r="J15" s="848"/>
      <c r="K15" s="379"/>
    </row>
    <row r="16" spans="1:14" ht="22.5" hidden="1" customHeight="1">
      <c r="A16" s="379"/>
      <c r="B16" s="383"/>
      <c r="C16" s="383"/>
      <c r="D16" s="383"/>
      <c r="E16" s="383"/>
      <c r="F16" s="383"/>
      <c r="G16" s="379"/>
      <c r="H16" s="379"/>
      <c r="I16" s="379"/>
      <c r="J16" s="379"/>
      <c r="K16" s="379"/>
    </row>
    <row r="17" spans="1:11" ht="25.5" customHeight="1">
      <c r="A17" s="379"/>
      <c r="K17" s="379"/>
    </row>
    <row r="18" spans="1:11" hidden="1">
      <c r="A18" s="379"/>
      <c r="B18" s="383"/>
      <c r="C18" s="383"/>
      <c r="D18" s="383"/>
      <c r="E18" s="383"/>
      <c r="F18" s="383"/>
      <c r="G18" s="379"/>
      <c r="H18" s="379"/>
      <c r="I18" s="379"/>
      <c r="J18" s="379"/>
      <c r="K18" s="379"/>
    </row>
    <row r="19" spans="1:11" ht="12.75" customHeight="1">
      <c r="A19" s="379"/>
      <c r="C19" s="851"/>
      <c r="D19" s="851"/>
      <c r="E19" s="851"/>
      <c r="F19" s="851"/>
      <c r="G19" s="851"/>
      <c r="H19" s="851"/>
      <c r="I19" s="851"/>
      <c r="J19" s="851"/>
      <c r="K19" s="379"/>
    </row>
    <row r="20" spans="1:11" ht="168.75" customHeight="1">
      <c r="A20" s="379"/>
      <c r="B20" s="3833" t="s">
        <v>1325</v>
      </c>
      <c r="C20" s="3833"/>
      <c r="D20" s="3833"/>
      <c r="E20" s="3833"/>
      <c r="F20" s="3833"/>
      <c r="G20" s="3833"/>
      <c r="H20" s="3833"/>
      <c r="I20" s="3833"/>
      <c r="J20" s="3833"/>
      <c r="K20" s="379"/>
    </row>
    <row r="21" spans="1:11" hidden="1">
      <c r="A21" s="379"/>
      <c r="B21" s="383"/>
      <c r="C21" s="383"/>
      <c r="D21" s="383"/>
      <c r="E21" s="383"/>
      <c r="F21" s="383"/>
      <c r="G21" s="379"/>
      <c r="H21" s="379"/>
      <c r="I21" s="379"/>
      <c r="J21" s="379"/>
      <c r="K21" s="379"/>
    </row>
    <row r="25" spans="1:11" ht="15.6">
      <c r="B25" s="3836" t="s">
        <v>1081</v>
      </c>
      <c r="C25" s="3836"/>
      <c r="D25" s="3836"/>
      <c r="E25" s="3836"/>
      <c r="F25" s="3836"/>
      <c r="G25" s="3836"/>
      <c r="H25" s="3836"/>
      <c r="I25" s="3836"/>
      <c r="J25" s="3836"/>
    </row>
    <row r="28" spans="1:11" ht="46.2" customHeight="1">
      <c r="B28" s="3839" t="s">
        <v>1326</v>
      </c>
      <c r="C28" s="3839"/>
      <c r="D28" s="3839"/>
      <c r="E28" s="3839"/>
      <c r="F28" s="3839"/>
      <c r="G28" s="3839"/>
      <c r="H28" s="3839"/>
      <c r="I28" s="3839"/>
      <c r="J28" s="3839"/>
    </row>
  </sheetData>
  <sheetProtection formatRows="0" selectLockedCells="1"/>
  <mergeCells count="10">
    <mergeCell ref="B28:J28"/>
    <mergeCell ref="B25:J25"/>
    <mergeCell ref="B1:J1"/>
    <mergeCell ref="B3:C6"/>
    <mergeCell ref="D3:J6"/>
    <mergeCell ref="B7:C7"/>
    <mergeCell ref="D7:F7"/>
    <mergeCell ref="G7:H7"/>
    <mergeCell ref="I7:J7"/>
    <mergeCell ref="B20:J20"/>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001" r:id="rId4" name="Button 1">
              <controlPr defaultSize="0" print="0" autoFill="0" autoPict="0" macro="[0]!ToMainMenu">
                <anchor>
                  <from>
                    <xdr:col>10</xdr:col>
                    <xdr:colOff>342900</xdr:colOff>
                    <xdr:row>0</xdr:row>
                    <xdr:rowOff>190500</xdr:rowOff>
                  </from>
                  <to>
                    <xdr:col>13</xdr:col>
                    <xdr:colOff>259080</xdr:colOff>
                    <xdr:row>2</xdr:row>
                    <xdr:rowOff>121920</xdr:rowOff>
                  </to>
                </anchor>
              </controlPr>
            </control>
          </mc:Choice>
        </mc:AlternateContent>
        <mc:AlternateContent xmlns:mc="http://schemas.openxmlformats.org/markup-compatibility/2006">
          <mc:Choice Requires="x14">
            <control shapeId="1024002" r:id="rId5" name="Button 2">
              <controlPr defaultSize="0" print="0" autoFill="0" autoPict="0" macro="[0]!PrintCoverPGSec1">
                <anchor>
                  <from>
                    <xdr:col>10</xdr:col>
                    <xdr:colOff>342900</xdr:colOff>
                    <xdr:row>6</xdr:row>
                    <xdr:rowOff>30480</xdr:rowOff>
                  </from>
                  <to>
                    <xdr:col>13</xdr:col>
                    <xdr:colOff>259080</xdr:colOff>
                    <xdr:row>7</xdr:row>
                    <xdr:rowOff>144780</xdr:rowOff>
                  </to>
                </anchor>
              </controlPr>
            </control>
          </mc:Choice>
        </mc:AlternateContent>
        <mc:AlternateContent xmlns:mc="http://schemas.openxmlformats.org/markup-compatibility/2006">
          <mc:Choice Requires="x14">
            <control shapeId="1024003" r:id="rId6" name="Button 3">
              <controlPr defaultSize="0" print="0" autoFill="0" autoPict="0" macro="[0]!PrintPreviewSheet">
                <anchor>
                  <from>
                    <xdr:col>10</xdr:col>
                    <xdr:colOff>342900</xdr:colOff>
                    <xdr:row>2</xdr:row>
                    <xdr:rowOff>160020</xdr:rowOff>
                  </from>
                  <to>
                    <xdr:col>13</xdr:col>
                    <xdr:colOff>259080</xdr:colOff>
                    <xdr:row>4</xdr:row>
                    <xdr:rowOff>106680</xdr:rowOff>
                  </to>
                </anchor>
              </controlPr>
            </control>
          </mc:Choice>
        </mc:AlternateContent>
        <mc:AlternateContent xmlns:mc="http://schemas.openxmlformats.org/markup-compatibility/2006">
          <mc:Choice Requires="x14">
            <control shapeId="1024004" r:id="rId7" name="Button 4">
              <controlPr defaultSize="0" print="0" autoFill="0" autoPict="0" macro="[0]!ToDataEntry">
                <anchor>
                  <from>
                    <xdr:col>10</xdr:col>
                    <xdr:colOff>342900</xdr:colOff>
                    <xdr:row>8</xdr:row>
                    <xdr:rowOff>7620</xdr:rowOff>
                  </from>
                  <to>
                    <xdr:col>13</xdr:col>
                    <xdr:colOff>259080</xdr:colOff>
                    <xdr:row>10</xdr:row>
                    <xdr:rowOff>7620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1">
    <tabColor rgb="FF0070C0"/>
  </sheetPr>
  <dimension ref="A1:N32"/>
  <sheetViews>
    <sheetView showGridLines="0" showRowColHeaders="0" zoomScaleNormal="100" workbookViewId="0">
      <selection activeCell="E28" sqref="E28"/>
    </sheetView>
  </sheetViews>
  <sheetFormatPr defaultColWidth="8" defaultRowHeight="13.2"/>
  <cols>
    <col min="1" max="1" width="2.88671875" style="316" customWidth="1"/>
    <col min="2" max="4" width="8" style="316"/>
    <col min="5" max="5" width="10.6640625" style="316" customWidth="1"/>
    <col min="6" max="6" width="24" style="316" customWidth="1"/>
    <col min="7" max="7" width="8" style="316"/>
    <col min="8" max="8" width="10.33203125" style="316" customWidth="1"/>
    <col min="9" max="9" width="7.44140625" style="316" customWidth="1"/>
    <col min="10" max="10" width="12.109375" style="316" customWidth="1"/>
    <col min="11" max="16384" width="8" style="316"/>
  </cols>
  <sheetData>
    <row r="1" spans="1:14" ht="38.25" customHeight="1">
      <c r="B1" s="4070" t="s">
        <v>1472</v>
      </c>
      <c r="C1" s="4071"/>
      <c r="D1" s="4071"/>
      <c r="E1" s="4071"/>
      <c r="F1" s="4071"/>
      <c r="G1" s="4071"/>
      <c r="H1" s="4071"/>
      <c r="I1" s="4071"/>
      <c r="J1" s="4072"/>
      <c r="K1" s="380"/>
      <c r="L1" s="379"/>
      <c r="M1" s="379"/>
      <c r="N1" s="379"/>
    </row>
    <row r="2" spans="1:14">
      <c r="A2" s="379"/>
      <c r="B2" s="379"/>
      <c r="C2" s="379"/>
      <c r="D2" s="379"/>
      <c r="E2" s="379"/>
      <c r="F2" s="379"/>
      <c r="G2" s="379"/>
      <c r="H2" s="379"/>
      <c r="I2" s="379"/>
      <c r="J2" s="379"/>
      <c r="K2" s="379"/>
      <c r="L2" s="379"/>
      <c r="M2" s="379"/>
      <c r="N2" s="379"/>
    </row>
    <row r="3" spans="1:14" ht="15.75" customHeight="1">
      <c r="A3" s="379"/>
      <c r="B3" s="4051" t="s">
        <v>417</v>
      </c>
      <c r="C3" s="4052"/>
      <c r="D3" s="4057" t="str">
        <f>+'Master Data'!E18</f>
        <v>KZN Public Works: 191 Prince Alfred Street</v>
      </c>
      <c r="E3" s="4058"/>
      <c r="F3" s="4058"/>
      <c r="G3" s="4058"/>
      <c r="H3" s="4058"/>
      <c r="I3" s="4058"/>
      <c r="J3" s="4059"/>
      <c r="M3" s="379"/>
      <c r="N3" s="379"/>
    </row>
    <row r="4" spans="1:14" ht="14.25" customHeight="1">
      <c r="A4" s="379"/>
      <c r="B4" s="4053"/>
      <c r="C4" s="4054"/>
      <c r="D4" s="4060"/>
      <c r="E4" s="4061"/>
      <c r="F4" s="4061"/>
      <c r="G4" s="4061"/>
      <c r="H4" s="4061"/>
      <c r="I4" s="4061"/>
      <c r="J4" s="4062"/>
      <c r="K4" s="379"/>
      <c r="L4" s="379"/>
      <c r="M4" s="379"/>
      <c r="N4" s="379"/>
    </row>
    <row r="5" spans="1:14" ht="12.75" customHeight="1">
      <c r="A5" s="379"/>
      <c r="B5" s="4053"/>
      <c r="C5" s="4054"/>
      <c r="D5" s="4060"/>
      <c r="E5" s="4061"/>
      <c r="F5" s="4061"/>
      <c r="G5" s="4061"/>
      <c r="H5" s="4061"/>
      <c r="I5" s="4061"/>
      <c r="J5" s="4062"/>
      <c r="K5" s="379"/>
      <c r="L5" s="379"/>
      <c r="M5" s="379"/>
      <c r="N5" s="379"/>
    </row>
    <row r="6" spans="1:14" ht="20.25" customHeight="1">
      <c r="A6" s="379"/>
      <c r="B6" s="4055"/>
      <c r="C6" s="4056"/>
      <c r="D6" s="4063"/>
      <c r="E6" s="4064"/>
      <c r="F6" s="4064"/>
      <c r="G6" s="4064"/>
      <c r="H6" s="4064"/>
      <c r="I6" s="4064"/>
      <c r="J6" s="4065"/>
      <c r="K6" s="379"/>
      <c r="L6" s="379"/>
      <c r="M6" s="379"/>
      <c r="N6" s="379"/>
    </row>
    <row r="7" spans="1:14" ht="16.5" customHeight="1">
      <c r="A7" s="379"/>
      <c r="B7" s="3826" t="s">
        <v>4573</v>
      </c>
      <c r="C7" s="3831"/>
      <c r="D7" s="3828" t="str">
        <f>+'Master Data'!E13</f>
        <v>ZNTM012345W</v>
      </c>
      <c r="E7" s="3829"/>
      <c r="F7" s="3830"/>
      <c r="G7" s="4066" t="s">
        <v>4013</v>
      </c>
      <c r="H7" s="4066"/>
      <c r="I7" s="3823" t="str">
        <f>+'Master Data'!G13</f>
        <v>012345</v>
      </c>
      <c r="J7" s="3825"/>
      <c r="K7" s="381"/>
      <c r="L7" s="381"/>
      <c r="M7" s="381"/>
      <c r="N7" s="379"/>
    </row>
    <row r="8" spans="1:14">
      <c r="A8" s="379"/>
      <c r="B8" s="379"/>
      <c r="C8" s="379"/>
      <c r="D8" s="379"/>
      <c r="E8" s="382"/>
      <c r="F8" s="382"/>
      <c r="G8" s="382"/>
      <c r="H8" s="382"/>
      <c r="I8" s="382"/>
      <c r="J8" s="382"/>
      <c r="K8" s="379"/>
      <c r="L8" s="379"/>
      <c r="M8" s="379"/>
      <c r="N8" s="379"/>
    </row>
    <row r="9" spans="1:14">
      <c r="A9" s="379"/>
      <c r="B9" s="379"/>
      <c r="C9" s="379"/>
      <c r="D9" s="379"/>
      <c r="E9" s="382"/>
      <c r="F9" s="382"/>
      <c r="G9" s="382"/>
      <c r="H9" s="382"/>
      <c r="I9" s="382"/>
      <c r="J9" s="382"/>
      <c r="K9" s="379"/>
      <c r="L9" s="379"/>
      <c r="M9" s="379"/>
      <c r="N9" s="379"/>
    </row>
    <row r="10" spans="1:14" ht="13.8">
      <c r="A10" s="379"/>
      <c r="B10" s="384"/>
      <c r="C10" s="384"/>
      <c r="D10" s="384"/>
      <c r="E10" s="382"/>
      <c r="F10" s="382"/>
      <c r="G10" s="382"/>
      <c r="H10" s="382"/>
      <c r="I10" s="382"/>
      <c r="J10" s="382"/>
    </row>
    <row r="11" spans="1:14">
      <c r="A11" s="379"/>
      <c r="B11" s="3833" t="s">
        <v>4590</v>
      </c>
      <c r="C11" s="3833"/>
      <c r="D11" s="3833"/>
      <c r="E11" s="3833"/>
      <c r="F11" s="3833"/>
      <c r="G11" s="3833"/>
      <c r="H11" s="3833"/>
      <c r="I11" s="3833"/>
      <c r="J11" s="3833"/>
    </row>
    <row r="12" spans="1:14">
      <c r="A12" s="379"/>
      <c r="B12" s="3833"/>
      <c r="C12" s="3833"/>
      <c r="D12" s="3833"/>
      <c r="E12" s="3833"/>
      <c r="F12" s="3833"/>
      <c r="G12" s="3833"/>
      <c r="H12" s="3833"/>
      <c r="I12" s="3833"/>
      <c r="J12" s="3833"/>
    </row>
    <row r="13" spans="1:14">
      <c r="A13" s="379"/>
      <c r="B13" s="3833"/>
      <c r="C13" s="3833"/>
      <c r="D13" s="3833"/>
      <c r="E13" s="3833"/>
      <c r="F13" s="3833"/>
      <c r="G13" s="3833"/>
      <c r="H13" s="3833"/>
      <c r="I13" s="3833"/>
      <c r="J13" s="3833"/>
    </row>
    <row r="14" spans="1:14" ht="27.75" customHeight="1">
      <c r="A14" s="379"/>
      <c r="B14" s="3833"/>
      <c r="C14" s="3833"/>
      <c r="D14" s="3833"/>
      <c r="E14" s="3833"/>
      <c r="F14" s="3833"/>
      <c r="G14" s="3833"/>
      <c r="H14" s="3833"/>
      <c r="I14" s="3833"/>
      <c r="J14" s="3833"/>
    </row>
    <row r="15" spans="1:14" ht="22.5" hidden="1" customHeight="1">
      <c r="A15" s="379"/>
      <c r="B15" s="3833"/>
      <c r="C15" s="3833"/>
      <c r="D15" s="3833"/>
      <c r="E15" s="3833"/>
      <c r="F15" s="3833"/>
      <c r="G15" s="3833"/>
      <c r="H15" s="3833"/>
      <c r="I15" s="3833"/>
      <c r="J15" s="3833"/>
    </row>
    <row r="16" spans="1:14" ht="26.25" customHeight="1">
      <c r="A16" s="379"/>
      <c r="B16" s="3833"/>
      <c r="C16" s="3833"/>
      <c r="D16" s="3833"/>
      <c r="E16" s="3833"/>
      <c r="F16" s="3833"/>
      <c r="G16" s="3833"/>
      <c r="H16" s="3833"/>
      <c r="I16" s="3833"/>
      <c r="J16" s="3833"/>
    </row>
    <row r="17" spans="1:10" ht="22.5" hidden="1" customHeight="1">
      <c r="A17" s="379"/>
      <c r="B17" s="3833"/>
      <c r="C17" s="3833"/>
      <c r="D17" s="3833"/>
      <c r="E17" s="3833"/>
      <c r="F17" s="3833"/>
      <c r="G17" s="3833"/>
      <c r="H17" s="3833"/>
      <c r="I17" s="3833"/>
      <c r="J17" s="3833"/>
    </row>
    <row r="18" spans="1:10" ht="27.75" customHeight="1">
      <c r="A18" s="379"/>
      <c r="B18" s="3833"/>
      <c r="C18" s="3833"/>
      <c r="D18" s="3833"/>
      <c r="E18" s="3833"/>
      <c r="F18" s="3833"/>
      <c r="G18" s="3833"/>
      <c r="H18" s="3833"/>
      <c r="I18" s="3833"/>
      <c r="J18" s="3833"/>
    </row>
    <row r="19" spans="1:10" hidden="1">
      <c r="A19" s="379"/>
      <c r="B19" s="383"/>
      <c r="C19" s="383"/>
      <c r="D19" s="383"/>
      <c r="E19" s="383"/>
      <c r="F19" s="383"/>
      <c r="G19" s="379"/>
      <c r="H19" s="379"/>
      <c r="I19" s="379"/>
      <c r="J19" s="379"/>
    </row>
    <row r="20" spans="1:10" ht="13.5" customHeight="1">
      <c r="A20" s="379"/>
      <c r="B20" s="3812"/>
      <c r="C20" s="3812"/>
      <c r="D20" s="3812"/>
      <c r="E20" s="3812"/>
      <c r="F20" s="3812"/>
      <c r="G20" s="385"/>
      <c r="H20" s="385"/>
      <c r="I20" s="379"/>
      <c r="J20" s="379"/>
    </row>
    <row r="21" spans="1:10" hidden="1">
      <c r="A21" s="379"/>
      <c r="B21" s="383"/>
      <c r="C21" s="383"/>
      <c r="D21" s="383"/>
      <c r="E21" s="383"/>
      <c r="F21" s="383"/>
      <c r="G21" s="379"/>
      <c r="H21" s="379"/>
      <c r="I21" s="379"/>
      <c r="J21" s="379"/>
    </row>
    <row r="22" spans="1:10" ht="27" customHeight="1">
      <c r="A22" s="379"/>
      <c r="B22" s="3813"/>
      <c r="C22" s="3813"/>
      <c r="D22" s="3813"/>
      <c r="E22" s="3813"/>
      <c r="F22" s="3813"/>
      <c r="G22" s="379"/>
      <c r="H22" s="379"/>
      <c r="I22" s="379"/>
      <c r="J22" s="379"/>
    </row>
    <row r="23" spans="1:10" ht="22.5" hidden="1" customHeight="1">
      <c r="A23" s="379"/>
      <c r="B23" s="383"/>
      <c r="C23" s="383"/>
      <c r="D23" s="383"/>
      <c r="E23" s="383"/>
      <c r="F23" s="383"/>
      <c r="G23" s="379"/>
      <c r="H23" s="379"/>
      <c r="I23" s="379"/>
      <c r="J23" s="379"/>
    </row>
    <row r="24" spans="1:10" ht="25.5" customHeight="1">
      <c r="A24" s="379"/>
      <c r="B24" s="3836" t="s">
        <v>1081</v>
      </c>
      <c r="C24" s="3836"/>
      <c r="D24" s="3836"/>
      <c r="E24" s="3836"/>
      <c r="F24" s="3836"/>
      <c r="G24" s="3836"/>
      <c r="H24" s="3836"/>
      <c r="I24" s="3836"/>
      <c r="J24" s="3836"/>
    </row>
    <row r="25" spans="1:10" hidden="1">
      <c r="A25" s="379"/>
      <c r="B25" s="383"/>
      <c r="C25" s="383"/>
      <c r="D25" s="383"/>
      <c r="E25" s="383"/>
      <c r="F25" s="383"/>
      <c r="G25" s="379"/>
      <c r="H25" s="379"/>
      <c r="I25" s="379"/>
      <c r="J25" s="379"/>
    </row>
    <row r="26" spans="1:10" ht="12.75" customHeight="1">
      <c r="A26" s="386" t="s">
        <v>792</v>
      </c>
      <c r="B26" s="4069" t="s">
        <v>1965</v>
      </c>
      <c r="C26" s="4069"/>
      <c r="D26" s="4069"/>
      <c r="E26" s="4069"/>
      <c r="F26" s="4069"/>
      <c r="G26" s="4069"/>
      <c r="H26" s="4069"/>
      <c r="I26" s="4069"/>
      <c r="J26" s="4069"/>
    </row>
    <row r="27" spans="1:10" ht="34.5" customHeight="1">
      <c r="B27" s="4069"/>
      <c r="C27" s="4069"/>
      <c r="D27" s="4069"/>
      <c r="E27" s="4069"/>
      <c r="F27" s="4069"/>
      <c r="G27" s="4069"/>
      <c r="H27" s="4069"/>
      <c r="I27" s="4069"/>
      <c r="J27" s="4069"/>
    </row>
    <row r="28" spans="1:10" ht="12.75" customHeight="1">
      <c r="A28" s="386" t="s">
        <v>787</v>
      </c>
      <c r="B28" s="4069" t="s">
        <v>1327</v>
      </c>
      <c r="C28" s="4069"/>
      <c r="D28" s="4069"/>
      <c r="E28" s="4069"/>
      <c r="F28" s="4069"/>
      <c r="G28" s="4069"/>
      <c r="H28" s="4069"/>
      <c r="I28" s="4069"/>
      <c r="J28" s="4069"/>
    </row>
    <row r="29" spans="1:10" ht="12.75" customHeight="1">
      <c r="A29" s="379"/>
      <c r="B29" s="4069"/>
      <c r="C29" s="4069"/>
      <c r="D29" s="4069"/>
      <c r="E29" s="4069"/>
      <c r="F29" s="4069"/>
      <c r="G29" s="4069"/>
      <c r="H29" s="4069"/>
      <c r="I29" s="4069"/>
      <c r="J29" s="4069"/>
    </row>
    <row r="30" spans="1:10" ht="21" customHeight="1">
      <c r="A30" s="379"/>
      <c r="B30" s="4069"/>
      <c r="C30" s="4069"/>
      <c r="D30" s="4069"/>
      <c r="E30" s="4069"/>
      <c r="F30" s="4069"/>
      <c r="G30" s="4069"/>
      <c r="H30" s="4069"/>
      <c r="I30" s="4069"/>
      <c r="J30" s="4069"/>
    </row>
    <row r="31" spans="1:10" ht="43.5" customHeight="1">
      <c r="A31" s="379"/>
      <c r="B31" s="4069"/>
      <c r="C31" s="4069"/>
      <c r="D31" s="4069"/>
      <c r="E31" s="4069"/>
      <c r="F31" s="4069"/>
      <c r="G31" s="4069"/>
      <c r="H31" s="4069"/>
      <c r="I31" s="4069"/>
      <c r="J31" s="4069"/>
    </row>
    <row r="32" spans="1:10" ht="21" customHeight="1"/>
  </sheetData>
  <sheetProtection formatRows="0" selectLockedCells="1"/>
  <mergeCells count="13">
    <mergeCell ref="B1:J1"/>
    <mergeCell ref="B3:C6"/>
    <mergeCell ref="D3:J6"/>
    <mergeCell ref="B7:C7"/>
    <mergeCell ref="D7:F7"/>
    <mergeCell ref="G7:H7"/>
    <mergeCell ref="I7:J7"/>
    <mergeCell ref="B28:J31"/>
    <mergeCell ref="B11:J18"/>
    <mergeCell ref="B20:F20"/>
    <mergeCell ref="B22:F22"/>
    <mergeCell ref="B24:J24"/>
    <mergeCell ref="B26:J27"/>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025" r:id="rId4" name="Button 1">
              <controlPr defaultSize="0" print="0" autoFill="0" autoPict="0" macro="[0]!ToMainMenu">
                <anchor>
                  <from>
                    <xdr:col>11</xdr:col>
                    <xdr:colOff>99060</xdr:colOff>
                    <xdr:row>0</xdr:row>
                    <xdr:rowOff>213360</xdr:rowOff>
                  </from>
                  <to>
                    <xdr:col>13</xdr:col>
                    <xdr:colOff>441960</xdr:colOff>
                    <xdr:row>1</xdr:row>
                    <xdr:rowOff>45720</xdr:rowOff>
                  </to>
                </anchor>
              </controlPr>
            </control>
          </mc:Choice>
        </mc:AlternateContent>
        <mc:AlternateContent xmlns:mc="http://schemas.openxmlformats.org/markup-compatibility/2006">
          <mc:Choice Requires="x14">
            <control shapeId="1025026" r:id="rId5" name="Button 2">
              <controlPr defaultSize="0" print="0" autoFill="0" autoPict="0" macro="[0]!Printsheet">
                <anchor>
                  <from>
                    <xdr:col>11</xdr:col>
                    <xdr:colOff>99060</xdr:colOff>
                    <xdr:row>5</xdr:row>
                    <xdr:rowOff>60960</xdr:rowOff>
                  </from>
                  <to>
                    <xdr:col>13</xdr:col>
                    <xdr:colOff>441960</xdr:colOff>
                    <xdr:row>6</xdr:row>
                    <xdr:rowOff>121920</xdr:rowOff>
                  </to>
                </anchor>
              </controlPr>
            </control>
          </mc:Choice>
        </mc:AlternateContent>
        <mc:AlternateContent xmlns:mc="http://schemas.openxmlformats.org/markup-compatibility/2006">
          <mc:Choice Requires="x14">
            <control shapeId="1025027" r:id="rId6" name="Button 3">
              <controlPr defaultSize="0" print="0" autoFill="0" autoPict="0" macro="[0]!PrintPreview">
                <anchor>
                  <from>
                    <xdr:col>11</xdr:col>
                    <xdr:colOff>99060</xdr:colOff>
                    <xdr:row>1</xdr:row>
                    <xdr:rowOff>83820</xdr:rowOff>
                  </from>
                  <to>
                    <xdr:col>13</xdr:col>
                    <xdr:colOff>441960</xdr:colOff>
                    <xdr:row>3</xdr:row>
                    <xdr:rowOff>45720</xdr:rowOff>
                  </to>
                </anchor>
              </controlPr>
            </control>
          </mc:Choice>
        </mc:AlternateContent>
        <mc:AlternateContent xmlns:mc="http://schemas.openxmlformats.org/markup-compatibility/2006">
          <mc:Choice Requires="x14">
            <control shapeId="1025028" r:id="rId7" name="Button 4">
              <controlPr defaultSize="0" print="0" autoFill="0" autoPict="0" macro="[0]!ToDataEntry">
                <anchor>
                  <from>
                    <xdr:col>11</xdr:col>
                    <xdr:colOff>99060</xdr:colOff>
                    <xdr:row>6</xdr:row>
                    <xdr:rowOff>160020</xdr:rowOff>
                  </from>
                  <to>
                    <xdr:col>13</xdr:col>
                    <xdr:colOff>441960</xdr:colOff>
                    <xdr:row>8</xdr:row>
                    <xdr:rowOff>114300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4">
    <tabColor rgb="FF00B050"/>
  </sheetPr>
  <dimension ref="B1:M63"/>
  <sheetViews>
    <sheetView showGridLines="0" showRowColHeaders="0" zoomScaleNormal="100" workbookViewId="0">
      <selection activeCell="E28" sqref="E28"/>
    </sheetView>
  </sheetViews>
  <sheetFormatPr defaultRowHeight="13.2"/>
  <cols>
    <col min="1" max="1" width="2.5546875" customWidth="1"/>
    <col min="2" max="3" width="3.6640625" customWidth="1"/>
    <col min="7" max="7" width="20.33203125" customWidth="1"/>
    <col min="8" max="8" width="13.5546875" customWidth="1"/>
  </cols>
  <sheetData>
    <row r="1" spans="2:13" ht="30.75" customHeight="1">
      <c r="B1" s="4073" t="s">
        <v>1490</v>
      </c>
      <c r="C1" s="4074"/>
      <c r="D1" s="4074"/>
      <c r="E1" s="4074"/>
      <c r="F1" s="4074"/>
      <c r="G1" s="4074"/>
      <c r="H1" s="4074"/>
      <c r="I1" s="4074"/>
      <c r="J1" s="4074"/>
      <c r="K1" s="4075"/>
      <c r="L1" s="517"/>
    </row>
    <row r="2" spans="2:13" ht="17.399999999999999">
      <c r="B2" s="4076" t="s">
        <v>4591</v>
      </c>
      <c r="C2" s="4077"/>
      <c r="D2" s="4077"/>
      <c r="E2" s="4077"/>
      <c r="F2" s="4077"/>
      <c r="G2" s="4077"/>
      <c r="H2" s="4077"/>
      <c r="I2" s="4077"/>
      <c r="J2" s="4077"/>
      <c r="K2" s="4078"/>
    </row>
    <row r="3" spans="2:13" ht="17.25" customHeight="1">
      <c r="B3" s="4079"/>
      <c r="C3" s="4079"/>
      <c r="D3" s="4079"/>
      <c r="E3" s="4079"/>
      <c r="F3" s="4079"/>
      <c r="G3" s="4079"/>
      <c r="H3" s="4079"/>
      <c r="I3" s="4079"/>
      <c r="J3" s="4079"/>
      <c r="K3" s="4079"/>
    </row>
    <row r="4" spans="2:13">
      <c r="B4" s="4" t="s">
        <v>1028</v>
      </c>
    </row>
    <row r="5" spans="2:13" ht="79.5" customHeight="1">
      <c r="B5" s="2980" t="s">
        <v>1338</v>
      </c>
      <c r="C5" s="2980"/>
      <c r="D5" s="2980"/>
      <c r="E5" s="2980"/>
      <c r="F5" s="2980"/>
      <c r="G5" s="2980"/>
      <c r="H5" s="2980"/>
      <c r="I5" s="2980"/>
      <c r="J5" s="2980"/>
      <c r="K5" s="2980"/>
    </row>
    <row r="7" spans="2:13">
      <c r="B7" s="187">
        <v>1</v>
      </c>
      <c r="C7" s="4"/>
      <c r="D7" s="4" t="s">
        <v>1339</v>
      </c>
      <c r="E7" s="4"/>
      <c r="F7" s="4"/>
    </row>
    <row r="8" spans="2:13" ht="41.25" customHeight="1">
      <c r="B8" s="3230">
        <v>1.1000000000000001</v>
      </c>
      <c r="C8" s="3230"/>
      <c r="D8" s="2980" t="s">
        <v>1340</v>
      </c>
      <c r="E8" s="2980"/>
      <c r="F8" s="2980"/>
      <c r="G8" s="2980"/>
      <c r="H8" s="2980"/>
      <c r="I8" s="2980"/>
      <c r="J8" s="2980"/>
      <c r="K8" s="2980"/>
    </row>
    <row r="9" spans="2:13" ht="3.75" customHeight="1"/>
    <row r="10" spans="2:13">
      <c r="C10" s="6" t="s">
        <v>1341</v>
      </c>
      <c r="D10" t="s">
        <v>1342</v>
      </c>
    </row>
    <row r="11" spans="2:13">
      <c r="F11" s="110" t="s">
        <v>816</v>
      </c>
    </row>
    <row r="12" spans="2:13" ht="27.75" customHeight="1">
      <c r="C12" s="158" t="s">
        <v>928</v>
      </c>
      <c r="D12" s="2980" t="s">
        <v>1343</v>
      </c>
      <c r="E12" s="2418"/>
      <c r="F12" s="2418"/>
      <c r="G12" s="2418"/>
      <c r="H12" s="2418"/>
      <c r="I12" s="2418"/>
      <c r="J12" s="2418"/>
      <c r="K12" s="2418"/>
      <c r="M12" s="423"/>
    </row>
    <row r="13" spans="2:13">
      <c r="F13" s="110" t="s">
        <v>816</v>
      </c>
    </row>
    <row r="14" spans="2:13" ht="27" customHeight="1">
      <c r="C14" s="158" t="s">
        <v>1344</v>
      </c>
      <c r="D14" s="2980" t="s">
        <v>1345</v>
      </c>
      <c r="E14" s="2418"/>
      <c r="F14" s="2418"/>
      <c r="G14" s="2418"/>
      <c r="H14" s="2418"/>
      <c r="I14" s="2418"/>
      <c r="J14" s="2418"/>
      <c r="K14" s="2418"/>
    </row>
    <row r="15" spans="2:13">
      <c r="F15" s="110" t="s">
        <v>816</v>
      </c>
    </row>
    <row r="16" spans="2:13" ht="40.5" customHeight="1">
      <c r="C16" s="158" t="s">
        <v>1346</v>
      </c>
      <c r="D16" s="2980" t="s">
        <v>1347</v>
      </c>
      <c r="E16" s="2418"/>
      <c r="F16" s="2418"/>
      <c r="G16" s="2418"/>
      <c r="H16" s="2418"/>
      <c r="I16" s="2418"/>
      <c r="J16" s="2418"/>
      <c r="K16" s="2418"/>
    </row>
    <row r="18" spans="2:11" ht="39" customHeight="1">
      <c r="B18" s="3230">
        <v>1.2</v>
      </c>
      <c r="C18" s="3230"/>
      <c r="D18" s="2417" t="s">
        <v>3244</v>
      </c>
      <c r="E18" s="2418"/>
      <c r="F18" s="2418"/>
      <c r="G18" s="2418"/>
      <c r="H18" s="2418"/>
      <c r="I18" s="2418"/>
      <c r="J18" s="2418"/>
      <c r="K18" s="2418"/>
    </row>
    <row r="19" spans="2:11" ht="10.5" customHeight="1"/>
    <row r="20" spans="2:11" ht="42" customHeight="1">
      <c r="B20" s="3230">
        <v>1.3</v>
      </c>
      <c r="C20" s="3230"/>
      <c r="D20" s="2980" t="s">
        <v>1348</v>
      </c>
      <c r="E20" s="2418"/>
      <c r="F20" s="2418"/>
      <c r="G20" s="2418"/>
      <c r="H20" s="2418"/>
      <c r="I20" s="2418"/>
      <c r="J20" s="2418"/>
      <c r="K20" s="2418"/>
    </row>
    <row r="21" spans="2:11" ht="5.25" customHeight="1"/>
    <row r="22" spans="2:11" ht="15.75" customHeight="1">
      <c r="B22" s="3230">
        <v>1.4</v>
      </c>
      <c r="C22" s="3230"/>
      <c r="D22" s="2418" t="s">
        <v>1349</v>
      </c>
      <c r="E22" s="2418"/>
      <c r="F22" s="2418"/>
      <c r="G22" s="2418"/>
      <c r="H22" s="2418"/>
      <c r="I22" s="2418"/>
      <c r="J22" s="2418"/>
      <c r="K22" s="2418"/>
    </row>
    <row r="24" spans="2:11">
      <c r="B24" s="187">
        <v>2</v>
      </c>
      <c r="C24" s="4"/>
      <c r="D24" s="2499" t="s">
        <v>1350</v>
      </c>
      <c r="E24" s="2499"/>
      <c r="F24" s="2499"/>
      <c r="G24" s="2499"/>
      <c r="H24" s="2499"/>
      <c r="I24" s="2499"/>
      <c r="J24" s="2499"/>
      <c r="K24" s="2499"/>
    </row>
    <row r="25" spans="2:11" ht="41.25" customHeight="1">
      <c r="B25" s="3230">
        <v>2.1</v>
      </c>
      <c r="C25" s="3230"/>
      <c r="D25" s="2417" t="s">
        <v>4652</v>
      </c>
      <c r="E25" s="2418"/>
      <c r="F25" s="2418"/>
      <c r="G25" s="2418"/>
      <c r="H25" s="2418"/>
      <c r="I25" s="2418"/>
      <c r="J25" s="2418"/>
      <c r="K25" s="2418"/>
    </row>
    <row r="26" spans="2:11" ht="6" customHeight="1"/>
    <row r="27" spans="2:11" ht="54" customHeight="1">
      <c r="B27" s="3230">
        <v>2.2000000000000002</v>
      </c>
      <c r="C27" s="3230"/>
      <c r="D27" s="2418" t="s">
        <v>1351</v>
      </c>
      <c r="E27" s="2418"/>
      <c r="F27" s="2418"/>
      <c r="G27" s="2418"/>
      <c r="H27" s="2418"/>
      <c r="I27" s="2418"/>
      <c r="J27" s="2418"/>
      <c r="K27" s="2418"/>
    </row>
    <row r="29" spans="2:11" ht="27.75" customHeight="1">
      <c r="B29" s="187">
        <v>3</v>
      </c>
      <c r="C29" s="4"/>
      <c r="D29" s="2499" t="s">
        <v>4714</v>
      </c>
      <c r="E29" s="2499"/>
      <c r="F29" s="2499"/>
      <c r="G29" s="2499"/>
      <c r="H29" s="2499"/>
      <c r="I29" s="2499"/>
      <c r="J29" s="2499"/>
      <c r="K29" s="2499"/>
    </row>
    <row r="30" spans="2:11" ht="26.25" customHeight="1">
      <c r="B30" s="3230">
        <v>3.1</v>
      </c>
      <c r="C30" s="3230"/>
      <c r="D30" s="2418" t="s">
        <v>4715</v>
      </c>
      <c r="E30" s="2418"/>
      <c r="F30" s="2418"/>
      <c r="G30" s="2418"/>
      <c r="H30" s="2418"/>
      <c r="I30" s="2418"/>
      <c r="J30" s="2418"/>
      <c r="K30" s="2418"/>
    </row>
    <row r="31" spans="2:11" ht="13.5" customHeight="1"/>
    <row r="32" spans="2:11" ht="78.75" customHeight="1">
      <c r="B32" s="3230">
        <v>3.2</v>
      </c>
      <c r="C32" s="3230"/>
      <c r="D32" s="2418" t="s">
        <v>4716</v>
      </c>
      <c r="E32" s="2418"/>
      <c r="F32" s="2418"/>
      <c r="G32" s="2418"/>
      <c r="H32" s="2418"/>
      <c r="I32" s="2418"/>
      <c r="J32" s="2418"/>
      <c r="K32" s="2418"/>
    </row>
    <row r="33" spans="2:11" ht="3.75" customHeight="1"/>
    <row r="34" spans="2:11">
      <c r="D34" s="2418" t="s">
        <v>4717</v>
      </c>
      <c r="E34" s="2418"/>
      <c r="F34" s="2418"/>
      <c r="G34" s="2418"/>
      <c r="H34" s="2418"/>
      <c r="I34" s="2418"/>
      <c r="J34" s="2418"/>
      <c r="K34" s="2418"/>
    </row>
    <row r="35" spans="2:11">
      <c r="D35" s="2418" t="s">
        <v>1352</v>
      </c>
      <c r="E35" s="2418"/>
      <c r="F35" s="2418"/>
      <c r="G35" s="2418"/>
      <c r="H35" s="2418"/>
      <c r="I35" s="2418"/>
      <c r="J35" s="2418"/>
      <c r="K35" s="2418"/>
    </row>
    <row r="36" spans="2:11">
      <c r="D36" s="2418" t="s">
        <v>1353</v>
      </c>
      <c r="E36" s="2418"/>
      <c r="F36" s="2418"/>
      <c r="G36" s="2418"/>
      <c r="H36" s="2418"/>
      <c r="I36" s="2418"/>
      <c r="J36" s="2418"/>
      <c r="K36" s="2418"/>
    </row>
    <row r="37" spans="2:11">
      <c r="D37" s="2418" t="s">
        <v>1354</v>
      </c>
      <c r="E37" s="2418"/>
      <c r="F37" s="2418"/>
      <c r="G37" s="2418"/>
      <c r="H37" s="2418"/>
      <c r="I37" s="2418"/>
      <c r="J37" s="2418"/>
      <c r="K37" s="2418"/>
    </row>
    <row r="38" spans="2:11">
      <c r="D38" s="2418" t="s">
        <v>1355</v>
      </c>
      <c r="E38" s="2418"/>
      <c r="F38" s="2418"/>
      <c r="G38" s="2418"/>
      <c r="H38" s="2418"/>
      <c r="I38" s="2418"/>
      <c r="J38" s="2418"/>
      <c r="K38" s="2418"/>
    </row>
    <row r="39" spans="2:11">
      <c r="B39" t="s">
        <v>582</v>
      </c>
      <c r="D39" s="2418" t="s">
        <v>1356</v>
      </c>
      <c r="E39" s="2418"/>
      <c r="F39" s="2418"/>
      <c r="G39" s="2418"/>
      <c r="H39" s="2418"/>
      <c r="I39" s="2418"/>
      <c r="J39" s="2418"/>
      <c r="K39" s="2418"/>
    </row>
    <row r="40" spans="2:11">
      <c r="D40" s="2418"/>
      <c r="E40" s="2418"/>
      <c r="F40" s="2418"/>
      <c r="G40" s="2418"/>
      <c r="H40" s="2418"/>
      <c r="I40" s="2418"/>
      <c r="J40" s="2418"/>
      <c r="K40" s="2418"/>
    </row>
    <row r="41" spans="2:11" ht="54" customHeight="1">
      <c r="B41" s="3230">
        <v>3.3</v>
      </c>
      <c r="C41" s="3230"/>
      <c r="D41" s="2980" t="s">
        <v>1488</v>
      </c>
      <c r="E41" s="2418"/>
      <c r="F41" s="2418"/>
      <c r="G41" s="2418"/>
      <c r="H41" s="2418"/>
      <c r="I41" s="2418"/>
      <c r="J41" s="2418"/>
      <c r="K41" s="2418"/>
    </row>
    <row r="42" spans="2:11">
      <c r="D42" s="2418"/>
      <c r="E42" s="2418"/>
      <c r="F42" s="2418"/>
      <c r="G42" s="2418"/>
      <c r="H42" s="2418"/>
      <c r="I42" s="2418"/>
      <c r="J42" s="2418"/>
      <c r="K42" s="2418"/>
    </row>
    <row r="43" spans="2:11">
      <c r="B43" s="187">
        <v>4</v>
      </c>
      <c r="C43" s="4"/>
      <c r="D43" s="2499" t="s">
        <v>1357</v>
      </c>
      <c r="E43" s="2499"/>
      <c r="F43" s="2499"/>
      <c r="G43" s="2499"/>
      <c r="H43" s="2499"/>
      <c r="I43" s="2499"/>
      <c r="J43" s="2499"/>
      <c r="K43" s="2499"/>
    </row>
    <row r="44" spans="2:11" ht="27.75" customHeight="1">
      <c r="B44" s="3230">
        <v>4.0999999999999996</v>
      </c>
      <c r="C44" s="3230"/>
      <c r="D44" s="2418" t="s">
        <v>4718</v>
      </c>
      <c r="E44" s="2418"/>
      <c r="F44" s="2418"/>
      <c r="G44" s="2418"/>
      <c r="H44" s="2418"/>
      <c r="I44" s="2418"/>
      <c r="J44" s="2418"/>
      <c r="K44" s="2418"/>
    </row>
    <row r="45" spans="2:11" ht="4.5" customHeight="1"/>
    <row r="46" spans="2:11">
      <c r="D46" s="2418" t="s">
        <v>1358</v>
      </c>
      <c r="E46" s="2418"/>
      <c r="F46" s="2418"/>
      <c r="G46" s="2418"/>
      <c r="H46" s="2418"/>
      <c r="I46" s="2418"/>
      <c r="J46" s="2418"/>
      <c r="K46" s="2418"/>
    </row>
    <row r="47" spans="2:11">
      <c r="D47" s="2418" t="s">
        <v>1359</v>
      </c>
      <c r="E47" s="2418"/>
      <c r="F47" s="2418"/>
      <c r="G47" s="2418"/>
      <c r="H47" s="2418"/>
      <c r="I47" s="2418"/>
      <c r="J47" s="2418"/>
      <c r="K47" s="2418"/>
    </row>
    <row r="48" spans="2:11">
      <c r="D48" s="2418" t="s">
        <v>1360</v>
      </c>
      <c r="E48" s="2418"/>
      <c r="F48" s="2418"/>
      <c r="G48" s="2418"/>
      <c r="H48" s="2418"/>
      <c r="I48" s="2418"/>
      <c r="J48" s="2418"/>
      <c r="K48" s="2418"/>
    </row>
    <row r="49" spans="2:11" ht="12.75" customHeight="1">
      <c r="D49" s="2418" t="s">
        <v>1361</v>
      </c>
      <c r="E49" s="2418"/>
      <c r="F49" s="2418"/>
      <c r="G49" s="2418"/>
      <c r="H49" s="2418"/>
      <c r="I49" s="2418"/>
      <c r="J49" s="2418"/>
      <c r="K49" s="2418"/>
    </row>
    <row r="50" spans="2:11" ht="27.75" customHeight="1">
      <c r="D50" s="2418" t="s">
        <v>1362</v>
      </c>
      <c r="E50" s="2418"/>
      <c r="F50" s="2418"/>
      <c r="G50" s="2418"/>
      <c r="H50" s="2418"/>
      <c r="I50" s="2418"/>
      <c r="J50" s="2418"/>
      <c r="K50" s="2418"/>
    </row>
    <row r="51" spans="2:11">
      <c r="D51" s="2418" t="s">
        <v>1363</v>
      </c>
      <c r="E51" s="2418"/>
      <c r="F51" s="2418"/>
      <c r="G51" s="2418"/>
      <c r="H51" s="2418"/>
      <c r="I51" s="2418"/>
      <c r="J51" s="2418"/>
      <c r="K51" s="2418"/>
    </row>
    <row r="52" spans="2:11">
      <c r="D52" s="2418" t="s">
        <v>1364</v>
      </c>
      <c r="E52" s="2418"/>
      <c r="F52" s="2418"/>
      <c r="G52" s="2418"/>
      <c r="H52" s="2418"/>
      <c r="I52" s="2418"/>
      <c r="J52" s="2418"/>
      <c r="K52" s="2418"/>
    </row>
    <row r="53" spans="2:11">
      <c r="D53" s="2418"/>
      <c r="E53" s="2418"/>
      <c r="F53" s="2418"/>
      <c r="G53" s="2418"/>
      <c r="H53" s="2418"/>
      <c r="I53" s="2418"/>
      <c r="J53" s="2418"/>
      <c r="K53" s="2418"/>
    </row>
    <row r="54" spans="2:11" ht="27" customHeight="1">
      <c r="B54" s="3230">
        <v>4.2</v>
      </c>
      <c r="C54" s="3230"/>
      <c r="D54" s="2418" t="s">
        <v>4719</v>
      </c>
      <c r="E54" s="2418"/>
      <c r="F54" s="2418"/>
      <c r="G54" s="2418"/>
      <c r="H54" s="2418"/>
      <c r="I54" s="2418"/>
      <c r="J54" s="2418"/>
      <c r="K54" s="2418"/>
    </row>
    <row r="55" spans="2:11">
      <c r="D55" s="2418"/>
      <c r="E55" s="2418"/>
      <c r="F55" s="2418"/>
      <c r="G55" s="2418"/>
      <c r="H55" s="2418"/>
      <c r="I55" s="2418"/>
      <c r="J55" s="2418"/>
      <c r="K55" s="2418"/>
    </row>
    <row r="56" spans="2:11" ht="28.2" customHeight="1">
      <c r="B56" s="392"/>
      <c r="C56" s="393"/>
      <c r="D56" s="393"/>
      <c r="E56" s="393"/>
      <c r="F56" s="393"/>
      <c r="G56" s="393"/>
      <c r="H56" s="393"/>
      <c r="I56" s="393"/>
      <c r="J56" s="393"/>
      <c r="K56" s="394"/>
    </row>
    <row r="57" spans="2:11" ht="37.200000000000003" customHeight="1">
      <c r="B57" s="53" t="s">
        <v>4592</v>
      </c>
      <c r="E57" s="390"/>
      <c r="F57" s="390"/>
      <c r="G57" s="390"/>
      <c r="H57" t="s">
        <v>1138</v>
      </c>
      <c r="I57" s="390"/>
      <c r="J57" s="390"/>
      <c r="K57" s="391"/>
    </row>
    <row r="58" spans="2:11" ht="37.200000000000003" customHeight="1">
      <c r="B58" s="930" t="s">
        <v>4593</v>
      </c>
      <c r="E58" s="390"/>
      <c r="F58" s="390"/>
      <c r="G58" s="390"/>
      <c r="H58" s="390"/>
      <c r="I58" s="390"/>
      <c r="J58" s="390"/>
      <c r="K58" s="391"/>
    </row>
    <row r="59" spans="2:11" ht="37.200000000000003" customHeight="1">
      <c r="B59" s="53" t="s">
        <v>974</v>
      </c>
      <c r="E59" s="142"/>
      <c r="F59" s="142"/>
      <c r="G59" s="142"/>
      <c r="H59" s="142"/>
      <c r="I59" s="142"/>
      <c r="J59" s="142"/>
      <c r="K59" s="143"/>
    </row>
    <row r="60" spans="2:11" ht="37.200000000000003" customHeight="1">
      <c r="B60" s="53" t="s">
        <v>582</v>
      </c>
      <c r="E60" s="142"/>
      <c r="F60" s="142"/>
      <c r="G60" s="142"/>
      <c r="H60" s="142"/>
      <c r="I60" s="142"/>
      <c r="J60" s="142"/>
      <c r="K60" s="143"/>
    </row>
    <row r="61" spans="2:11" ht="37.200000000000003" customHeight="1">
      <c r="B61" s="53" t="s">
        <v>1365</v>
      </c>
      <c r="E61" s="142"/>
      <c r="F61" s="142"/>
      <c r="G61" s="142"/>
      <c r="H61" t="s">
        <v>1366</v>
      </c>
      <c r="I61" s="142"/>
      <c r="J61" s="142"/>
      <c r="K61" s="143"/>
    </row>
    <row r="62" spans="2:11" ht="37.200000000000003" customHeight="1">
      <c r="B62" s="53" t="s">
        <v>1127</v>
      </c>
      <c r="E62" s="142"/>
      <c r="F62" s="142"/>
      <c r="G62" s="142"/>
      <c r="K62" s="289"/>
    </row>
    <row r="63" spans="2:11" ht="18.600000000000001" customHeight="1">
      <c r="B63" s="395"/>
      <c r="C63" s="390"/>
      <c r="D63" s="390"/>
      <c r="E63" s="390"/>
      <c r="F63" s="390"/>
      <c r="G63" s="390"/>
      <c r="H63" s="390"/>
      <c r="I63" s="390"/>
      <c r="J63" s="390"/>
      <c r="K63" s="391"/>
    </row>
  </sheetData>
  <mergeCells count="49">
    <mergeCell ref="D48:K48"/>
    <mergeCell ref="D55:K55"/>
    <mergeCell ref="D49:K49"/>
    <mergeCell ref="D50:K50"/>
    <mergeCell ref="D51:K51"/>
    <mergeCell ref="D52:K52"/>
    <mergeCell ref="D53:K53"/>
    <mergeCell ref="D54:K54"/>
    <mergeCell ref="D47:K47"/>
    <mergeCell ref="D35:K35"/>
    <mergeCell ref="D36:K36"/>
    <mergeCell ref="D37:K37"/>
    <mergeCell ref="D38:K38"/>
    <mergeCell ref="D39:K39"/>
    <mergeCell ref="D40:K40"/>
    <mergeCell ref="D41:K41"/>
    <mergeCell ref="D42:K42"/>
    <mergeCell ref="D43:K43"/>
    <mergeCell ref="D44:K44"/>
    <mergeCell ref="D46:K46"/>
    <mergeCell ref="D12:K12"/>
    <mergeCell ref="D34:K34"/>
    <mergeCell ref="D14:K14"/>
    <mergeCell ref="D16:K16"/>
    <mergeCell ref="D18:K18"/>
    <mergeCell ref="D20:K20"/>
    <mergeCell ref="D22:K22"/>
    <mergeCell ref="D24:K24"/>
    <mergeCell ref="D25:K25"/>
    <mergeCell ref="D27:K27"/>
    <mergeCell ref="D29:K29"/>
    <mergeCell ref="D30:K30"/>
    <mergeCell ref="D32:K32"/>
    <mergeCell ref="B1:K1"/>
    <mergeCell ref="B2:K2"/>
    <mergeCell ref="B3:K3"/>
    <mergeCell ref="B5:K5"/>
    <mergeCell ref="D8:K8"/>
    <mergeCell ref="B8:C8"/>
    <mergeCell ref="B18:C18"/>
    <mergeCell ref="B20:C20"/>
    <mergeCell ref="B22:C22"/>
    <mergeCell ref="B25:C25"/>
    <mergeCell ref="B27:C27"/>
    <mergeCell ref="B30:C30"/>
    <mergeCell ref="B32:C32"/>
    <mergeCell ref="B41:C41"/>
    <mergeCell ref="B44:C44"/>
    <mergeCell ref="B54:C54"/>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rowBreaks count="1" manualBreakCount="1">
    <brk id="31" min="1"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038337" r:id="rId4" name="Button 1">
              <controlPr defaultSize="0" print="0" autoFill="0" autoPict="0" macro="[0]!ToMainMenu">
                <anchor>
                  <from>
                    <xdr:col>12</xdr:col>
                    <xdr:colOff>60960</xdr:colOff>
                    <xdr:row>0</xdr:row>
                    <xdr:rowOff>251460</xdr:rowOff>
                  </from>
                  <to>
                    <xdr:col>14</xdr:col>
                    <xdr:colOff>0</xdr:colOff>
                    <xdr:row>1</xdr:row>
                    <xdr:rowOff>114300</xdr:rowOff>
                  </to>
                </anchor>
              </controlPr>
            </control>
          </mc:Choice>
        </mc:AlternateContent>
        <mc:AlternateContent xmlns:mc="http://schemas.openxmlformats.org/markup-compatibility/2006">
          <mc:Choice Requires="x14">
            <control shapeId="1038338" r:id="rId5" name="Button 2">
              <controlPr defaultSize="0" print="0" autoFill="0" autoPict="0" macro="[0]!Printsheet">
                <anchor>
                  <from>
                    <xdr:col>12</xdr:col>
                    <xdr:colOff>60960</xdr:colOff>
                    <xdr:row>4</xdr:row>
                    <xdr:rowOff>266700</xdr:rowOff>
                  </from>
                  <to>
                    <xdr:col>14</xdr:col>
                    <xdr:colOff>0</xdr:colOff>
                    <xdr:row>4</xdr:row>
                    <xdr:rowOff>541020</xdr:rowOff>
                  </to>
                </anchor>
              </controlPr>
            </control>
          </mc:Choice>
        </mc:AlternateContent>
        <mc:AlternateContent xmlns:mc="http://schemas.openxmlformats.org/markup-compatibility/2006">
          <mc:Choice Requires="x14">
            <control shapeId="1038339" r:id="rId6" name="Button 3">
              <controlPr defaultSize="0" print="0" autoFill="0" autoPict="0" macro="[0]!PrintPreview">
                <anchor>
                  <from>
                    <xdr:col>12</xdr:col>
                    <xdr:colOff>60960</xdr:colOff>
                    <xdr:row>1</xdr:row>
                    <xdr:rowOff>198120</xdr:rowOff>
                  </from>
                  <to>
                    <xdr:col>14</xdr:col>
                    <xdr:colOff>0</xdr:colOff>
                    <xdr:row>3</xdr:row>
                    <xdr:rowOff>0</xdr:rowOff>
                  </to>
                </anchor>
              </controlPr>
            </control>
          </mc:Choice>
        </mc:AlternateContent>
        <mc:AlternateContent xmlns:mc="http://schemas.openxmlformats.org/markup-compatibility/2006">
          <mc:Choice Requires="x14">
            <control shapeId="1038340" r:id="rId7" name="Button 4">
              <controlPr defaultSize="0" print="0" autoFill="0" autoPict="0" macro="[0]!ToDataEntry">
                <anchor>
                  <from>
                    <xdr:col>12</xdr:col>
                    <xdr:colOff>60960</xdr:colOff>
                    <xdr:row>4</xdr:row>
                    <xdr:rowOff>609600</xdr:rowOff>
                  </from>
                  <to>
                    <xdr:col>14</xdr:col>
                    <xdr:colOff>0</xdr:colOff>
                    <xdr:row>4</xdr:row>
                    <xdr:rowOff>868680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2">
    <tabColor theme="3" tint="-0.249977111117893"/>
  </sheetPr>
  <dimension ref="A1:N32"/>
  <sheetViews>
    <sheetView showGridLines="0" showRowColHeaders="0" zoomScaleNormal="100" workbookViewId="0">
      <selection activeCell="E28" sqref="E28"/>
    </sheetView>
  </sheetViews>
  <sheetFormatPr defaultColWidth="8" defaultRowHeight="13.2"/>
  <cols>
    <col min="1" max="1" width="2.88671875" style="316" customWidth="1"/>
    <col min="2" max="4" width="8" style="316"/>
    <col min="5" max="5" width="10.6640625" style="316" customWidth="1"/>
    <col min="6" max="6" width="24" style="316" customWidth="1"/>
    <col min="7" max="7" width="8" style="316"/>
    <col min="8" max="8" width="10.33203125" style="316" customWidth="1"/>
    <col min="9" max="9" width="7.44140625" style="316" customWidth="1"/>
    <col min="10" max="10" width="12.109375" style="316" customWidth="1"/>
    <col min="11" max="16384" width="8" style="316"/>
  </cols>
  <sheetData>
    <row r="1" spans="1:14" ht="38.25" customHeight="1">
      <c r="B1" s="4070" t="s">
        <v>4757</v>
      </c>
      <c r="C1" s="4071"/>
      <c r="D1" s="4071"/>
      <c r="E1" s="4071"/>
      <c r="F1" s="4071"/>
      <c r="G1" s="4071"/>
      <c r="H1" s="4071"/>
      <c r="I1" s="4071"/>
      <c r="J1" s="4072"/>
      <c r="K1" s="380"/>
      <c r="L1" s="379"/>
      <c r="M1" s="379"/>
      <c r="N1" s="379"/>
    </row>
    <row r="2" spans="1:14">
      <c r="A2" s="379"/>
      <c r="B2" s="379"/>
      <c r="C2" s="379"/>
      <c r="D2" s="379"/>
      <c r="E2" s="379"/>
      <c r="F2" s="379"/>
      <c r="G2" s="379"/>
      <c r="H2" s="379"/>
      <c r="I2" s="379"/>
      <c r="J2" s="379"/>
      <c r="K2" s="379"/>
      <c r="L2" s="379"/>
      <c r="M2" s="379"/>
      <c r="N2" s="379"/>
    </row>
    <row r="3" spans="1:14" ht="15.75" customHeight="1">
      <c r="A3" s="379"/>
      <c r="B3" s="4051" t="s">
        <v>417</v>
      </c>
      <c r="C3" s="4052"/>
      <c r="D3" s="4080" t="str">
        <f>+'Master Data'!E18</f>
        <v>KZN Public Works: 191 Prince Alfred Street</v>
      </c>
      <c r="E3" s="4081"/>
      <c r="F3" s="4081"/>
      <c r="G3" s="4081"/>
      <c r="H3" s="4081"/>
      <c r="I3" s="4081"/>
      <c r="J3" s="4082"/>
      <c r="M3" s="379"/>
      <c r="N3" s="379"/>
    </row>
    <row r="4" spans="1:14" ht="14.25" customHeight="1">
      <c r="A4" s="379"/>
      <c r="B4" s="4053"/>
      <c r="C4" s="4054"/>
      <c r="D4" s="4083"/>
      <c r="E4" s="4084"/>
      <c r="F4" s="4084"/>
      <c r="G4" s="4084"/>
      <c r="H4" s="4084"/>
      <c r="I4" s="4084"/>
      <c r="J4" s="4085"/>
      <c r="K4" s="379"/>
      <c r="L4" s="379"/>
      <c r="M4" s="379"/>
      <c r="N4" s="379"/>
    </row>
    <row r="5" spans="1:14" ht="12.75" customHeight="1">
      <c r="A5" s="379"/>
      <c r="B5" s="4053"/>
      <c r="C5" s="4054"/>
      <c r="D5" s="4083"/>
      <c r="E5" s="4084"/>
      <c r="F5" s="4084"/>
      <c r="G5" s="4084"/>
      <c r="H5" s="4084"/>
      <c r="I5" s="4084"/>
      <c r="J5" s="4085"/>
      <c r="K5" s="379"/>
      <c r="L5" s="379"/>
      <c r="M5" s="379"/>
      <c r="N5" s="379"/>
    </row>
    <row r="6" spans="1:14" ht="20.25" customHeight="1">
      <c r="A6" s="379"/>
      <c r="B6" s="4055"/>
      <c r="C6" s="4056"/>
      <c r="D6" s="4086"/>
      <c r="E6" s="4087"/>
      <c r="F6" s="4087"/>
      <c r="G6" s="4087"/>
      <c r="H6" s="4087"/>
      <c r="I6" s="4087"/>
      <c r="J6" s="4088"/>
      <c r="K6" s="379"/>
      <c r="L6" s="379"/>
      <c r="M6" s="379"/>
      <c r="N6" s="379"/>
    </row>
    <row r="7" spans="1:14" ht="18.75" customHeight="1">
      <c r="A7" s="379"/>
      <c r="B7" s="3820" t="s">
        <v>1467</v>
      </c>
      <c r="C7" s="3822"/>
      <c r="D7" s="3823" t="str">
        <f>+'Master Data'!E13</f>
        <v>ZNTM012345W</v>
      </c>
      <c r="E7" s="3824"/>
      <c r="F7" s="3825"/>
      <c r="G7" s="4066" t="s">
        <v>4013</v>
      </c>
      <c r="H7" s="4066"/>
      <c r="I7" s="3823" t="str">
        <f>+'Master Data'!G13</f>
        <v>012345</v>
      </c>
      <c r="J7" s="3825"/>
      <c r="K7" s="381"/>
      <c r="L7" s="381"/>
      <c r="M7" s="381"/>
      <c r="N7" s="379"/>
    </row>
    <row r="8" spans="1:14">
      <c r="A8" s="379"/>
      <c r="B8" s="379"/>
      <c r="C8" s="379"/>
      <c r="D8" s="379"/>
      <c r="E8" s="382"/>
      <c r="F8" s="382"/>
      <c r="G8" s="382"/>
      <c r="H8" s="382"/>
      <c r="I8" s="382"/>
      <c r="J8" s="382"/>
      <c r="K8" s="379"/>
      <c r="L8" s="379"/>
      <c r="M8" s="379"/>
      <c r="N8" s="379"/>
    </row>
    <row r="9" spans="1:14">
      <c r="A9" s="379"/>
      <c r="B9" s="379"/>
      <c r="C9" s="379"/>
      <c r="D9" s="379"/>
      <c r="E9" s="382"/>
      <c r="F9" s="382"/>
      <c r="G9" s="382"/>
      <c r="H9" s="382"/>
      <c r="I9" s="382"/>
      <c r="J9" s="382"/>
      <c r="K9" s="379"/>
      <c r="L9" s="379"/>
      <c r="M9" s="379"/>
      <c r="N9" s="379"/>
    </row>
    <row r="10" spans="1:14" ht="13.8">
      <c r="A10" s="379"/>
      <c r="B10" s="384"/>
      <c r="C10" s="384"/>
      <c r="D10" s="384"/>
      <c r="E10" s="382"/>
      <c r="F10" s="382"/>
      <c r="G10" s="382"/>
      <c r="H10" s="382"/>
      <c r="I10" s="382"/>
      <c r="J10" s="382"/>
    </row>
    <row r="11" spans="1:14">
      <c r="A11" s="379"/>
      <c r="B11" s="3833" t="s">
        <v>4037</v>
      </c>
      <c r="C11" s="3833"/>
      <c r="D11" s="3833"/>
      <c r="E11" s="3833"/>
      <c r="F11" s="3833"/>
      <c r="G11" s="3833"/>
      <c r="H11" s="3833"/>
      <c r="I11" s="3833"/>
      <c r="J11" s="3833"/>
    </row>
    <row r="12" spans="1:14">
      <c r="A12" s="379"/>
      <c r="B12" s="3833"/>
      <c r="C12" s="3833"/>
      <c r="D12" s="3833"/>
      <c r="E12" s="3833"/>
      <c r="F12" s="3833"/>
      <c r="G12" s="3833"/>
      <c r="H12" s="3833"/>
      <c r="I12" s="3833"/>
      <c r="J12" s="3833"/>
    </row>
    <row r="13" spans="1:14">
      <c r="A13" s="379"/>
      <c r="B13" s="3833"/>
      <c r="C13" s="3833"/>
      <c r="D13" s="3833"/>
      <c r="E13" s="3833"/>
      <c r="F13" s="3833"/>
      <c r="G13" s="3833"/>
      <c r="H13" s="3833"/>
      <c r="I13" s="3833"/>
      <c r="J13" s="3833"/>
    </row>
    <row r="14" spans="1:14" ht="27.75" customHeight="1">
      <c r="A14" s="379"/>
      <c r="B14" s="3833"/>
      <c r="C14" s="3833"/>
      <c r="D14" s="3833"/>
      <c r="E14" s="3833"/>
      <c r="F14" s="3833"/>
      <c r="G14" s="3833"/>
      <c r="H14" s="3833"/>
      <c r="I14" s="3833"/>
      <c r="J14" s="3833"/>
    </row>
    <row r="15" spans="1:14" ht="22.5" hidden="1" customHeight="1">
      <c r="A15" s="379"/>
      <c r="B15" s="3833"/>
      <c r="C15" s="3833"/>
      <c r="D15" s="3833"/>
      <c r="E15" s="3833"/>
      <c r="F15" s="3833"/>
      <c r="G15" s="3833"/>
      <c r="H15" s="3833"/>
      <c r="I15" s="3833"/>
      <c r="J15" s="3833"/>
    </row>
    <row r="16" spans="1:14" ht="26.25" customHeight="1">
      <c r="A16" s="379"/>
      <c r="B16" s="3833"/>
      <c r="C16" s="3833"/>
      <c r="D16" s="3833"/>
      <c r="E16" s="3833"/>
      <c r="F16" s="3833"/>
      <c r="G16" s="3833"/>
      <c r="H16" s="3833"/>
      <c r="I16" s="3833"/>
      <c r="J16" s="3833"/>
    </row>
    <row r="17" spans="1:10" ht="22.5" hidden="1" customHeight="1">
      <c r="A17" s="379"/>
      <c r="B17" s="3833"/>
      <c r="C17" s="3833"/>
      <c r="D17" s="3833"/>
      <c r="E17" s="3833"/>
      <c r="F17" s="3833"/>
      <c r="G17" s="3833"/>
      <c r="H17" s="3833"/>
      <c r="I17" s="3833"/>
      <c r="J17" s="3833"/>
    </row>
    <row r="18" spans="1:10" ht="27.75" customHeight="1">
      <c r="A18" s="379"/>
      <c r="B18" s="3833"/>
      <c r="C18" s="3833"/>
      <c r="D18" s="3833"/>
      <c r="E18" s="3833"/>
      <c r="F18" s="3833"/>
      <c r="G18" s="3833"/>
      <c r="H18" s="3833"/>
      <c r="I18" s="3833"/>
      <c r="J18" s="3833"/>
    </row>
    <row r="19" spans="1:10" hidden="1">
      <c r="A19" s="379"/>
      <c r="B19" s="383"/>
      <c r="C19" s="383"/>
      <c r="D19" s="383"/>
      <c r="E19" s="383"/>
      <c r="F19" s="383"/>
      <c r="G19" s="379"/>
      <c r="H19" s="379"/>
      <c r="I19" s="379"/>
      <c r="J19" s="379"/>
    </row>
    <row r="20" spans="1:10" ht="13.5" customHeight="1">
      <c r="A20" s="379"/>
      <c r="B20" s="3812"/>
      <c r="C20" s="3812"/>
      <c r="D20" s="3812"/>
      <c r="E20" s="3812"/>
      <c r="F20" s="3812"/>
      <c r="G20" s="385"/>
      <c r="H20" s="385"/>
      <c r="I20" s="379"/>
      <c r="J20" s="379"/>
    </row>
    <row r="21" spans="1:10" hidden="1">
      <c r="A21" s="379"/>
      <c r="B21" s="383"/>
      <c r="C21" s="383"/>
      <c r="D21" s="383"/>
      <c r="E21" s="383"/>
      <c r="F21" s="383"/>
      <c r="G21" s="379"/>
      <c r="H21" s="379"/>
      <c r="I21" s="379"/>
      <c r="J21" s="379"/>
    </row>
    <row r="22" spans="1:10" ht="27" customHeight="1">
      <c r="A22" s="379"/>
      <c r="B22" s="3813"/>
      <c r="C22" s="3813"/>
      <c r="D22" s="3813"/>
      <c r="E22" s="3813"/>
      <c r="F22" s="3813"/>
      <c r="G22" s="379"/>
      <c r="H22" s="379"/>
      <c r="I22" s="379"/>
      <c r="J22" s="379"/>
    </row>
    <row r="23" spans="1:10" ht="22.5" hidden="1" customHeight="1">
      <c r="A23" s="379"/>
      <c r="B23" s="383"/>
      <c r="C23" s="383"/>
      <c r="D23" s="383"/>
      <c r="E23" s="383"/>
      <c r="F23" s="383"/>
      <c r="G23" s="379"/>
      <c r="H23" s="379"/>
      <c r="I23" s="379"/>
      <c r="J23" s="379"/>
    </row>
    <row r="24" spans="1:10" ht="25.5" customHeight="1">
      <c r="A24" s="379"/>
      <c r="B24" s="3836" t="s">
        <v>1081</v>
      </c>
      <c r="C24" s="3836"/>
      <c r="D24" s="3836"/>
      <c r="E24" s="3836"/>
      <c r="F24" s="3836"/>
      <c r="G24" s="3836"/>
      <c r="H24" s="3836"/>
      <c r="I24" s="3836"/>
      <c r="J24" s="3836"/>
    </row>
    <row r="25" spans="1:10" hidden="1">
      <c r="A25" s="379"/>
      <c r="B25" s="383"/>
      <c r="C25" s="383"/>
      <c r="D25" s="383"/>
      <c r="E25" s="383"/>
      <c r="F25" s="383"/>
      <c r="G25" s="379"/>
      <c r="H25" s="379"/>
      <c r="I25" s="379"/>
      <c r="J25" s="379"/>
    </row>
    <row r="26" spans="1:10" ht="12.75" customHeight="1">
      <c r="A26" s="386" t="s">
        <v>792</v>
      </c>
      <c r="B26" s="4069" t="s">
        <v>4017</v>
      </c>
      <c r="C26" s="4069"/>
      <c r="D26" s="4069"/>
      <c r="E26" s="4069"/>
      <c r="F26" s="4069"/>
      <c r="G26" s="4069"/>
      <c r="H26" s="4069"/>
      <c r="I26" s="4069"/>
      <c r="J26" s="4069"/>
    </row>
    <row r="27" spans="1:10" ht="34.5" customHeight="1">
      <c r="B27" s="4069"/>
      <c r="C27" s="4069"/>
      <c r="D27" s="4069"/>
      <c r="E27" s="4069"/>
      <c r="F27" s="4069"/>
      <c r="G27" s="4069"/>
      <c r="H27" s="4069"/>
      <c r="I27" s="4069"/>
      <c r="J27" s="4069"/>
    </row>
    <row r="28" spans="1:10" ht="12.75" customHeight="1">
      <c r="A28" s="684" t="s">
        <v>582</v>
      </c>
      <c r="B28" s="4069" t="s">
        <v>582</v>
      </c>
      <c r="C28" s="4069"/>
      <c r="D28" s="4069"/>
      <c r="E28" s="4069"/>
      <c r="F28" s="4069"/>
      <c r="G28" s="4069"/>
      <c r="H28" s="4069"/>
      <c r="I28" s="4069"/>
      <c r="J28" s="4069"/>
    </row>
    <row r="29" spans="1:10" ht="12.75" customHeight="1">
      <c r="A29" s="379"/>
      <c r="B29" s="4069"/>
      <c r="C29" s="4069"/>
      <c r="D29" s="4069"/>
      <c r="E29" s="4069"/>
      <c r="F29" s="4069"/>
      <c r="G29" s="4069"/>
      <c r="H29" s="4069"/>
      <c r="I29" s="4069"/>
      <c r="J29" s="4069"/>
    </row>
    <row r="30" spans="1:10" ht="21" customHeight="1">
      <c r="A30" s="379"/>
      <c r="B30" s="4069"/>
      <c r="C30" s="4069"/>
      <c r="D30" s="4069"/>
      <c r="E30" s="4069"/>
      <c r="F30" s="4069"/>
      <c r="G30" s="4069"/>
      <c r="H30" s="4069"/>
      <c r="I30" s="4069"/>
      <c r="J30" s="4069"/>
    </row>
    <row r="31" spans="1:10" ht="43.5" customHeight="1">
      <c r="A31" s="379"/>
      <c r="B31" s="4069"/>
      <c r="C31" s="4069"/>
      <c r="D31" s="4069"/>
      <c r="E31" s="4069"/>
      <c r="F31" s="4069"/>
      <c r="G31" s="4069"/>
      <c r="H31" s="4069"/>
      <c r="I31" s="4069"/>
      <c r="J31" s="4069"/>
    </row>
    <row r="32" spans="1:10" ht="21" customHeight="1"/>
  </sheetData>
  <sheetProtection formatRows="0" selectLockedCells="1"/>
  <mergeCells count="13">
    <mergeCell ref="B28:J31"/>
    <mergeCell ref="B1:J1"/>
    <mergeCell ref="B3:C6"/>
    <mergeCell ref="D3:J6"/>
    <mergeCell ref="B7:C7"/>
    <mergeCell ref="D7:F7"/>
    <mergeCell ref="G7:H7"/>
    <mergeCell ref="I7:J7"/>
    <mergeCell ref="B11:J18"/>
    <mergeCell ref="B20:F20"/>
    <mergeCell ref="B22:F22"/>
    <mergeCell ref="B24:J24"/>
    <mergeCell ref="B26:J27"/>
  </mergeCells>
  <pageMargins left="0.51181102362204722" right="0.23622047244094491" top="0.74803149606299213" bottom="0.23622047244094491" header="0.27559055118110237" footer="0.15748031496062992"/>
  <pageSetup paperSize="9" scale="83" fitToWidth="0" fitToHeight="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96033" r:id="rId4" name="Button 1">
              <controlPr defaultSize="0" print="0" autoFill="0" autoPict="0" macro="[0]!ToMainMenu">
                <anchor>
                  <from>
                    <xdr:col>11</xdr:col>
                    <xdr:colOff>137160</xdr:colOff>
                    <xdr:row>0</xdr:row>
                    <xdr:rowOff>220980</xdr:rowOff>
                  </from>
                  <to>
                    <xdr:col>14</xdr:col>
                    <xdr:colOff>30480</xdr:colOff>
                    <xdr:row>1</xdr:row>
                    <xdr:rowOff>60960</xdr:rowOff>
                  </to>
                </anchor>
              </controlPr>
            </control>
          </mc:Choice>
        </mc:AlternateContent>
        <mc:AlternateContent xmlns:mc="http://schemas.openxmlformats.org/markup-compatibility/2006">
          <mc:Choice Requires="x14">
            <control shapeId="1196034" r:id="rId5" name="Button 2">
              <controlPr defaultSize="0" print="0" autoFill="0" autoPict="0" macro="[0]!Printsheet">
                <anchor>
                  <from>
                    <xdr:col>11</xdr:col>
                    <xdr:colOff>137160</xdr:colOff>
                    <xdr:row>5</xdr:row>
                    <xdr:rowOff>60960</xdr:rowOff>
                  </from>
                  <to>
                    <xdr:col>14</xdr:col>
                    <xdr:colOff>30480</xdr:colOff>
                    <xdr:row>6</xdr:row>
                    <xdr:rowOff>121920</xdr:rowOff>
                  </to>
                </anchor>
              </controlPr>
            </control>
          </mc:Choice>
        </mc:AlternateContent>
        <mc:AlternateContent xmlns:mc="http://schemas.openxmlformats.org/markup-compatibility/2006">
          <mc:Choice Requires="x14">
            <control shapeId="1196035" r:id="rId6" name="Button 3">
              <controlPr defaultSize="0" print="0" autoFill="0" autoPict="0" macro="[0]!PrintPreview">
                <anchor>
                  <from>
                    <xdr:col>11</xdr:col>
                    <xdr:colOff>137160</xdr:colOff>
                    <xdr:row>1</xdr:row>
                    <xdr:rowOff>83820</xdr:rowOff>
                  </from>
                  <to>
                    <xdr:col>14</xdr:col>
                    <xdr:colOff>30480</xdr:colOff>
                    <xdr:row>3</xdr:row>
                    <xdr:rowOff>45720</xdr:rowOff>
                  </to>
                </anchor>
              </controlPr>
            </control>
          </mc:Choice>
        </mc:AlternateContent>
        <mc:AlternateContent xmlns:mc="http://schemas.openxmlformats.org/markup-compatibility/2006">
          <mc:Choice Requires="x14">
            <control shapeId="1196036" r:id="rId7" name="Button 4">
              <controlPr defaultSize="0" print="0" autoFill="0" autoPict="0" macro="[0]!ToDataEntry">
                <anchor>
                  <from>
                    <xdr:col>11</xdr:col>
                    <xdr:colOff>137160</xdr:colOff>
                    <xdr:row>6</xdr:row>
                    <xdr:rowOff>144780</xdr:rowOff>
                  </from>
                  <to>
                    <xdr:col>14</xdr:col>
                    <xdr:colOff>30480</xdr:colOff>
                    <xdr:row>8</xdr:row>
                    <xdr:rowOff>99060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6">
    <tabColor theme="3" tint="-0.249977111117893"/>
  </sheetPr>
  <dimension ref="A1:Q32"/>
  <sheetViews>
    <sheetView showGridLines="0" showRowColHeaders="0" zoomScaleNormal="100" workbookViewId="0">
      <selection activeCell="E28" sqref="E28"/>
    </sheetView>
  </sheetViews>
  <sheetFormatPr defaultColWidth="8" defaultRowHeight="13.2"/>
  <cols>
    <col min="1" max="1" width="2.88671875" style="316" customWidth="1"/>
    <col min="2" max="4" width="8" style="316"/>
    <col min="5" max="5" width="10.6640625" style="316" customWidth="1"/>
    <col min="6" max="6" width="24" style="316" customWidth="1"/>
    <col min="7" max="7" width="8" style="316"/>
    <col min="8" max="8" width="10.33203125" style="316" customWidth="1"/>
    <col min="9" max="9" width="7.44140625" style="316" customWidth="1"/>
    <col min="10" max="10" width="12.109375" style="316" customWidth="1"/>
    <col min="11" max="16384" width="8" style="316"/>
  </cols>
  <sheetData>
    <row r="1" spans="1:17" ht="38.25" customHeight="1">
      <c r="B1" s="4070" t="s">
        <v>4758</v>
      </c>
      <c r="C1" s="4071"/>
      <c r="D1" s="4071"/>
      <c r="E1" s="4071"/>
      <c r="F1" s="4071"/>
      <c r="G1" s="4071"/>
      <c r="H1" s="4071"/>
      <c r="I1" s="4071"/>
      <c r="J1" s="4072"/>
      <c r="K1" s="380"/>
      <c r="L1" s="379"/>
      <c r="M1" s="379"/>
      <c r="N1" s="379"/>
    </row>
    <row r="2" spans="1:17">
      <c r="A2" s="379"/>
      <c r="B2" s="379"/>
      <c r="C2" s="379"/>
      <c r="D2" s="379"/>
      <c r="E2" s="379"/>
      <c r="F2" s="379"/>
      <c r="G2" s="379"/>
      <c r="H2" s="379"/>
      <c r="I2" s="379"/>
      <c r="J2" s="379"/>
      <c r="K2" s="379"/>
      <c r="L2" s="379"/>
      <c r="M2" s="379"/>
      <c r="N2" s="379"/>
    </row>
    <row r="3" spans="1:17" ht="15.75" customHeight="1">
      <c r="A3" s="379"/>
      <c r="B3" s="4051" t="s">
        <v>417</v>
      </c>
      <c r="C3" s="4052"/>
      <c r="D3" s="4080" t="str">
        <f>+'Master Data'!E18</f>
        <v>KZN Public Works: 191 Prince Alfred Street</v>
      </c>
      <c r="E3" s="4081"/>
      <c r="F3" s="4081"/>
      <c r="G3" s="4081"/>
      <c r="H3" s="4081"/>
      <c r="I3" s="4081"/>
      <c r="J3" s="4082"/>
      <c r="M3" s="379"/>
      <c r="N3" s="379"/>
    </row>
    <row r="4" spans="1:17" ht="14.25" customHeight="1">
      <c r="A4" s="379"/>
      <c r="B4" s="4053"/>
      <c r="C4" s="4054"/>
      <c r="D4" s="4083"/>
      <c r="E4" s="4084"/>
      <c r="F4" s="4084"/>
      <c r="G4" s="4084"/>
      <c r="H4" s="4084"/>
      <c r="I4" s="4084"/>
      <c r="J4" s="4085"/>
      <c r="K4" s="379"/>
      <c r="L4" s="379"/>
      <c r="M4" s="379"/>
      <c r="N4" s="379"/>
    </row>
    <row r="5" spans="1:17" ht="12.75" customHeight="1">
      <c r="A5" s="379"/>
      <c r="B5" s="4053"/>
      <c r="C5" s="4054"/>
      <c r="D5" s="4083"/>
      <c r="E5" s="4084"/>
      <c r="F5" s="4084"/>
      <c r="G5" s="4084"/>
      <c r="H5" s="4084"/>
      <c r="I5" s="4084"/>
      <c r="J5" s="4085"/>
      <c r="K5" s="379"/>
      <c r="L5" s="379"/>
      <c r="M5" s="379"/>
      <c r="N5" s="379"/>
    </row>
    <row r="6" spans="1:17" ht="20.25" customHeight="1">
      <c r="A6" s="379"/>
      <c r="B6" s="4055"/>
      <c r="C6" s="4056"/>
      <c r="D6" s="4086"/>
      <c r="E6" s="4087"/>
      <c r="F6" s="4087"/>
      <c r="G6" s="4087"/>
      <c r="H6" s="4087"/>
      <c r="I6" s="4087"/>
      <c r="J6" s="4088"/>
      <c r="K6" s="379"/>
      <c r="L6" s="379"/>
      <c r="M6" s="379"/>
      <c r="N6" s="379"/>
    </row>
    <row r="7" spans="1:17" ht="18.75" customHeight="1">
      <c r="A7" s="379"/>
      <c r="B7" s="3820" t="s">
        <v>4573</v>
      </c>
      <c r="C7" s="3822"/>
      <c r="D7" s="3823" t="str">
        <f>+'Master Data'!E13</f>
        <v>ZNTM012345W</v>
      </c>
      <c r="E7" s="3824"/>
      <c r="F7" s="3825"/>
      <c r="G7" s="4066" t="s">
        <v>4013</v>
      </c>
      <c r="H7" s="4066"/>
      <c r="I7" s="3823" t="str">
        <f>+'Master Data'!G13</f>
        <v>012345</v>
      </c>
      <c r="J7" s="3825"/>
      <c r="K7" s="381"/>
      <c r="L7" s="381"/>
      <c r="M7" s="381"/>
      <c r="N7" s="379"/>
    </row>
    <row r="8" spans="1:17">
      <c r="A8" s="379"/>
      <c r="B8" s="379"/>
      <c r="C8" s="379"/>
      <c r="D8" s="379"/>
      <c r="E8" s="382"/>
      <c r="F8" s="382"/>
      <c r="G8" s="382"/>
      <c r="H8" s="382"/>
      <c r="I8" s="382"/>
      <c r="J8" s="382"/>
      <c r="K8" s="379"/>
      <c r="L8" s="379"/>
      <c r="M8" s="379"/>
      <c r="N8" s="379"/>
    </row>
    <row r="9" spans="1:17">
      <c r="A9" s="379"/>
      <c r="B9" s="379"/>
      <c r="C9" s="379"/>
      <c r="D9" s="379"/>
      <c r="E9" s="382"/>
      <c r="F9" s="382"/>
      <c r="G9" s="382"/>
      <c r="H9" s="382"/>
      <c r="I9" s="382"/>
      <c r="J9" s="382"/>
      <c r="K9" s="379"/>
      <c r="L9" s="379"/>
      <c r="M9" s="379"/>
      <c r="N9" s="379"/>
    </row>
    <row r="10" spans="1:17" ht="13.8">
      <c r="A10" s="379"/>
      <c r="B10" s="384"/>
      <c r="C10" s="384"/>
      <c r="D10" s="384"/>
      <c r="E10" s="382"/>
      <c r="F10" s="382"/>
      <c r="G10" s="382"/>
      <c r="H10" s="382"/>
      <c r="I10" s="382"/>
      <c r="J10" s="382"/>
    </row>
    <row r="11" spans="1:17">
      <c r="A11" s="379"/>
      <c r="B11" s="3833" t="s">
        <v>4594</v>
      </c>
      <c r="C11" s="3833"/>
      <c r="D11" s="3833"/>
      <c r="E11" s="3833"/>
      <c r="F11" s="3833"/>
      <c r="G11" s="3833"/>
      <c r="H11" s="3833"/>
      <c r="I11" s="3833"/>
      <c r="J11" s="3833"/>
    </row>
    <row r="12" spans="1:17">
      <c r="A12" s="379"/>
      <c r="B12" s="3833"/>
      <c r="C12" s="3833"/>
      <c r="D12" s="3833"/>
      <c r="E12" s="3833"/>
      <c r="F12" s="3833"/>
      <c r="G12" s="3833"/>
      <c r="H12" s="3833"/>
      <c r="I12" s="3833"/>
      <c r="J12" s="3833"/>
      <c r="Q12" s="857" t="s">
        <v>582</v>
      </c>
    </row>
    <row r="13" spans="1:17">
      <c r="A13" s="379"/>
      <c r="B13" s="3833"/>
      <c r="C13" s="3833"/>
      <c r="D13" s="3833"/>
      <c r="E13" s="3833"/>
      <c r="F13" s="3833"/>
      <c r="G13" s="3833"/>
      <c r="H13" s="3833"/>
      <c r="I13" s="3833"/>
      <c r="J13" s="3833"/>
    </row>
    <row r="14" spans="1:17" ht="27.75" customHeight="1">
      <c r="A14" s="379"/>
      <c r="B14" s="3833"/>
      <c r="C14" s="3833"/>
      <c r="D14" s="3833"/>
      <c r="E14" s="3833"/>
      <c r="F14" s="3833"/>
      <c r="G14" s="3833"/>
      <c r="H14" s="3833"/>
      <c r="I14" s="3833"/>
      <c r="J14" s="3833"/>
    </row>
    <row r="15" spans="1:17" ht="22.5" hidden="1" customHeight="1">
      <c r="A15" s="379"/>
      <c r="B15" s="3833"/>
      <c r="C15" s="3833"/>
      <c r="D15" s="3833"/>
      <c r="E15" s="3833"/>
      <c r="F15" s="3833"/>
      <c r="G15" s="3833"/>
      <c r="H15" s="3833"/>
      <c r="I15" s="3833"/>
      <c r="J15" s="3833"/>
    </row>
    <row r="16" spans="1:17" ht="26.25" customHeight="1">
      <c r="A16" s="379"/>
      <c r="B16" s="3833"/>
      <c r="C16" s="3833"/>
      <c r="D16" s="3833"/>
      <c r="E16" s="3833"/>
      <c r="F16" s="3833"/>
      <c r="G16" s="3833"/>
      <c r="H16" s="3833"/>
      <c r="I16" s="3833"/>
      <c r="J16" s="3833"/>
    </row>
    <row r="17" spans="1:10" ht="22.5" hidden="1" customHeight="1">
      <c r="A17" s="379"/>
      <c r="B17" s="3833"/>
      <c r="C17" s="3833"/>
      <c r="D17" s="3833"/>
      <c r="E17" s="3833"/>
      <c r="F17" s="3833"/>
      <c r="G17" s="3833"/>
      <c r="H17" s="3833"/>
      <c r="I17" s="3833"/>
      <c r="J17" s="3833"/>
    </row>
    <row r="18" spans="1:10" ht="27.75" customHeight="1">
      <c r="A18" s="379"/>
      <c r="B18" s="3833"/>
      <c r="C18" s="3833"/>
      <c r="D18" s="3833"/>
      <c r="E18" s="3833"/>
      <c r="F18" s="3833"/>
      <c r="G18" s="3833"/>
      <c r="H18" s="3833"/>
      <c r="I18" s="3833"/>
      <c r="J18" s="3833"/>
    </row>
    <row r="19" spans="1:10" hidden="1">
      <c r="A19" s="379"/>
      <c r="B19" s="383"/>
      <c r="C19" s="383"/>
      <c r="D19" s="383"/>
      <c r="E19" s="383"/>
      <c r="F19" s="383"/>
      <c r="G19" s="379"/>
      <c r="H19" s="379"/>
      <c r="I19" s="379"/>
      <c r="J19" s="379"/>
    </row>
    <row r="20" spans="1:10" ht="13.5" customHeight="1">
      <c r="A20" s="379"/>
      <c r="B20" s="3812"/>
      <c r="C20" s="3812"/>
      <c r="D20" s="3812"/>
      <c r="E20" s="3812"/>
      <c r="F20" s="3812"/>
      <c r="G20" s="385"/>
      <c r="H20" s="385"/>
      <c r="I20" s="379"/>
      <c r="J20" s="379"/>
    </row>
    <row r="21" spans="1:10" hidden="1">
      <c r="A21" s="379"/>
      <c r="B21" s="383"/>
      <c r="C21" s="383"/>
      <c r="D21" s="383"/>
      <c r="E21" s="383"/>
      <c r="F21" s="383"/>
      <c r="G21" s="379"/>
      <c r="H21" s="379"/>
      <c r="I21" s="379"/>
      <c r="J21" s="379"/>
    </row>
    <row r="22" spans="1:10" ht="27" customHeight="1">
      <c r="A22" s="379"/>
      <c r="B22" s="3813"/>
      <c r="C22" s="3813"/>
      <c r="D22" s="3813"/>
      <c r="E22" s="3813"/>
      <c r="F22" s="3813"/>
      <c r="G22" s="379"/>
      <c r="H22" s="379"/>
      <c r="I22" s="379"/>
      <c r="J22" s="379"/>
    </row>
    <row r="23" spans="1:10" ht="22.5" hidden="1" customHeight="1">
      <c r="A23" s="379"/>
      <c r="B23" s="383"/>
      <c r="C23" s="383"/>
      <c r="D23" s="383"/>
      <c r="E23" s="383"/>
      <c r="F23" s="383"/>
      <c r="G23" s="379"/>
      <c r="H23" s="379"/>
      <c r="I23" s="379"/>
      <c r="J23" s="379"/>
    </row>
    <row r="24" spans="1:10" ht="25.5" customHeight="1">
      <c r="A24" s="379"/>
      <c r="B24" s="3836" t="s">
        <v>1081</v>
      </c>
      <c r="C24" s="3836"/>
      <c r="D24" s="3836"/>
      <c r="E24" s="3836"/>
      <c r="F24" s="3836"/>
      <c r="G24" s="3836"/>
      <c r="H24" s="3836"/>
      <c r="I24" s="3836"/>
      <c r="J24" s="3836"/>
    </row>
    <row r="25" spans="1:10" hidden="1">
      <c r="A25" s="379"/>
      <c r="B25" s="383"/>
      <c r="C25" s="383"/>
      <c r="D25" s="383"/>
      <c r="E25" s="383"/>
      <c r="F25" s="383"/>
      <c r="G25" s="379"/>
      <c r="H25" s="379"/>
      <c r="I25" s="379"/>
      <c r="J25" s="379"/>
    </row>
    <row r="26" spans="1:10" ht="12.75" customHeight="1">
      <c r="A26" s="386" t="s">
        <v>792</v>
      </c>
      <c r="B26" s="4069" t="s">
        <v>2037</v>
      </c>
      <c r="C26" s="4069"/>
      <c r="D26" s="4069"/>
      <c r="E26" s="4069"/>
      <c r="F26" s="4069"/>
      <c r="G26" s="4069"/>
      <c r="H26" s="4069"/>
      <c r="I26" s="4069"/>
      <c r="J26" s="4069"/>
    </row>
    <row r="27" spans="1:10" ht="34.5" customHeight="1">
      <c r="B27" s="4069"/>
      <c r="C27" s="4069"/>
      <c r="D27" s="4069"/>
      <c r="E27" s="4069"/>
      <c r="F27" s="4069"/>
      <c r="G27" s="4069"/>
      <c r="H27" s="4069"/>
      <c r="I27" s="4069"/>
      <c r="J27" s="4069"/>
    </row>
    <row r="28" spans="1:10" ht="12.75" customHeight="1">
      <c r="A28" s="684" t="s">
        <v>582</v>
      </c>
      <c r="B28" s="4069" t="s">
        <v>582</v>
      </c>
      <c r="C28" s="4069"/>
      <c r="D28" s="4069"/>
      <c r="E28" s="4069"/>
      <c r="F28" s="4069"/>
      <c r="G28" s="4069"/>
      <c r="H28" s="4069"/>
      <c r="I28" s="4069"/>
      <c r="J28" s="4069"/>
    </row>
    <row r="29" spans="1:10" ht="12.75" customHeight="1">
      <c r="A29" s="379"/>
      <c r="B29" s="4069"/>
      <c r="C29" s="4069"/>
      <c r="D29" s="4069"/>
      <c r="E29" s="4069"/>
      <c r="F29" s="4069"/>
      <c r="G29" s="4069"/>
      <c r="H29" s="4069"/>
      <c r="I29" s="4069"/>
      <c r="J29" s="4069"/>
    </row>
    <row r="30" spans="1:10" ht="21" customHeight="1">
      <c r="A30" s="379"/>
      <c r="B30" s="4069"/>
      <c r="C30" s="4069"/>
      <c r="D30" s="4069"/>
      <c r="E30" s="4069"/>
      <c r="F30" s="4069"/>
      <c r="G30" s="4069"/>
      <c r="H30" s="4069"/>
      <c r="I30" s="4069"/>
      <c r="J30" s="4069"/>
    </row>
    <row r="31" spans="1:10" ht="43.5" customHeight="1">
      <c r="A31" s="379"/>
      <c r="B31" s="4069"/>
      <c r="C31" s="4069"/>
      <c r="D31" s="4069"/>
      <c r="E31" s="4069"/>
      <c r="F31" s="4069"/>
      <c r="G31" s="4069"/>
      <c r="H31" s="4069"/>
      <c r="I31" s="4069"/>
      <c r="J31" s="4069"/>
    </row>
    <row r="32" spans="1:10" ht="21" customHeight="1"/>
  </sheetData>
  <sheetProtection formatRows="0" selectLockedCells="1"/>
  <mergeCells count="13">
    <mergeCell ref="B28:J31"/>
    <mergeCell ref="B1:J1"/>
    <mergeCell ref="B3:C6"/>
    <mergeCell ref="D3:J6"/>
    <mergeCell ref="B7:C7"/>
    <mergeCell ref="D7:F7"/>
    <mergeCell ref="G7:H7"/>
    <mergeCell ref="I7:J7"/>
    <mergeCell ref="B11:J18"/>
    <mergeCell ref="B20:F20"/>
    <mergeCell ref="B22:F22"/>
    <mergeCell ref="B24:J24"/>
    <mergeCell ref="B26:J27"/>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51329" r:id="rId4" name="Button 1">
              <controlPr defaultSize="0" print="0" autoFill="0" autoPict="0" macro="[0]!ToMainMenu">
                <anchor>
                  <from>
                    <xdr:col>11</xdr:col>
                    <xdr:colOff>137160</xdr:colOff>
                    <xdr:row>0</xdr:row>
                    <xdr:rowOff>228600</xdr:rowOff>
                  </from>
                  <to>
                    <xdr:col>14</xdr:col>
                    <xdr:colOff>30480</xdr:colOff>
                    <xdr:row>1</xdr:row>
                    <xdr:rowOff>68580</xdr:rowOff>
                  </to>
                </anchor>
              </controlPr>
            </control>
          </mc:Choice>
        </mc:AlternateContent>
        <mc:AlternateContent xmlns:mc="http://schemas.openxmlformats.org/markup-compatibility/2006">
          <mc:Choice Requires="x14">
            <control shapeId="1251330" r:id="rId5" name="Button 2">
              <controlPr defaultSize="0" print="0" autoFill="0" autoPict="0" macro="[0]!Printsheet">
                <anchor>
                  <from>
                    <xdr:col>11</xdr:col>
                    <xdr:colOff>137160</xdr:colOff>
                    <xdr:row>5</xdr:row>
                    <xdr:rowOff>60960</xdr:rowOff>
                  </from>
                  <to>
                    <xdr:col>14</xdr:col>
                    <xdr:colOff>30480</xdr:colOff>
                    <xdr:row>6</xdr:row>
                    <xdr:rowOff>121920</xdr:rowOff>
                  </to>
                </anchor>
              </controlPr>
            </control>
          </mc:Choice>
        </mc:AlternateContent>
        <mc:AlternateContent xmlns:mc="http://schemas.openxmlformats.org/markup-compatibility/2006">
          <mc:Choice Requires="x14">
            <control shapeId="1251331" r:id="rId6" name="Button 3">
              <controlPr defaultSize="0" print="0" autoFill="0" autoPict="0" macro="[0]!PrintPreview">
                <anchor>
                  <from>
                    <xdr:col>11</xdr:col>
                    <xdr:colOff>137160</xdr:colOff>
                    <xdr:row>1</xdr:row>
                    <xdr:rowOff>83820</xdr:rowOff>
                  </from>
                  <to>
                    <xdr:col>14</xdr:col>
                    <xdr:colOff>30480</xdr:colOff>
                    <xdr:row>3</xdr:row>
                    <xdr:rowOff>45720</xdr:rowOff>
                  </to>
                </anchor>
              </controlPr>
            </control>
          </mc:Choice>
        </mc:AlternateContent>
        <mc:AlternateContent xmlns:mc="http://schemas.openxmlformats.org/markup-compatibility/2006">
          <mc:Choice Requires="x14">
            <control shapeId="1251332" r:id="rId7" name="Button 4">
              <controlPr defaultSize="0" print="0" autoFill="0" autoPict="0" macro="[0]!ToDataEntry">
                <anchor>
                  <from>
                    <xdr:col>11</xdr:col>
                    <xdr:colOff>137160</xdr:colOff>
                    <xdr:row>6</xdr:row>
                    <xdr:rowOff>144780</xdr:rowOff>
                  </from>
                  <to>
                    <xdr:col>14</xdr:col>
                    <xdr:colOff>30480</xdr:colOff>
                    <xdr:row>8</xdr:row>
                    <xdr:rowOff>99060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7">
    <tabColor theme="3" tint="-0.249977111117893"/>
  </sheetPr>
  <dimension ref="A1:N32"/>
  <sheetViews>
    <sheetView showGridLines="0" showRowColHeaders="0" zoomScaleNormal="100" workbookViewId="0">
      <selection activeCell="E28" sqref="E28"/>
    </sheetView>
  </sheetViews>
  <sheetFormatPr defaultColWidth="8" defaultRowHeight="13.2"/>
  <cols>
    <col min="1" max="1" width="2.88671875" style="316" customWidth="1"/>
    <col min="2" max="4" width="8" style="316"/>
    <col min="5" max="5" width="10.6640625" style="316" customWidth="1"/>
    <col min="6" max="6" width="24" style="316" customWidth="1"/>
    <col min="7" max="7" width="8" style="316"/>
    <col min="8" max="8" width="10.33203125" style="316" customWidth="1"/>
    <col min="9" max="9" width="7.44140625" style="316" customWidth="1"/>
    <col min="10" max="10" width="12.109375" style="316" customWidth="1"/>
    <col min="11" max="16384" width="8" style="316"/>
  </cols>
  <sheetData>
    <row r="1" spans="1:14" ht="38.25" customHeight="1">
      <c r="B1" s="4070" t="s">
        <v>4759</v>
      </c>
      <c r="C1" s="4071"/>
      <c r="D1" s="4071"/>
      <c r="E1" s="4071"/>
      <c r="F1" s="4071"/>
      <c r="G1" s="4071"/>
      <c r="H1" s="4071"/>
      <c r="I1" s="4071"/>
      <c r="J1" s="4072"/>
      <c r="K1" s="380"/>
      <c r="L1" s="379"/>
      <c r="M1" s="379"/>
      <c r="N1" s="379"/>
    </row>
    <row r="2" spans="1:14">
      <c r="A2" s="379"/>
      <c r="B2" s="379"/>
      <c r="C2" s="379"/>
      <c r="D2" s="379"/>
      <c r="E2" s="379"/>
      <c r="F2" s="379"/>
      <c r="G2" s="379"/>
      <c r="H2" s="379"/>
      <c r="I2" s="379"/>
      <c r="J2" s="379"/>
      <c r="K2" s="379"/>
      <c r="L2" s="379"/>
      <c r="M2" s="379"/>
      <c r="N2" s="379"/>
    </row>
    <row r="3" spans="1:14" ht="15.75" customHeight="1">
      <c r="A3" s="379"/>
      <c r="B3" s="4051" t="s">
        <v>417</v>
      </c>
      <c r="C3" s="4052"/>
      <c r="D3" s="4080" t="str">
        <f>+'Master Data'!E18</f>
        <v>KZN Public Works: 191 Prince Alfred Street</v>
      </c>
      <c r="E3" s="4081"/>
      <c r="F3" s="4081"/>
      <c r="G3" s="4081"/>
      <c r="H3" s="4081"/>
      <c r="I3" s="4081"/>
      <c r="J3" s="4082"/>
      <c r="M3" s="379"/>
      <c r="N3" s="379"/>
    </row>
    <row r="4" spans="1:14" ht="14.25" customHeight="1">
      <c r="A4" s="379"/>
      <c r="B4" s="4053"/>
      <c r="C4" s="4054"/>
      <c r="D4" s="4083"/>
      <c r="E4" s="4084"/>
      <c r="F4" s="4084"/>
      <c r="G4" s="4084"/>
      <c r="H4" s="4084"/>
      <c r="I4" s="4084"/>
      <c r="J4" s="4085"/>
      <c r="K4" s="379"/>
      <c r="L4" s="379"/>
      <c r="M4" s="379"/>
      <c r="N4" s="379"/>
    </row>
    <row r="5" spans="1:14" ht="12.75" customHeight="1">
      <c r="A5" s="379"/>
      <c r="B5" s="4053"/>
      <c r="C5" s="4054"/>
      <c r="D5" s="4083"/>
      <c r="E5" s="4084"/>
      <c r="F5" s="4084"/>
      <c r="G5" s="4084"/>
      <c r="H5" s="4084"/>
      <c r="I5" s="4084"/>
      <c r="J5" s="4085"/>
      <c r="K5" s="379"/>
      <c r="L5" s="379"/>
      <c r="M5" s="379"/>
      <c r="N5" s="379"/>
    </row>
    <row r="6" spans="1:14" ht="20.25" customHeight="1">
      <c r="A6" s="379"/>
      <c r="B6" s="4055"/>
      <c r="C6" s="4056"/>
      <c r="D6" s="4086"/>
      <c r="E6" s="4087"/>
      <c r="F6" s="4087"/>
      <c r="G6" s="4087"/>
      <c r="H6" s="4087"/>
      <c r="I6" s="4087"/>
      <c r="J6" s="4088"/>
      <c r="K6" s="379"/>
      <c r="L6" s="379"/>
      <c r="M6" s="379"/>
      <c r="N6" s="379"/>
    </row>
    <row r="7" spans="1:14" ht="18.75" customHeight="1">
      <c r="A7" s="379"/>
      <c r="B7" s="3820" t="s">
        <v>4573</v>
      </c>
      <c r="C7" s="3822"/>
      <c r="D7" s="3823" t="str">
        <f>+'Master Data'!E13</f>
        <v>ZNTM012345W</v>
      </c>
      <c r="E7" s="3824"/>
      <c r="F7" s="3825"/>
      <c r="G7" s="4066" t="s">
        <v>4013</v>
      </c>
      <c r="H7" s="4066"/>
      <c r="I7" s="3823" t="str">
        <f>+'Master Data'!G13</f>
        <v>012345</v>
      </c>
      <c r="J7" s="3825"/>
      <c r="K7" s="381"/>
      <c r="L7" s="381"/>
      <c r="M7" s="381"/>
      <c r="N7" s="379"/>
    </row>
    <row r="8" spans="1:14">
      <c r="A8" s="379"/>
      <c r="B8" s="379"/>
      <c r="C8" s="379"/>
      <c r="D8" s="379"/>
      <c r="E8" s="382"/>
      <c r="F8" s="382"/>
      <c r="G8" s="382"/>
      <c r="H8" s="382"/>
      <c r="I8" s="382"/>
      <c r="J8" s="382"/>
      <c r="K8" s="379"/>
      <c r="L8" s="379"/>
      <c r="M8" s="379"/>
      <c r="N8" s="379"/>
    </row>
    <row r="9" spans="1:14">
      <c r="A9" s="379"/>
      <c r="B9" s="379"/>
      <c r="C9" s="379"/>
      <c r="D9" s="379"/>
      <c r="E9" s="382"/>
      <c r="F9" s="382"/>
      <c r="G9" s="382"/>
      <c r="H9" s="382"/>
      <c r="I9" s="382"/>
      <c r="J9" s="382"/>
      <c r="K9" s="379"/>
      <c r="L9" s="379"/>
      <c r="M9" s="379"/>
      <c r="N9" s="379"/>
    </row>
    <row r="10" spans="1:14" ht="13.8">
      <c r="A10" s="379"/>
      <c r="B10" s="384"/>
      <c r="C10" s="384"/>
      <c r="D10" s="384"/>
      <c r="E10" s="382"/>
      <c r="F10" s="382"/>
      <c r="G10" s="382"/>
      <c r="H10" s="382"/>
      <c r="I10" s="382"/>
      <c r="J10" s="382"/>
    </row>
    <row r="11" spans="1:14">
      <c r="A11" s="379"/>
      <c r="B11" s="3833" t="s">
        <v>4734</v>
      </c>
      <c r="C11" s="3833"/>
      <c r="D11" s="3833"/>
      <c r="E11" s="3833"/>
      <c r="F11" s="3833"/>
      <c r="G11" s="3833"/>
      <c r="H11" s="3833"/>
      <c r="I11" s="3833"/>
      <c r="J11" s="3833"/>
    </row>
    <row r="12" spans="1:14">
      <c r="A12" s="379"/>
      <c r="B12" s="3833"/>
      <c r="C12" s="3833"/>
      <c r="D12" s="3833"/>
      <c r="E12" s="3833"/>
      <c r="F12" s="3833"/>
      <c r="G12" s="3833"/>
      <c r="H12" s="3833"/>
      <c r="I12" s="3833"/>
      <c r="J12" s="3833"/>
    </row>
    <row r="13" spans="1:14">
      <c r="A13" s="379"/>
      <c r="B13" s="3833"/>
      <c r="C13" s="3833"/>
      <c r="D13" s="3833"/>
      <c r="E13" s="3833"/>
      <c r="F13" s="3833"/>
      <c r="G13" s="3833"/>
      <c r="H13" s="3833"/>
      <c r="I13" s="3833"/>
      <c r="J13" s="3833"/>
    </row>
    <row r="14" spans="1:14" ht="27.75" customHeight="1">
      <c r="A14" s="379"/>
      <c r="B14" s="3833"/>
      <c r="C14" s="3833"/>
      <c r="D14" s="3833"/>
      <c r="E14" s="3833"/>
      <c r="F14" s="3833"/>
      <c r="G14" s="3833"/>
      <c r="H14" s="3833"/>
      <c r="I14" s="3833"/>
      <c r="J14" s="3833"/>
    </row>
    <row r="15" spans="1:14" ht="22.5" hidden="1" customHeight="1">
      <c r="A15" s="379"/>
      <c r="B15" s="3833"/>
      <c r="C15" s="3833"/>
      <c r="D15" s="3833"/>
      <c r="E15" s="3833"/>
      <c r="F15" s="3833"/>
      <c r="G15" s="3833"/>
      <c r="H15" s="3833"/>
      <c r="I15" s="3833"/>
      <c r="J15" s="3833"/>
    </row>
    <row r="16" spans="1:14" ht="26.25" customHeight="1">
      <c r="A16" s="379"/>
      <c r="B16" s="3833"/>
      <c r="C16" s="3833"/>
      <c r="D16" s="3833"/>
      <c r="E16" s="3833"/>
      <c r="F16" s="3833"/>
      <c r="G16" s="3833"/>
      <c r="H16" s="3833"/>
      <c r="I16" s="3833"/>
      <c r="J16" s="3833"/>
    </row>
    <row r="17" spans="1:10" ht="22.5" hidden="1" customHeight="1">
      <c r="A17" s="379"/>
      <c r="B17" s="3833"/>
      <c r="C17" s="3833"/>
      <c r="D17" s="3833"/>
      <c r="E17" s="3833"/>
      <c r="F17" s="3833"/>
      <c r="G17" s="3833"/>
      <c r="H17" s="3833"/>
      <c r="I17" s="3833"/>
      <c r="J17" s="3833"/>
    </row>
    <row r="18" spans="1:10" ht="27.75" customHeight="1">
      <c r="A18" s="379"/>
      <c r="B18" s="3833"/>
      <c r="C18" s="3833"/>
      <c r="D18" s="3833"/>
      <c r="E18" s="3833"/>
      <c r="F18" s="3833"/>
      <c r="G18" s="3833"/>
      <c r="H18" s="3833"/>
      <c r="I18" s="3833"/>
      <c r="J18" s="3833"/>
    </row>
    <row r="19" spans="1:10" hidden="1">
      <c r="A19" s="379"/>
      <c r="B19" s="383"/>
      <c r="C19" s="383"/>
      <c r="D19" s="383"/>
      <c r="E19" s="383"/>
      <c r="F19" s="383"/>
      <c r="G19" s="379"/>
      <c r="H19" s="379"/>
      <c r="I19" s="379"/>
      <c r="J19" s="379"/>
    </row>
    <row r="20" spans="1:10" ht="13.5" customHeight="1">
      <c r="A20" s="379"/>
      <c r="B20" s="3812"/>
      <c r="C20" s="3812"/>
      <c r="D20" s="3812"/>
      <c r="E20" s="3812"/>
      <c r="F20" s="3812"/>
      <c r="G20" s="385"/>
      <c r="H20" s="385"/>
      <c r="I20" s="379"/>
      <c r="J20" s="379"/>
    </row>
    <row r="21" spans="1:10" hidden="1">
      <c r="A21" s="379"/>
      <c r="B21" s="383"/>
      <c r="C21" s="383"/>
      <c r="D21" s="383"/>
      <c r="E21" s="383"/>
      <c r="F21" s="383"/>
      <c r="G21" s="379"/>
      <c r="H21" s="379"/>
      <c r="I21" s="379"/>
      <c r="J21" s="379"/>
    </row>
    <row r="22" spans="1:10" ht="27" customHeight="1">
      <c r="A22" s="379"/>
      <c r="B22" s="3813"/>
      <c r="C22" s="3813"/>
      <c r="D22" s="3813"/>
      <c r="E22" s="3813"/>
      <c r="F22" s="3813"/>
      <c r="G22" s="379"/>
      <c r="H22" s="379"/>
      <c r="I22" s="379"/>
      <c r="J22" s="379"/>
    </row>
    <row r="23" spans="1:10" ht="22.5" hidden="1" customHeight="1">
      <c r="A23" s="379"/>
      <c r="B23" s="383"/>
      <c r="C23" s="383"/>
      <c r="D23" s="383"/>
      <c r="E23" s="383"/>
      <c r="F23" s="383"/>
      <c r="G23" s="379"/>
      <c r="H23" s="379"/>
      <c r="I23" s="379"/>
      <c r="J23" s="379"/>
    </row>
    <row r="24" spans="1:10" ht="25.5" customHeight="1">
      <c r="A24" s="379"/>
      <c r="B24" s="3836" t="s">
        <v>1081</v>
      </c>
      <c r="C24" s="3836"/>
      <c r="D24" s="3836"/>
      <c r="E24" s="3836"/>
      <c r="F24" s="3836"/>
      <c r="G24" s="3836"/>
      <c r="H24" s="3836"/>
      <c r="I24" s="3836"/>
      <c r="J24" s="3836"/>
    </row>
    <row r="25" spans="1:10" hidden="1">
      <c r="A25" s="379"/>
      <c r="B25" s="383"/>
      <c r="C25" s="383"/>
      <c r="D25" s="383"/>
      <c r="E25" s="383"/>
      <c r="F25" s="383"/>
      <c r="G25" s="379"/>
      <c r="H25" s="379"/>
      <c r="I25" s="379"/>
      <c r="J25" s="379"/>
    </row>
    <row r="26" spans="1:10" ht="12.75" customHeight="1">
      <c r="A26" s="386" t="s">
        <v>792</v>
      </c>
      <c r="B26" s="4069" t="s">
        <v>4595</v>
      </c>
      <c r="C26" s="4069"/>
      <c r="D26" s="4069"/>
      <c r="E26" s="4069"/>
      <c r="F26" s="4069"/>
      <c r="G26" s="4069"/>
      <c r="H26" s="4069"/>
      <c r="I26" s="4069"/>
      <c r="J26" s="4069"/>
    </row>
    <row r="27" spans="1:10" ht="34.5" customHeight="1">
      <c r="B27" s="4069"/>
      <c r="C27" s="4069"/>
      <c r="D27" s="4069"/>
      <c r="E27" s="4069"/>
      <c r="F27" s="4069"/>
      <c r="G27" s="4069"/>
      <c r="H27" s="4069"/>
      <c r="I27" s="4069"/>
      <c r="J27" s="4069"/>
    </row>
    <row r="28" spans="1:10" ht="12.75" customHeight="1">
      <c r="A28" s="684" t="s">
        <v>582</v>
      </c>
      <c r="B28" s="4069" t="s">
        <v>582</v>
      </c>
      <c r="C28" s="4069"/>
      <c r="D28" s="4069"/>
      <c r="E28" s="4069"/>
      <c r="F28" s="4069"/>
      <c r="G28" s="4069"/>
      <c r="H28" s="4069"/>
      <c r="I28" s="4069"/>
      <c r="J28" s="4069"/>
    </row>
    <row r="29" spans="1:10" ht="12.75" customHeight="1">
      <c r="A29" s="379"/>
      <c r="B29" s="4069"/>
      <c r="C29" s="4069"/>
      <c r="D29" s="4069"/>
      <c r="E29" s="4069"/>
      <c r="F29" s="4069"/>
      <c r="G29" s="4069"/>
      <c r="H29" s="4069"/>
      <c r="I29" s="4069"/>
      <c r="J29" s="4069"/>
    </row>
    <row r="30" spans="1:10" ht="21" customHeight="1">
      <c r="A30" s="379"/>
      <c r="B30" s="4069"/>
      <c r="C30" s="4069"/>
      <c r="D30" s="4069"/>
      <c r="E30" s="4069"/>
      <c r="F30" s="4069"/>
      <c r="G30" s="4069"/>
      <c r="H30" s="4069"/>
      <c r="I30" s="4069"/>
      <c r="J30" s="4069"/>
    </row>
    <row r="31" spans="1:10" ht="43.5" customHeight="1">
      <c r="A31" s="379"/>
      <c r="B31" s="4069"/>
      <c r="C31" s="4069"/>
      <c r="D31" s="4069"/>
      <c r="E31" s="4069"/>
      <c r="F31" s="4069"/>
      <c r="G31" s="4069"/>
      <c r="H31" s="4069"/>
      <c r="I31" s="4069"/>
      <c r="J31" s="4069"/>
    </row>
    <row r="32" spans="1:10" ht="21" customHeight="1"/>
  </sheetData>
  <sheetProtection formatRows="0" selectLockedCells="1"/>
  <mergeCells count="13">
    <mergeCell ref="B28:J31"/>
    <mergeCell ref="B1:J1"/>
    <mergeCell ref="B3:C6"/>
    <mergeCell ref="D3:J6"/>
    <mergeCell ref="B7:C7"/>
    <mergeCell ref="D7:F7"/>
    <mergeCell ref="G7:H7"/>
    <mergeCell ref="I7:J7"/>
    <mergeCell ref="B11:J18"/>
    <mergeCell ref="B20:F20"/>
    <mergeCell ref="B22:F22"/>
    <mergeCell ref="B24:J24"/>
    <mergeCell ref="B26:J27"/>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54401" r:id="rId4" name="Button 1">
              <controlPr defaultSize="0" print="0" autoFill="0" autoPict="0" macro="[0]!ToMainMenu">
                <anchor>
                  <from>
                    <xdr:col>11</xdr:col>
                    <xdr:colOff>137160</xdr:colOff>
                    <xdr:row>0</xdr:row>
                    <xdr:rowOff>220980</xdr:rowOff>
                  </from>
                  <to>
                    <xdr:col>14</xdr:col>
                    <xdr:colOff>30480</xdr:colOff>
                    <xdr:row>1</xdr:row>
                    <xdr:rowOff>60960</xdr:rowOff>
                  </to>
                </anchor>
              </controlPr>
            </control>
          </mc:Choice>
        </mc:AlternateContent>
        <mc:AlternateContent xmlns:mc="http://schemas.openxmlformats.org/markup-compatibility/2006">
          <mc:Choice Requires="x14">
            <control shapeId="1254402" r:id="rId5" name="Button 2">
              <controlPr defaultSize="0" print="0" autoFill="0" autoPict="0" macro="[0]!Printsheet">
                <anchor>
                  <from>
                    <xdr:col>11</xdr:col>
                    <xdr:colOff>137160</xdr:colOff>
                    <xdr:row>5</xdr:row>
                    <xdr:rowOff>60960</xdr:rowOff>
                  </from>
                  <to>
                    <xdr:col>14</xdr:col>
                    <xdr:colOff>30480</xdr:colOff>
                    <xdr:row>6</xdr:row>
                    <xdr:rowOff>121920</xdr:rowOff>
                  </to>
                </anchor>
              </controlPr>
            </control>
          </mc:Choice>
        </mc:AlternateContent>
        <mc:AlternateContent xmlns:mc="http://schemas.openxmlformats.org/markup-compatibility/2006">
          <mc:Choice Requires="x14">
            <control shapeId="1254403" r:id="rId6" name="Button 3">
              <controlPr defaultSize="0" print="0" autoFill="0" autoPict="0" macro="[0]!PrintPreview">
                <anchor>
                  <from>
                    <xdr:col>11</xdr:col>
                    <xdr:colOff>137160</xdr:colOff>
                    <xdr:row>1</xdr:row>
                    <xdr:rowOff>83820</xdr:rowOff>
                  </from>
                  <to>
                    <xdr:col>14</xdr:col>
                    <xdr:colOff>30480</xdr:colOff>
                    <xdr:row>3</xdr:row>
                    <xdr:rowOff>45720</xdr:rowOff>
                  </to>
                </anchor>
              </controlPr>
            </control>
          </mc:Choice>
        </mc:AlternateContent>
        <mc:AlternateContent xmlns:mc="http://schemas.openxmlformats.org/markup-compatibility/2006">
          <mc:Choice Requires="x14">
            <control shapeId="1254404" r:id="rId7" name="Button 4">
              <controlPr defaultSize="0" print="0" autoFill="0" autoPict="0" macro="[0]!ToDataEntry">
                <anchor>
                  <from>
                    <xdr:col>11</xdr:col>
                    <xdr:colOff>137160</xdr:colOff>
                    <xdr:row>6</xdr:row>
                    <xdr:rowOff>144780</xdr:rowOff>
                  </from>
                  <to>
                    <xdr:col>14</xdr:col>
                    <xdr:colOff>30480</xdr:colOff>
                    <xdr:row>8</xdr:row>
                    <xdr:rowOff>99060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72">
    <tabColor rgb="FF00B050"/>
  </sheetPr>
  <dimension ref="A1:S29"/>
  <sheetViews>
    <sheetView zoomScaleNormal="100" workbookViewId="0">
      <selection activeCell="E28" sqref="E28"/>
    </sheetView>
  </sheetViews>
  <sheetFormatPr defaultRowHeight="13.2"/>
  <cols>
    <col min="1" max="11" width="4.88671875" customWidth="1"/>
    <col min="12" max="12" width="5.33203125" customWidth="1"/>
    <col min="13" max="15" width="4.88671875" customWidth="1"/>
    <col min="16" max="16" width="3.88671875" customWidth="1"/>
    <col min="17" max="18" width="4.88671875" customWidth="1"/>
    <col min="19" max="19" width="5.5546875" customWidth="1"/>
    <col min="20" max="24" width="4.88671875" customWidth="1"/>
  </cols>
  <sheetData>
    <row r="1" spans="1:19" ht="35.25" customHeight="1">
      <c r="A1" s="4073" t="s">
        <v>4760</v>
      </c>
      <c r="B1" s="4074"/>
      <c r="C1" s="4074"/>
      <c r="D1" s="4074"/>
      <c r="E1" s="4074"/>
      <c r="F1" s="4074"/>
      <c r="G1" s="4074"/>
      <c r="H1" s="4074"/>
      <c r="I1" s="4074"/>
      <c r="J1" s="4074"/>
      <c r="K1" s="4074"/>
      <c r="L1" s="4074"/>
      <c r="M1" s="4074"/>
      <c r="N1" s="4074"/>
      <c r="O1" s="4074"/>
      <c r="P1" s="4074"/>
      <c r="Q1" s="4074"/>
      <c r="R1" s="4074"/>
      <c r="S1" s="4075"/>
    </row>
    <row r="2" spans="1:19" ht="6.75" customHeight="1"/>
    <row r="3" spans="1:19" ht="59.25" customHeight="1">
      <c r="A3" s="2417" t="s">
        <v>4596</v>
      </c>
      <c r="B3" s="2418"/>
      <c r="C3" s="2418"/>
      <c r="D3" s="2418"/>
      <c r="E3" s="2418"/>
      <c r="F3" s="2418"/>
      <c r="G3" s="2418"/>
      <c r="H3" s="2418"/>
      <c r="I3" s="2418"/>
      <c r="J3" s="2418"/>
      <c r="K3" s="2418"/>
      <c r="L3" s="2418"/>
      <c r="M3" s="2418"/>
      <c r="N3" s="2418"/>
      <c r="O3" s="2418"/>
      <c r="P3" s="2418"/>
      <c r="Q3" s="2418"/>
      <c r="R3" s="2418"/>
      <c r="S3" s="2418"/>
    </row>
    <row r="4" spans="1:19" ht="15.75" customHeight="1">
      <c r="A4" s="3615" t="s">
        <v>4653</v>
      </c>
      <c r="B4" s="3615"/>
      <c r="C4" s="3615"/>
      <c r="D4" s="3615"/>
      <c r="E4" s="3615"/>
      <c r="F4" s="3615"/>
      <c r="G4" s="3615"/>
      <c r="H4" s="3615"/>
      <c r="I4" s="3615"/>
      <c r="J4" s="3615"/>
      <c r="K4" s="3615"/>
      <c r="L4" s="3615"/>
      <c r="M4" s="3615"/>
      <c r="N4" s="3615"/>
      <c r="O4" s="3615"/>
      <c r="P4" s="3615"/>
      <c r="Q4" s="3615"/>
      <c r="R4" s="3615"/>
      <c r="S4" s="3615"/>
    </row>
    <row r="5" spans="1:19" ht="6.75" customHeight="1"/>
    <row r="6" spans="1:19" ht="27" customHeight="1">
      <c r="A6" s="396" t="s">
        <v>792</v>
      </c>
      <c r="B6" s="2417" t="s">
        <v>4654</v>
      </c>
      <c r="C6" s="2418"/>
      <c r="D6" s="2418"/>
      <c r="E6" s="2418"/>
      <c r="F6" s="2418"/>
      <c r="G6" s="2418"/>
      <c r="H6" s="2418"/>
      <c r="I6" s="2418"/>
      <c r="J6" s="2418"/>
      <c r="K6" s="2418"/>
      <c r="L6" s="2418"/>
      <c r="M6" s="2418"/>
      <c r="N6" s="2418"/>
      <c r="O6" s="2418"/>
      <c r="P6" s="2418"/>
      <c r="Q6" s="2418"/>
      <c r="R6" s="2418"/>
      <c r="S6" s="2418"/>
    </row>
    <row r="7" spans="1:19" ht="16.95" customHeight="1">
      <c r="A7" s="396"/>
      <c r="B7" s="2417" t="str">
        <f>+"with the requirements and specifications stipulated in tender number "&amp;'Master Data'!E13&amp;" at the price/s quoted."</f>
        <v>with the requirements and specifications stipulated in tender number ZNTM012345W at the price/s quoted.</v>
      </c>
      <c r="C7" s="2417"/>
      <c r="D7" s="2417"/>
      <c r="E7" s="2417"/>
      <c r="F7" s="2417"/>
      <c r="G7" s="2417"/>
      <c r="H7" s="2417"/>
      <c r="I7" s="2417"/>
      <c r="J7" s="2417"/>
      <c r="K7" s="2417"/>
      <c r="L7" s="2417"/>
      <c r="M7" s="2417"/>
      <c r="N7" s="2417"/>
      <c r="O7" s="2417"/>
      <c r="P7" s="2417"/>
      <c r="Q7" s="2417"/>
      <c r="R7" s="2417"/>
      <c r="S7" s="2417"/>
    </row>
    <row r="8" spans="1:19" ht="19.2" customHeight="1">
      <c r="A8" s="396" t="s">
        <v>787</v>
      </c>
      <c r="B8" s="3060" t="s">
        <v>1385</v>
      </c>
      <c r="C8" s="3060"/>
      <c r="D8" s="3060"/>
      <c r="E8" s="3060"/>
      <c r="F8" s="3060"/>
      <c r="G8" s="3060"/>
      <c r="H8" s="3060"/>
      <c r="I8" s="3060"/>
      <c r="J8" s="3060"/>
      <c r="K8" s="3060"/>
      <c r="L8" s="3060"/>
      <c r="M8" s="3060"/>
      <c r="N8" s="3060"/>
      <c r="O8" s="3060"/>
      <c r="P8" s="3060"/>
      <c r="Q8" s="3060"/>
      <c r="R8" s="3060"/>
      <c r="S8" s="3060"/>
    </row>
    <row r="9" spans="1:19" ht="16.5" customHeight="1">
      <c r="B9" s="3060" t="s">
        <v>4655</v>
      </c>
      <c r="C9" s="3060"/>
      <c r="D9" s="3060"/>
      <c r="E9" s="3060"/>
      <c r="F9" s="3060"/>
      <c r="G9" s="3060"/>
      <c r="H9" s="3060"/>
      <c r="I9" s="3060"/>
      <c r="J9" s="3060"/>
      <c r="K9" s="3060"/>
      <c r="L9" s="3060"/>
      <c r="M9" s="3060"/>
      <c r="N9" s="3060"/>
      <c r="O9" s="3060"/>
      <c r="P9" s="3060"/>
      <c r="Q9" s="3060"/>
      <c r="R9" s="3060"/>
      <c r="S9" s="3060"/>
    </row>
    <row r="10" spans="1:19" ht="16.5" customHeight="1">
      <c r="B10" s="1634" t="s">
        <v>1386</v>
      </c>
      <c r="C10" s="3039" t="s">
        <v>4656</v>
      </c>
      <c r="D10" s="3039"/>
      <c r="E10" s="3039"/>
      <c r="F10" s="3039"/>
      <c r="G10" s="3039"/>
      <c r="H10" s="3039"/>
      <c r="I10" s="3039"/>
      <c r="J10" s="3039"/>
      <c r="K10" s="3039"/>
      <c r="L10" s="3039"/>
      <c r="M10" s="3039"/>
      <c r="N10" s="3039"/>
      <c r="O10" s="3039"/>
      <c r="P10" s="3039"/>
      <c r="Q10" s="3039"/>
      <c r="R10" s="3039"/>
      <c r="S10" s="3039"/>
    </row>
    <row r="11" spans="1:19" ht="16.5" customHeight="1">
      <c r="B11" s="1634" t="s">
        <v>1386</v>
      </c>
      <c r="C11" s="3039" t="s">
        <v>4018</v>
      </c>
      <c r="D11" s="3039"/>
      <c r="E11" s="3039"/>
      <c r="F11" s="3039"/>
      <c r="G11" s="3039"/>
      <c r="H11" s="3039"/>
      <c r="I11" s="3039"/>
      <c r="J11" s="3039"/>
      <c r="K11" s="3039"/>
      <c r="L11" s="3039"/>
      <c r="M11" s="3039"/>
      <c r="N11" s="3039"/>
      <c r="O11" s="3039"/>
      <c r="P11" s="3039"/>
      <c r="Q11" s="3039"/>
      <c r="R11" s="3039"/>
      <c r="S11" s="3039"/>
    </row>
    <row r="12" spans="1:19" ht="16.5" customHeight="1">
      <c r="B12" s="1634" t="s">
        <v>1386</v>
      </c>
      <c r="C12" s="3039" t="s">
        <v>1387</v>
      </c>
      <c r="D12" s="3039"/>
      <c r="E12" s="3039"/>
      <c r="F12" s="3039"/>
      <c r="G12" s="3039"/>
      <c r="H12" s="3039"/>
      <c r="I12" s="3039"/>
      <c r="J12" s="3039"/>
      <c r="K12" s="3039"/>
      <c r="L12" s="3039"/>
      <c r="M12" s="3039"/>
      <c r="N12" s="3039"/>
      <c r="O12" s="3039"/>
      <c r="P12" s="3039"/>
      <c r="Q12" s="3039"/>
      <c r="R12" s="3039"/>
      <c r="S12" s="3039"/>
    </row>
    <row r="13" spans="1:19" ht="16.5" customHeight="1">
      <c r="B13" s="1634" t="s">
        <v>1386</v>
      </c>
      <c r="C13" s="3039" t="s">
        <v>1388</v>
      </c>
      <c r="D13" s="3039"/>
      <c r="E13" s="3039"/>
      <c r="F13" s="3039"/>
      <c r="G13" s="3039"/>
      <c r="H13" s="3039"/>
      <c r="I13" s="3039"/>
      <c r="J13" s="3039"/>
      <c r="K13" s="3039"/>
      <c r="L13" s="3039"/>
      <c r="M13" s="3039"/>
      <c r="N13" s="3039"/>
      <c r="O13" s="3039"/>
      <c r="P13" s="3039"/>
      <c r="Q13" s="3039"/>
      <c r="R13" s="3039"/>
      <c r="S13" s="3039"/>
    </row>
    <row r="14" spans="1:19" ht="28.5" customHeight="1">
      <c r="B14" s="1634" t="s">
        <v>1386</v>
      </c>
      <c r="C14" s="3060" t="s">
        <v>4894</v>
      </c>
      <c r="D14" s="3060"/>
      <c r="E14" s="3060"/>
      <c r="F14" s="3060"/>
      <c r="G14" s="3060"/>
      <c r="H14" s="3060"/>
      <c r="I14" s="3060"/>
      <c r="J14" s="3060"/>
      <c r="K14" s="3060"/>
      <c r="L14" s="3060"/>
      <c r="M14" s="3060"/>
      <c r="N14" s="3060"/>
      <c r="O14" s="3060"/>
      <c r="P14" s="3060"/>
      <c r="Q14" s="3060"/>
      <c r="R14" s="3060"/>
      <c r="S14" s="3060"/>
    </row>
    <row r="15" spans="1:19" ht="16.5" customHeight="1">
      <c r="B15" s="1634" t="s">
        <v>1386</v>
      </c>
      <c r="C15" s="3039" t="s">
        <v>4772</v>
      </c>
      <c r="D15" s="3039"/>
      <c r="E15" s="3039"/>
      <c r="F15" s="3039"/>
      <c r="G15" s="3039"/>
      <c r="H15" s="3039"/>
      <c r="I15" s="3039"/>
      <c r="J15" s="3039"/>
      <c r="K15" s="3039"/>
      <c r="L15" s="3039"/>
      <c r="M15" s="3039"/>
      <c r="N15" s="3039"/>
      <c r="O15" s="3039"/>
      <c r="P15" s="3039"/>
      <c r="Q15" s="3039"/>
      <c r="R15" s="3039"/>
      <c r="S15" s="3039"/>
    </row>
    <row r="16" spans="1:19" ht="16.5" customHeight="1">
      <c r="B16" s="1634" t="s">
        <v>1386</v>
      </c>
      <c r="C16" s="3039" t="s">
        <v>1389</v>
      </c>
      <c r="D16" s="3039"/>
      <c r="E16" s="3039"/>
      <c r="F16" s="3039"/>
      <c r="G16" s="3039"/>
      <c r="H16" s="3039"/>
      <c r="I16" s="3039"/>
      <c r="J16" s="3039"/>
      <c r="K16" s="3039"/>
      <c r="L16" s="3039"/>
      <c r="M16" s="3039"/>
      <c r="N16" s="3039"/>
      <c r="O16" s="3039"/>
      <c r="P16" s="3039"/>
      <c r="Q16" s="3039"/>
      <c r="R16" s="3039"/>
      <c r="S16" s="3039"/>
    </row>
    <row r="17" spans="1:19" ht="16.5" customHeight="1">
      <c r="B17" s="3060" t="s">
        <v>3948</v>
      </c>
      <c r="C17" s="3060"/>
      <c r="D17" s="3060"/>
      <c r="E17" s="3060"/>
      <c r="F17" s="3060"/>
      <c r="G17" s="3060"/>
      <c r="H17" s="3060"/>
      <c r="I17" s="3060"/>
      <c r="J17" s="3060"/>
      <c r="K17" s="3060"/>
      <c r="L17" s="3060"/>
      <c r="M17" s="3060"/>
      <c r="N17" s="3060"/>
      <c r="O17" s="3060"/>
      <c r="P17" s="3060"/>
      <c r="Q17" s="3060"/>
      <c r="R17" s="3060"/>
      <c r="S17" s="3060"/>
    </row>
    <row r="18" spans="1:19" ht="16.5" customHeight="1">
      <c r="A18" s="396" t="s">
        <v>788</v>
      </c>
      <c r="B18" s="3060" t="s">
        <v>3949</v>
      </c>
      <c r="C18" s="3060"/>
      <c r="D18" s="3060"/>
      <c r="E18" s="3060"/>
      <c r="F18" s="3060"/>
      <c r="G18" s="3060"/>
      <c r="H18" s="3060"/>
      <c r="I18" s="3060"/>
      <c r="J18" s="3060"/>
      <c r="K18" s="3060"/>
      <c r="L18" s="3060"/>
      <c r="M18" s="3060"/>
      <c r="N18" s="3060"/>
      <c r="O18" s="3060"/>
      <c r="P18" s="3060"/>
      <c r="Q18" s="3060"/>
      <c r="R18" s="3060"/>
      <c r="S18" s="3060"/>
    </row>
    <row r="19" spans="1:19" ht="58.5" customHeight="1">
      <c r="A19" s="396" t="s">
        <v>789</v>
      </c>
      <c r="B19" s="3060" t="s">
        <v>4720</v>
      </c>
      <c r="C19" s="3060"/>
      <c r="D19" s="3060"/>
      <c r="E19" s="3060"/>
      <c r="F19" s="3060"/>
      <c r="G19" s="3060"/>
      <c r="H19" s="3060"/>
      <c r="I19" s="3060"/>
      <c r="J19" s="3060"/>
      <c r="K19" s="3060"/>
      <c r="L19" s="3060"/>
      <c r="M19" s="3060"/>
      <c r="N19" s="3060"/>
      <c r="O19" s="3060"/>
      <c r="P19" s="3060"/>
      <c r="Q19" s="3060"/>
      <c r="R19" s="3060"/>
      <c r="S19" s="3060"/>
    </row>
    <row r="20" spans="1:19" ht="29.25" customHeight="1">
      <c r="A20" s="396" t="s">
        <v>790</v>
      </c>
      <c r="B20" s="3060" t="s">
        <v>3809</v>
      </c>
      <c r="C20" s="3060"/>
      <c r="D20" s="3060"/>
      <c r="E20" s="3060"/>
      <c r="F20" s="3060"/>
      <c r="G20" s="3060"/>
      <c r="H20" s="3060"/>
      <c r="I20" s="3060"/>
      <c r="J20" s="3060"/>
      <c r="K20" s="3060"/>
      <c r="L20" s="3060"/>
      <c r="M20" s="3060"/>
      <c r="N20" s="3060"/>
      <c r="O20" s="3060"/>
      <c r="P20" s="3060"/>
      <c r="Q20" s="3060"/>
      <c r="R20" s="3060"/>
      <c r="S20" s="3060"/>
    </row>
    <row r="21" spans="1:19" ht="33.75" customHeight="1">
      <c r="A21" s="396" t="s">
        <v>791</v>
      </c>
      <c r="B21" s="2980" t="s">
        <v>4721</v>
      </c>
      <c r="C21" s="2418"/>
      <c r="D21" s="2418"/>
      <c r="E21" s="2418"/>
      <c r="F21" s="2418"/>
      <c r="G21" s="2418"/>
      <c r="H21" s="2418"/>
      <c r="I21" s="2418"/>
      <c r="J21" s="2418"/>
      <c r="K21" s="2418"/>
      <c r="L21" s="2418"/>
      <c r="M21" s="2418"/>
      <c r="N21" s="2418"/>
      <c r="O21" s="2418"/>
      <c r="P21" s="2418"/>
      <c r="Q21" s="2418"/>
      <c r="R21" s="2418"/>
      <c r="S21" s="2418"/>
    </row>
    <row r="22" spans="1:19" ht="15.75" customHeight="1">
      <c r="A22" s="396"/>
      <c r="B22" s="3229" t="s">
        <v>1377</v>
      </c>
      <c r="C22" s="3055"/>
      <c r="D22" s="3055"/>
      <c r="E22" s="3055"/>
      <c r="F22" s="3055"/>
      <c r="G22" s="3055"/>
      <c r="H22" s="3055"/>
      <c r="I22" s="3055"/>
      <c r="J22" s="3055"/>
      <c r="K22" s="3055"/>
      <c r="L22" s="3055"/>
      <c r="M22" s="3055"/>
      <c r="N22" s="3055"/>
      <c r="O22" s="3055"/>
      <c r="P22" s="3055"/>
      <c r="Q22" s="3055"/>
      <c r="R22" s="3055"/>
      <c r="S22" s="3055"/>
    </row>
    <row r="23" spans="1:19" ht="15.75" customHeight="1">
      <c r="A23" s="396"/>
      <c r="B23" s="158"/>
      <c r="C23" s="210"/>
      <c r="D23" s="210"/>
      <c r="E23" s="210"/>
      <c r="F23" s="210"/>
      <c r="G23" s="210"/>
      <c r="H23" s="210"/>
      <c r="I23" s="210"/>
      <c r="J23" s="210"/>
      <c r="K23" s="210"/>
      <c r="L23" s="210"/>
      <c r="M23" s="210"/>
      <c r="N23" s="210"/>
      <c r="O23" s="210"/>
      <c r="P23" s="210"/>
      <c r="Q23" s="210"/>
      <c r="R23" s="210"/>
      <c r="S23" s="210"/>
    </row>
    <row r="24" spans="1:19" ht="24.75" customHeight="1">
      <c r="A24" s="396"/>
      <c r="B24" s="6" t="s">
        <v>1381</v>
      </c>
      <c r="C24" s="71"/>
      <c r="D24" s="71"/>
      <c r="E24" s="399"/>
      <c r="F24" s="399"/>
      <c r="G24" s="399"/>
      <c r="H24" s="399"/>
      <c r="I24" s="399"/>
      <c r="J24" s="399"/>
      <c r="K24" s="399"/>
      <c r="L24" s="390"/>
      <c r="M24" s="400"/>
      <c r="N24" s="4089" t="s">
        <v>1382</v>
      </c>
      <c r="O24" s="4090"/>
      <c r="P24" s="4090"/>
      <c r="Q24" s="401"/>
      <c r="R24" s="401"/>
      <c r="S24" s="402"/>
    </row>
    <row r="25" spans="1:19" ht="24.75" customHeight="1">
      <c r="A25" s="396"/>
      <c r="B25" s="6" t="s">
        <v>505</v>
      </c>
      <c r="C25" s="71"/>
      <c r="D25" s="71"/>
      <c r="E25" s="409"/>
      <c r="F25" s="409"/>
      <c r="G25" s="409"/>
      <c r="H25" s="409"/>
      <c r="I25" s="409"/>
      <c r="J25" s="409"/>
      <c r="K25" s="409"/>
      <c r="L25" s="142"/>
      <c r="M25" s="71"/>
      <c r="N25" s="403" t="s">
        <v>792</v>
      </c>
      <c r="O25" s="399"/>
      <c r="P25" s="399"/>
      <c r="Q25" s="399"/>
      <c r="R25" s="399"/>
      <c r="S25" s="404"/>
    </row>
    <row r="26" spans="1:19" ht="24.75" customHeight="1">
      <c r="A26" s="396"/>
      <c r="B26" s="6" t="s">
        <v>1383</v>
      </c>
      <c r="C26" s="71"/>
      <c r="D26" s="71"/>
      <c r="E26" s="409"/>
      <c r="F26" s="409"/>
      <c r="G26" s="409"/>
      <c r="H26" s="409"/>
      <c r="I26" s="409"/>
      <c r="J26" s="409"/>
      <c r="K26" s="409"/>
      <c r="L26" s="142"/>
      <c r="M26" s="71"/>
      <c r="N26" s="405"/>
      <c r="O26" s="71"/>
      <c r="P26" s="71"/>
      <c r="Q26" s="71"/>
      <c r="R26" s="71"/>
      <c r="S26" s="406"/>
    </row>
    <row r="27" spans="1:19" ht="24.75" customHeight="1">
      <c r="A27" s="396"/>
      <c r="B27" s="6" t="s">
        <v>1390</v>
      </c>
      <c r="C27" s="71"/>
      <c r="D27" s="71"/>
      <c r="E27" s="409"/>
      <c r="F27" s="409"/>
      <c r="G27" s="409"/>
      <c r="H27" s="409"/>
      <c r="I27" s="409"/>
      <c r="J27" s="409"/>
      <c r="K27" s="409"/>
      <c r="L27" s="142"/>
      <c r="M27" s="71"/>
      <c r="N27" s="403" t="s">
        <v>787</v>
      </c>
      <c r="O27" s="399"/>
      <c r="P27" s="399"/>
      <c r="Q27" s="399"/>
      <c r="R27" s="399"/>
      <c r="S27" s="404"/>
    </row>
    <row r="28" spans="1:19" ht="24.75" customHeight="1">
      <c r="A28" s="396"/>
      <c r="B28" s="6" t="s">
        <v>506</v>
      </c>
      <c r="C28" s="71"/>
      <c r="D28" s="71"/>
      <c r="E28" s="409"/>
      <c r="F28" s="409"/>
      <c r="G28" s="409"/>
      <c r="H28" s="409"/>
      <c r="I28" s="409"/>
      <c r="J28" s="409"/>
      <c r="K28" s="409"/>
      <c r="L28" s="142"/>
      <c r="M28" s="71"/>
      <c r="N28" s="4091" t="s">
        <v>1127</v>
      </c>
      <c r="O28" s="4092"/>
      <c r="P28" s="399"/>
      <c r="Q28" s="399"/>
      <c r="R28" s="399"/>
      <c r="S28" s="404"/>
    </row>
    <row r="29" spans="1:19" ht="18.75" customHeight="1">
      <c r="B29" s="6"/>
      <c r="C29" s="71"/>
      <c r="D29" s="71"/>
      <c r="E29" s="71"/>
      <c r="F29" s="71"/>
      <c r="G29" s="71"/>
      <c r="H29" s="71"/>
      <c r="I29" s="71"/>
      <c r="J29" s="71"/>
      <c r="K29" s="71"/>
      <c r="L29" s="71"/>
      <c r="M29" s="71"/>
      <c r="N29" s="71"/>
      <c r="O29" s="71"/>
      <c r="P29" s="71"/>
      <c r="Q29" s="71"/>
      <c r="R29" s="71"/>
      <c r="S29" s="71"/>
    </row>
  </sheetData>
  <mergeCells count="22">
    <mergeCell ref="B20:S20"/>
    <mergeCell ref="B21:S21"/>
    <mergeCell ref="B22:S22"/>
    <mergeCell ref="N24:P24"/>
    <mergeCell ref="N28:O28"/>
    <mergeCell ref="B19:S19"/>
    <mergeCell ref="C10:S10"/>
    <mergeCell ref="C11:S11"/>
    <mergeCell ref="C12:S12"/>
    <mergeCell ref="C13:S13"/>
    <mergeCell ref="C14:S14"/>
    <mergeCell ref="C15:S15"/>
    <mergeCell ref="C16:S16"/>
    <mergeCell ref="B17:S17"/>
    <mergeCell ref="B18:S18"/>
    <mergeCell ref="B9:S9"/>
    <mergeCell ref="A1:S1"/>
    <mergeCell ref="A3:S3"/>
    <mergeCell ref="A4:S4"/>
    <mergeCell ref="B6:S6"/>
    <mergeCell ref="B8:S8"/>
    <mergeCell ref="B7:S7"/>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9121" r:id="rId4" name="Button 1">
              <controlPr defaultSize="0" print="0" autoFill="0" autoPict="0" macro="[0]!ToMainMenu">
                <anchor>
                  <from>
                    <xdr:col>19</xdr:col>
                    <xdr:colOff>251460</xdr:colOff>
                    <xdr:row>0</xdr:row>
                    <xdr:rowOff>228600</xdr:rowOff>
                  </from>
                  <to>
                    <xdr:col>23</xdr:col>
                    <xdr:colOff>251460</xdr:colOff>
                    <xdr:row>1</xdr:row>
                    <xdr:rowOff>68580</xdr:rowOff>
                  </to>
                </anchor>
              </controlPr>
            </control>
          </mc:Choice>
        </mc:AlternateContent>
        <mc:AlternateContent xmlns:mc="http://schemas.openxmlformats.org/markup-compatibility/2006">
          <mc:Choice Requires="x14">
            <control shapeId="1029122" r:id="rId5" name="Button 2">
              <controlPr defaultSize="0" print="0" autoFill="0" autoPict="0" macro="[0]!Printsheet">
                <anchor>
                  <from>
                    <xdr:col>19</xdr:col>
                    <xdr:colOff>251460</xdr:colOff>
                    <xdr:row>2</xdr:row>
                    <xdr:rowOff>678180</xdr:rowOff>
                  </from>
                  <to>
                    <xdr:col>23</xdr:col>
                    <xdr:colOff>251460</xdr:colOff>
                    <xdr:row>4</xdr:row>
                    <xdr:rowOff>7620</xdr:rowOff>
                  </to>
                </anchor>
              </controlPr>
            </control>
          </mc:Choice>
        </mc:AlternateContent>
        <mc:AlternateContent xmlns:mc="http://schemas.openxmlformats.org/markup-compatibility/2006">
          <mc:Choice Requires="x14">
            <control shapeId="1029123" r:id="rId6" name="Button 3">
              <controlPr defaultSize="0" print="0" autoFill="0" autoPict="0" macro="[0]!PrintPreviewSheet">
                <anchor>
                  <from>
                    <xdr:col>19</xdr:col>
                    <xdr:colOff>251460</xdr:colOff>
                    <xdr:row>2</xdr:row>
                    <xdr:rowOff>22860</xdr:rowOff>
                  </from>
                  <to>
                    <xdr:col>23</xdr:col>
                    <xdr:colOff>251460</xdr:colOff>
                    <xdr:row>2</xdr:row>
                    <xdr:rowOff>304800</xdr:rowOff>
                  </to>
                </anchor>
              </controlPr>
            </control>
          </mc:Choice>
        </mc:AlternateContent>
        <mc:AlternateContent xmlns:mc="http://schemas.openxmlformats.org/markup-compatibility/2006">
          <mc:Choice Requires="x14">
            <control shapeId="1029124" r:id="rId7" name="Button 4">
              <controlPr defaultSize="0" print="0" autoFill="0" autoPict="0" macro="[0]!ToDataEntry">
                <anchor>
                  <from>
                    <xdr:col>19</xdr:col>
                    <xdr:colOff>251460</xdr:colOff>
                    <xdr:row>4</xdr:row>
                    <xdr:rowOff>68580</xdr:rowOff>
                  </from>
                  <to>
                    <xdr:col>23</xdr:col>
                    <xdr:colOff>251460</xdr:colOff>
                    <xdr:row>5</xdr:row>
                    <xdr:rowOff>266700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3">
    <tabColor rgb="FF00B050"/>
  </sheetPr>
  <dimension ref="A1:S30"/>
  <sheetViews>
    <sheetView showGridLines="0" showRowColHeaders="0" zoomScaleNormal="100" workbookViewId="0">
      <selection activeCell="E28" sqref="E28"/>
    </sheetView>
  </sheetViews>
  <sheetFormatPr defaultRowHeight="13.2"/>
  <cols>
    <col min="1" max="1" width="3.5546875" customWidth="1"/>
    <col min="2" max="3" width="4.88671875" customWidth="1"/>
    <col min="4" max="4" width="1.109375" customWidth="1"/>
    <col min="5" max="9" width="4.88671875" customWidth="1"/>
    <col min="10" max="10" width="7.44140625" customWidth="1"/>
    <col min="11" max="11" width="4.88671875" customWidth="1"/>
    <col min="12" max="12" width="5.33203125" customWidth="1"/>
    <col min="13" max="15" width="4.88671875" customWidth="1"/>
    <col min="16" max="16" width="7" customWidth="1"/>
    <col min="17" max="18" width="4.88671875" customWidth="1"/>
    <col min="19" max="19" width="7.44140625" customWidth="1"/>
    <col min="20" max="24" width="4.88671875" customWidth="1"/>
  </cols>
  <sheetData>
    <row r="1" spans="1:19" ht="35.25" customHeight="1">
      <c r="A1" s="4073" t="s">
        <v>4761</v>
      </c>
      <c r="B1" s="4074"/>
      <c r="C1" s="4074"/>
      <c r="D1" s="4074"/>
      <c r="E1" s="4074"/>
      <c r="F1" s="4074"/>
      <c r="G1" s="4074"/>
      <c r="H1" s="4074"/>
      <c r="I1" s="4074"/>
      <c r="J1" s="4074"/>
      <c r="K1" s="4074"/>
      <c r="L1" s="4074"/>
      <c r="M1" s="4074"/>
      <c r="N1" s="4074"/>
      <c r="O1" s="4074"/>
      <c r="P1" s="4074"/>
      <c r="Q1" s="4074"/>
      <c r="R1" s="4074"/>
      <c r="S1" s="4075"/>
    </row>
    <row r="2" spans="1:19" ht="6.75" customHeight="1"/>
    <row r="3" spans="1:19" ht="15.75" customHeight="1">
      <c r="A3" s="3615" t="s">
        <v>1367</v>
      </c>
      <c r="B3" s="3615"/>
      <c r="C3" s="3615"/>
      <c r="D3" s="3615"/>
      <c r="E3" s="3615"/>
      <c r="F3" s="3615"/>
      <c r="G3" s="3615"/>
      <c r="H3" s="3615"/>
      <c r="I3" s="3615"/>
      <c r="J3" s="3615"/>
      <c r="K3" s="3615"/>
      <c r="L3" s="3615"/>
      <c r="M3" s="3615"/>
      <c r="N3" s="3615"/>
      <c r="O3" s="3615"/>
      <c r="P3" s="3615"/>
      <c r="Q3" s="3615"/>
      <c r="R3" s="3615"/>
      <c r="S3" s="3615"/>
    </row>
    <row r="4" spans="1:19" ht="6.75" customHeight="1"/>
    <row r="5" spans="1:19" ht="6.75" customHeight="1"/>
    <row r="6" spans="1:19" ht="24.75" customHeight="1">
      <c r="A6" s="396" t="s">
        <v>792</v>
      </c>
      <c r="B6" s="3203" t="s">
        <v>1368</v>
      </c>
      <c r="C6" s="3017"/>
      <c r="D6" s="3017"/>
      <c r="E6" s="3017"/>
      <c r="F6" s="3017"/>
      <c r="G6" s="3017"/>
      <c r="H6" s="3017"/>
      <c r="I6" s="3017"/>
      <c r="J6" s="3017"/>
      <c r="K6" s="3017"/>
      <c r="L6" s="3017"/>
      <c r="M6" s="3017"/>
      <c r="N6" s="3017"/>
      <c r="O6" s="3017"/>
      <c r="P6" s="3017"/>
      <c r="Q6" s="3017"/>
      <c r="R6" s="3017"/>
      <c r="S6" s="3017"/>
    </row>
    <row r="7" spans="1:19" ht="24.75" customHeight="1">
      <c r="B7" s="390"/>
      <c r="C7" s="390"/>
      <c r="D7" s="390"/>
      <c r="E7" s="390"/>
      <c r="F7" s="390"/>
      <c r="G7" s="390"/>
      <c r="H7" s="390"/>
      <c r="I7" s="390"/>
      <c r="J7" s="390"/>
      <c r="K7" s="390"/>
      <c r="L7" s="390"/>
      <c r="M7" s="390"/>
      <c r="N7" s="390"/>
      <c r="O7" s="390"/>
      <c r="P7" s="390"/>
      <c r="Q7" s="390"/>
      <c r="R7" s="390"/>
      <c r="S7" s="390"/>
    </row>
    <row r="8" spans="1:19" ht="24.75" customHeight="1">
      <c r="B8" s="414" t="str">
        <f>+"accepts your tender under reference "&amp;'Master Data'!OLE_LINK5&amp;" dated _________________________for the supply of"</f>
        <v>accepts your tender under reference ZNTM012345W dated _________________________for the supply of</v>
      </c>
    </row>
    <row r="9" spans="1:19" ht="15" customHeight="1">
      <c r="B9" s="6" t="s">
        <v>1369</v>
      </c>
    </row>
    <row r="10" spans="1:19" ht="12" customHeight="1">
      <c r="B10" s="6"/>
    </row>
    <row r="11" spans="1:19" ht="17.25" customHeight="1">
      <c r="A11" s="396" t="s">
        <v>787</v>
      </c>
      <c r="B11" s="2980" t="s">
        <v>1370</v>
      </c>
      <c r="C11" s="2418"/>
      <c r="D11" s="2418"/>
      <c r="E11" s="2418"/>
      <c r="F11" s="2418"/>
      <c r="G11" s="2418"/>
      <c r="H11" s="2418"/>
      <c r="I11" s="2418"/>
      <c r="J11" s="2418"/>
      <c r="K11" s="2418"/>
      <c r="L11" s="2418"/>
      <c r="M11" s="2418"/>
      <c r="N11" s="2418"/>
      <c r="O11" s="2418"/>
      <c r="P11" s="2418"/>
      <c r="Q11" s="2418"/>
      <c r="R11" s="2418"/>
      <c r="S11" s="2418"/>
    </row>
    <row r="12" spans="1:19" ht="41.25" customHeight="1">
      <c r="A12" s="396" t="s">
        <v>788</v>
      </c>
      <c r="B12" s="3060" t="s">
        <v>3233</v>
      </c>
      <c r="C12" s="3060"/>
      <c r="D12" s="3060"/>
      <c r="E12" s="3060"/>
      <c r="F12" s="3060"/>
      <c r="G12" s="3060"/>
      <c r="H12" s="3060"/>
      <c r="I12" s="3060"/>
      <c r="J12" s="3060"/>
      <c r="K12" s="3060"/>
      <c r="L12" s="3060"/>
      <c r="M12" s="3060"/>
      <c r="N12" s="3060"/>
      <c r="O12" s="3060"/>
      <c r="P12" s="3060"/>
      <c r="Q12" s="3060"/>
      <c r="R12" s="3060"/>
      <c r="S12" s="3060"/>
    </row>
    <row r="13" spans="1:19" ht="8.25" customHeight="1">
      <c r="A13" s="396"/>
      <c r="B13" s="96"/>
      <c r="C13" s="95"/>
      <c r="D13" s="95"/>
      <c r="E13" s="95"/>
      <c r="F13" s="95"/>
      <c r="G13" s="95"/>
      <c r="H13" s="95"/>
      <c r="I13" s="95"/>
      <c r="J13" s="95"/>
      <c r="K13" s="95"/>
      <c r="L13" s="95"/>
      <c r="M13" s="95"/>
      <c r="N13" s="95"/>
      <c r="O13" s="95"/>
      <c r="P13" s="95"/>
      <c r="Q13" s="95"/>
      <c r="R13" s="95"/>
      <c r="S13" s="95"/>
    </row>
    <row r="14" spans="1:19" ht="99" customHeight="1">
      <c r="A14" s="396"/>
      <c r="B14" s="3809" t="s">
        <v>1371</v>
      </c>
      <c r="C14" s="3809"/>
      <c r="D14" s="3809"/>
      <c r="E14" s="3809" t="s">
        <v>1372</v>
      </c>
      <c r="F14" s="3809"/>
      <c r="G14" s="3809"/>
      <c r="H14" s="3809" t="s">
        <v>1373</v>
      </c>
      <c r="I14" s="3809"/>
      <c r="J14" s="3809"/>
      <c r="K14" s="3809" t="s">
        <v>1374</v>
      </c>
      <c r="L14" s="3809"/>
      <c r="M14" s="3809"/>
      <c r="N14" s="3809" t="s">
        <v>1375</v>
      </c>
      <c r="O14" s="3809"/>
      <c r="P14" s="3809"/>
      <c r="Q14" s="3809" t="s">
        <v>1376</v>
      </c>
      <c r="R14" s="3809"/>
      <c r="S14" s="3809"/>
    </row>
    <row r="15" spans="1:19" ht="99" customHeight="1">
      <c r="A15" s="396"/>
      <c r="B15" s="345"/>
      <c r="C15" s="388"/>
      <c r="D15" s="389"/>
      <c r="E15" s="345"/>
      <c r="F15" s="388"/>
      <c r="G15" s="389"/>
      <c r="H15" s="345"/>
      <c r="I15" s="388"/>
      <c r="J15" s="389"/>
      <c r="K15" s="345"/>
      <c r="L15" s="388"/>
      <c r="M15" s="389"/>
      <c r="N15" s="345"/>
      <c r="O15" s="388"/>
      <c r="P15" s="389"/>
      <c r="Q15" s="345"/>
      <c r="R15" s="388"/>
      <c r="S15" s="389"/>
    </row>
    <row r="16" spans="1:19" ht="7.5" customHeight="1">
      <c r="A16" s="396"/>
      <c r="B16" s="52"/>
      <c r="C16" s="52"/>
      <c r="D16" s="52"/>
      <c r="E16" s="52"/>
      <c r="F16" s="52"/>
      <c r="G16" s="52"/>
      <c r="H16" s="52"/>
      <c r="I16" s="52"/>
      <c r="J16" s="52"/>
      <c r="K16" s="52"/>
      <c r="L16" s="52"/>
      <c r="M16" s="52"/>
      <c r="N16" s="52"/>
      <c r="O16" s="52"/>
      <c r="P16" s="52"/>
      <c r="Q16" s="52"/>
      <c r="R16" s="52"/>
      <c r="S16" s="52"/>
    </row>
    <row r="17" spans="1:19" ht="18.75" customHeight="1">
      <c r="A17" s="396" t="s">
        <v>789</v>
      </c>
      <c r="B17" s="2980" t="s">
        <v>1377</v>
      </c>
      <c r="C17" s="2418"/>
      <c r="D17" s="2418"/>
      <c r="E17" s="2418"/>
      <c r="F17" s="2418"/>
      <c r="G17" s="2418"/>
      <c r="H17" s="2418"/>
      <c r="I17" s="2418"/>
      <c r="J17" s="2418"/>
      <c r="K17" s="2418"/>
      <c r="L17" s="2418"/>
      <c r="M17" s="2418"/>
      <c r="N17" s="2418"/>
      <c r="O17" s="2418"/>
      <c r="P17" s="2418"/>
      <c r="Q17" s="2418"/>
      <c r="R17" s="2418"/>
      <c r="S17" s="2418"/>
    </row>
    <row r="18" spans="1:19" ht="28.5" customHeight="1">
      <c r="A18" s="397"/>
      <c r="B18" s="3330" t="s">
        <v>1378</v>
      </c>
      <c r="C18" s="4094"/>
      <c r="D18" s="4094"/>
      <c r="E18" s="4094"/>
      <c r="F18" s="4094"/>
      <c r="G18" s="4094"/>
      <c r="H18" s="4094"/>
      <c r="I18" s="4094"/>
      <c r="J18" s="4094"/>
      <c r="K18" s="4094"/>
      <c r="L18" s="4094"/>
      <c r="M18" s="4094"/>
      <c r="N18" s="4094"/>
      <c r="O18" s="4094"/>
      <c r="P18" s="4094"/>
      <c r="Q18" s="4094"/>
      <c r="R18" s="4094"/>
      <c r="S18" s="4094"/>
    </row>
    <row r="19" spans="1:19" ht="15.75" customHeight="1">
      <c r="A19" s="396"/>
      <c r="B19" s="233"/>
      <c r="C19" s="112"/>
      <c r="D19" s="112"/>
      <c r="E19" s="112"/>
      <c r="F19" s="398" t="s">
        <v>1379</v>
      </c>
      <c r="G19" s="112"/>
      <c r="H19" s="112"/>
      <c r="I19" s="112"/>
      <c r="J19" s="112"/>
      <c r="K19" s="112"/>
      <c r="L19" s="112"/>
      <c r="M19" s="112"/>
      <c r="N19" s="112"/>
      <c r="O19" s="398" t="s">
        <v>1380</v>
      </c>
      <c r="P19" s="112"/>
      <c r="Q19" s="112"/>
      <c r="R19" s="112"/>
      <c r="S19" s="112"/>
    </row>
    <row r="20" spans="1:19" ht="7.5" customHeight="1">
      <c r="A20" s="396"/>
      <c r="B20" s="233"/>
      <c r="C20" s="112"/>
      <c r="D20" s="112"/>
      <c r="E20" s="112"/>
      <c r="F20" s="112"/>
      <c r="G20" s="112"/>
      <c r="H20" s="112"/>
      <c r="I20" s="112"/>
      <c r="J20" s="112"/>
      <c r="K20" s="112"/>
      <c r="L20" s="112"/>
      <c r="M20" s="112"/>
      <c r="N20" s="112"/>
      <c r="O20" s="398"/>
      <c r="P20" s="112"/>
      <c r="Q20" s="112"/>
      <c r="R20" s="112"/>
      <c r="S20" s="112"/>
    </row>
    <row r="21" spans="1:19" ht="24.75" customHeight="1">
      <c r="A21" s="396"/>
      <c r="B21" s="6" t="s">
        <v>1381</v>
      </c>
      <c r="C21" s="71"/>
      <c r="D21" s="71"/>
      <c r="E21" s="71"/>
      <c r="F21" s="399"/>
      <c r="G21" s="399"/>
      <c r="H21" s="399"/>
      <c r="I21" s="399"/>
      <c r="J21" s="399"/>
      <c r="K21" s="399"/>
      <c r="L21" s="390"/>
      <c r="M21" s="400"/>
      <c r="N21" s="4089" t="s">
        <v>1382</v>
      </c>
      <c r="O21" s="4090"/>
      <c r="P21" s="4090"/>
      <c r="Q21" s="401"/>
      <c r="R21" s="401"/>
      <c r="S21" s="402"/>
    </row>
    <row r="22" spans="1:19" ht="24.75" customHeight="1">
      <c r="A22" s="396"/>
      <c r="B22" s="6" t="s">
        <v>1383</v>
      </c>
      <c r="C22" s="71"/>
      <c r="D22" s="71"/>
      <c r="E22" s="71"/>
      <c r="F22" s="399"/>
      <c r="G22" s="399"/>
      <c r="H22" s="399"/>
      <c r="I22" s="399"/>
      <c r="J22" s="399"/>
      <c r="K22" s="399"/>
      <c r="L22" s="390"/>
      <c r="M22" s="71"/>
      <c r="N22" s="403" t="s">
        <v>792</v>
      </c>
      <c r="O22" s="399"/>
      <c r="P22" s="399"/>
      <c r="Q22" s="399"/>
      <c r="R22" s="399"/>
      <c r="S22" s="404"/>
    </row>
    <row r="23" spans="1:19" ht="24.75" customHeight="1">
      <c r="A23" s="396"/>
      <c r="B23" s="6"/>
      <c r="G23" s="227"/>
      <c r="H23" s="227"/>
      <c r="I23" s="227"/>
      <c r="J23" s="227"/>
      <c r="K23" s="227"/>
      <c r="L23" s="227"/>
      <c r="M23" s="71"/>
      <c r="N23" s="405"/>
      <c r="O23" s="71"/>
      <c r="P23" s="71"/>
      <c r="Q23" s="71"/>
      <c r="R23" s="71"/>
      <c r="S23" s="406"/>
    </row>
    <row r="24" spans="1:19" ht="24.75" customHeight="1">
      <c r="A24" s="396"/>
      <c r="B24" s="6"/>
      <c r="C24" s="71"/>
      <c r="D24" s="71"/>
      <c r="E24" s="71"/>
      <c r="F24" s="407"/>
      <c r="G24" s="401"/>
      <c r="H24" s="401"/>
      <c r="I24" s="401"/>
      <c r="J24" s="401"/>
      <c r="K24" s="401"/>
      <c r="L24" s="394"/>
      <c r="M24" s="71"/>
      <c r="N24" s="403" t="s">
        <v>787</v>
      </c>
      <c r="O24" s="399"/>
      <c r="P24" s="399"/>
      <c r="Q24" s="399"/>
      <c r="R24" s="399"/>
      <c r="S24" s="404"/>
    </row>
    <row r="25" spans="1:19" ht="24.75" customHeight="1">
      <c r="A25" s="396"/>
      <c r="B25" s="6"/>
      <c r="C25" s="71"/>
      <c r="D25" s="71"/>
      <c r="E25" s="71"/>
      <c r="F25" s="408"/>
      <c r="G25" s="71"/>
      <c r="H25" s="71"/>
      <c r="I25" s="71"/>
      <c r="J25" s="71"/>
      <c r="K25" s="71"/>
      <c r="L25" s="289"/>
      <c r="M25" s="71"/>
      <c r="N25" s="4091" t="s">
        <v>1127</v>
      </c>
      <c r="O25" s="4092"/>
      <c r="P25" s="399"/>
      <c r="Q25" s="399"/>
      <c r="R25" s="399"/>
      <c r="S25" s="404"/>
    </row>
    <row r="26" spans="1:19" ht="6.75" customHeight="1">
      <c r="A26" s="396"/>
      <c r="B26" s="6"/>
      <c r="C26" s="71"/>
      <c r="D26" s="71"/>
      <c r="E26" s="71"/>
      <c r="F26" s="408"/>
      <c r="G26" s="71"/>
      <c r="H26" s="71"/>
      <c r="I26" s="71"/>
      <c r="J26" s="71"/>
      <c r="K26" s="71"/>
      <c r="L26" s="406"/>
      <c r="M26" s="71"/>
      <c r="N26" s="71"/>
      <c r="O26" s="71"/>
      <c r="P26" s="71"/>
      <c r="Q26" s="71"/>
      <c r="R26" s="71"/>
      <c r="S26" s="71"/>
    </row>
    <row r="27" spans="1:19">
      <c r="B27" s="6"/>
      <c r="F27" s="53"/>
      <c r="L27" s="289"/>
    </row>
    <row r="28" spans="1:19">
      <c r="B28" s="6"/>
      <c r="F28" s="53"/>
      <c r="L28" s="289"/>
    </row>
    <row r="29" spans="1:19">
      <c r="B29" s="6"/>
      <c r="F29" s="395"/>
      <c r="G29" s="390"/>
      <c r="H29" s="390"/>
      <c r="I29" s="390"/>
      <c r="J29" s="390"/>
      <c r="K29" s="390"/>
      <c r="L29" s="391"/>
    </row>
    <row r="30" spans="1:19">
      <c r="F30" s="4093" t="s">
        <v>1384</v>
      </c>
      <c r="G30" s="4093"/>
      <c r="H30" s="4093"/>
      <c r="I30" s="4093"/>
      <c r="J30" s="4093"/>
      <c r="K30" s="4093"/>
      <c r="L30" s="4093"/>
    </row>
  </sheetData>
  <mergeCells count="16">
    <mergeCell ref="F30:L30"/>
    <mergeCell ref="A1:S1"/>
    <mergeCell ref="A3:S3"/>
    <mergeCell ref="B6:S6"/>
    <mergeCell ref="B11:S11"/>
    <mergeCell ref="B12:S12"/>
    <mergeCell ref="B14:D14"/>
    <mergeCell ref="E14:G14"/>
    <mergeCell ref="H14:J14"/>
    <mergeCell ref="K14:M14"/>
    <mergeCell ref="N14:P14"/>
    <mergeCell ref="Q14:S14"/>
    <mergeCell ref="B17:S17"/>
    <mergeCell ref="B18:S18"/>
    <mergeCell ref="N21:P21"/>
    <mergeCell ref="N25:O25"/>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8097" r:id="rId4" name="Button 1">
              <controlPr defaultSize="0" print="0" autoFill="0" autoPict="0" macro="[0]!ToMainMenu">
                <anchor>
                  <from>
                    <xdr:col>20</xdr:col>
                    <xdr:colOff>45720</xdr:colOff>
                    <xdr:row>0</xdr:row>
                    <xdr:rowOff>327660</xdr:rowOff>
                  </from>
                  <to>
                    <xdr:col>24</xdr:col>
                    <xdr:colOff>99060</xdr:colOff>
                    <xdr:row>2</xdr:row>
                    <xdr:rowOff>83820</xdr:rowOff>
                  </to>
                </anchor>
              </controlPr>
            </control>
          </mc:Choice>
        </mc:AlternateContent>
        <mc:AlternateContent xmlns:mc="http://schemas.openxmlformats.org/markup-compatibility/2006">
          <mc:Choice Requires="x14">
            <control shapeId="1028098" r:id="rId5" name="Button 2">
              <controlPr defaultSize="0" print="0" autoFill="0" autoPict="0" macro="[0]!Printsheet">
                <anchor>
                  <from>
                    <xdr:col>20</xdr:col>
                    <xdr:colOff>114300</xdr:colOff>
                    <xdr:row>6</xdr:row>
                    <xdr:rowOff>198120</xdr:rowOff>
                  </from>
                  <to>
                    <xdr:col>24</xdr:col>
                    <xdr:colOff>190500</xdr:colOff>
                    <xdr:row>7</xdr:row>
                    <xdr:rowOff>160020</xdr:rowOff>
                  </to>
                </anchor>
              </controlPr>
            </control>
          </mc:Choice>
        </mc:AlternateContent>
        <mc:AlternateContent xmlns:mc="http://schemas.openxmlformats.org/markup-compatibility/2006">
          <mc:Choice Requires="x14">
            <control shapeId="1028099" r:id="rId6" name="Button 3">
              <controlPr defaultSize="0" print="0" autoFill="0" autoPict="0" macro="[0]!PrintPreview">
                <anchor>
                  <from>
                    <xdr:col>20</xdr:col>
                    <xdr:colOff>68580</xdr:colOff>
                    <xdr:row>2</xdr:row>
                    <xdr:rowOff>121920</xdr:rowOff>
                  </from>
                  <to>
                    <xdr:col>24</xdr:col>
                    <xdr:colOff>99060</xdr:colOff>
                    <xdr:row>5</xdr:row>
                    <xdr:rowOff>45720</xdr:rowOff>
                  </to>
                </anchor>
              </controlPr>
            </control>
          </mc:Choice>
        </mc:AlternateContent>
        <mc:AlternateContent xmlns:mc="http://schemas.openxmlformats.org/markup-compatibility/2006">
          <mc:Choice Requires="x14">
            <control shapeId="1028100" r:id="rId7" name="Button 4">
              <controlPr defaultSize="0" print="0" autoFill="0" autoPict="0" macro="[0]!ToDataEntry">
                <anchor>
                  <from>
                    <xdr:col>20</xdr:col>
                    <xdr:colOff>152400</xdr:colOff>
                    <xdr:row>7</xdr:row>
                    <xdr:rowOff>251460</xdr:rowOff>
                  </from>
                  <to>
                    <xdr:col>24</xdr:col>
                    <xdr:colOff>220980</xdr:colOff>
                    <xdr:row>9</xdr:row>
                    <xdr:rowOff>76200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88">
    <tabColor rgb="FFFFC000"/>
  </sheetPr>
  <dimension ref="A1:P17"/>
  <sheetViews>
    <sheetView showGridLines="0" showRowColHeaders="0" showRuler="0" showWhiteSpace="0" zoomScaleNormal="100" workbookViewId="0">
      <selection activeCell="E28" sqref="E28"/>
    </sheetView>
  </sheetViews>
  <sheetFormatPr defaultRowHeight="13.2"/>
  <cols>
    <col min="1" max="1" width="3.33203125" customWidth="1"/>
    <col min="2" max="2" width="4.6640625" customWidth="1"/>
    <col min="3" max="3" width="14.33203125" customWidth="1"/>
    <col min="4" max="4" width="5.5546875" customWidth="1"/>
    <col min="6" max="8" width="2.88671875" customWidth="1"/>
    <col min="9" max="9" width="4.5546875" customWidth="1"/>
    <col min="12" max="12" width="31" customWidth="1"/>
  </cols>
  <sheetData>
    <row r="1" spans="1:16" ht="39" customHeight="1">
      <c r="A1" s="3605" t="s">
        <v>4762</v>
      </c>
      <c r="B1" s="3606"/>
      <c r="C1" s="3607"/>
      <c r="D1" s="3607"/>
      <c r="E1" s="3607"/>
      <c r="F1" s="3607"/>
      <c r="G1" s="3607"/>
      <c r="H1" s="3607"/>
      <c r="I1" s="3607"/>
      <c r="J1" s="3607"/>
      <c r="K1" s="3607"/>
      <c r="L1" s="3608"/>
      <c r="N1" s="104"/>
    </row>
    <row r="2" spans="1:16" ht="74.25" customHeight="1">
      <c r="A2" s="3132" t="s">
        <v>417</v>
      </c>
      <c r="B2" s="3133"/>
      <c r="C2" s="3134"/>
      <c r="D2" s="3421" t="str">
        <f>+'Master Data'!E18</f>
        <v>KZN Public Works: 191 Prince Alfred Street</v>
      </c>
      <c r="E2" s="3431"/>
      <c r="F2" s="3431"/>
      <c r="G2" s="3431"/>
      <c r="H2" s="3431"/>
      <c r="I2" s="3431"/>
      <c r="J2" s="3431"/>
      <c r="K2" s="3431"/>
      <c r="L2" s="3422"/>
      <c r="P2" s="2"/>
    </row>
    <row r="3" spans="1:16" ht="16.5" customHeight="1">
      <c r="A3" s="3212" t="s">
        <v>4552</v>
      </c>
      <c r="B3" s="3214"/>
      <c r="C3" s="3214"/>
      <c r="D3" s="3609" t="str">
        <f>+'Master Data'!E13</f>
        <v>ZNTM012345W</v>
      </c>
      <c r="E3" s="3610"/>
      <c r="F3" s="3610"/>
      <c r="G3" s="3610"/>
      <c r="H3" s="3610"/>
      <c r="I3" s="3611"/>
      <c r="J3" s="3212" t="s">
        <v>4013</v>
      </c>
      <c r="K3" s="3213"/>
      <c r="L3" s="274" t="str">
        <f>+'Master Data'!WimsNo</f>
        <v>012345</v>
      </c>
      <c r="M3" s="11"/>
      <c r="N3" s="118"/>
    </row>
    <row r="4" spans="1:16" ht="3.75" customHeight="1">
      <c r="A4" s="1"/>
      <c r="B4" s="1"/>
      <c r="N4" s="118"/>
    </row>
    <row r="5" spans="1:16" ht="24" customHeight="1">
      <c r="A5" s="2448"/>
      <c r="B5" s="2448"/>
      <c r="C5" s="2953"/>
      <c r="D5" s="2953"/>
      <c r="E5" s="2953"/>
      <c r="F5" s="2953"/>
      <c r="G5" s="2953"/>
      <c r="H5" s="2953"/>
      <c r="I5" s="2953"/>
      <c r="J5" s="2953"/>
      <c r="K5" s="2953"/>
      <c r="L5" s="2953"/>
      <c r="N5" s="118"/>
    </row>
    <row r="6" spans="1:16" ht="42.6" customHeight="1">
      <c r="A6" s="3060" t="s">
        <v>2267</v>
      </c>
      <c r="B6" s="3060"/>
      <c r="C6" s="3060"/>
      <c r="D6" s="3060"/>
      <c r="E6" s="3060"/>
      <c r="F6" s="3060"/>
      <c r="G6" s="3060"/>
      <c r="H6" s="3060"/>
      <c r="I6" s="3060"/>
      <c r="J6" s="3060"/>
      <c r="K6" s="3060"/>
      <c r="L6" s="3060"/>
    </row>
    <row r="7" spans="1:16" ht="12.6" customHeight="1" thickBot="1">
      <c r="A7" s="569"/>
      <c r="B7" s="569"/>
      <c r="C7" s="569"/>
      <c r="D7" s="569"/>
      <c r="E7" s="569"/>
      <c r="F7" s="569"/>
      <c r="G7" s="569"/>
      <c r="H7" s="569"/>
      <c r="I7" s="569"/>
      <c r="J7" s="569"/>
      <c r="K7" s="569"/>
      <c r="L7" s="569"/>
    </row>
    <row r="8" spans="1:16" ht="64.95" customHeight="1" thickTop="1" thickBot="1">
      <c r="A8" s="4104" t="str">
        <f>+'Master Data'!E18</f>
        <v>KZN Public Works: 191 Prince Alfred Street</v>
      </c>
      <c r="B8" s="4105"/>
      <c r="C8" s="4106" t="s">
        <v>1027</v>
      </c>
      <c r="D8" s="4106"/>
      <c r="E8" s="4106"/>
      <c r="F8" s="4106"/>
      <c r="G8" s="4106"/>
      <c r="H8" s="4106"/>
      <c r="I8" s="4106"/>
      <c r="J8" s="4106"/>
      <c r="K8" s="4106"/>
      <c r="L8" s="4107"/>
    </row>
    <row r="9" spans="1:16" ht="12.6" customHeight="1" thickTop="1">
      <c r="A9" s="353"/>
      <c r="B9" s="353"/>
      <c r="C9" s="52"/>
      <c r="D9" s="52"/>
      <c r="E9" s="52"/>
      <c r="F9" s="52"/>
      <c r="G9" s="52"/>
      <c r="H9" s="52"/>
      <c r="I9" s="52"/>
      <c r="J9" s="52"/>
      <c r="K9" s="52"/>
      <c r="L9" s="52"/>
    </row>
    <row r="10" spans="1:16" ht="13.8" thickBot="1"/>
    <row r="11" spans="1:16" ht="12.75" customHeight="1" thickTop="1">
      <c r="A11" s="4095" t="s">
        <v>4183</v>
      </c>
      <c r="B11" s="4096"/>
      <c r="C11" s="4096"/>
      <c r="D11" s="4096"/>
      <c r="E11" s="4096"/>
      <c r="F11" s="4096"/>
      <c r="G11" s="4096"/>
      <c r="H11" s="4096"/>
      <c r="I11" s="4096"/>
      <c r="J11" s="4096"/>
      <c r="K11" s="4096"/>
      <c r="L11" s="4097"/>
    </row>
    <row r="12" spans="1:16" ht="12.75" customHeight="1">
      <c r="A12" s="4098"/>
      <c r="B12" s="4099"/>
      <c r="C12" s="4099"/>
      <c r="D12" s="4099"/>
      <c r="E12" s="4099"/>
      <c r="F12" s="4099"/>
      <c r="G12" s="4099"/>
      <c r="H12" s="4099"/>
      <c r="I12" s="4099"/>
      <c r="J12" s="4099"/>
      <c r="K12" s="4099"/>
      <c r="L12" s="4100"/>
    </row>
    <row r="13" spans="1:16" ht="12.75" customHeight="1">
      <c r="A13" s="4098"/>
      <c r="B13" s="4099"/>
      <c r="C13" s="4099"/>
      <c r="D13" s="4099"/>
      <c r="E13" s="4099"/>
      <c r="F13" s="4099"/>
      <c r="G13" s="4099"/>
      <c r="H13" s="4099"/>
      <c r="I13" s="4099"/>
      <c r="J13" s="4099"/>
      <c r="K13" s="4099"/>
      <c r="L13" s="4100"/>
    </row>
    <row r="14" spans="1:16" ht="12.75" customHeight="1">
      <c r="A14" s="4098"/>
      <c r="B14" s="4099"/>
      <c r="C14" s="4099"/>
      <c r="D14" s="4099"/>
      <c r="E14" s="4099"/>
      <c r="F14" s="4099"/>
      <c r="G14" s="4099"/>
      <c r="H14" s="4099"/>
      <c r="I14" s="4099"/>
      <c r="J14" s="4099"/>
      <c r="K14" s="4099"/>
      <c r="L14" s="4100"/>
    </row>
    <row r="15" spans="1:16" ht="12.75" customHeight="1">
      <c r="A15" s="4098"/>
      <c r="B15" s="4099"/>
      <c r="C15" s="4099"/>
      <c r="D15" s="4099"/>
      <c r="E15" s="4099"/>
      <c r="F15" s="4099"/>
      <c r="G15" s="4099"/>
      <c r="H15" s="4099"/>
      <c r="I15" s="4099"/>
      <c r="J15" s="4099"/>
      <c r="K15" s="4099"/>
      <c r="L15" s="4100"/>
    </row>
    <row r="16" spans="1:16" ht="12.75" customHeight="1" thickBot="1">
      <c r="A16" s="4101"/>
      <c r="B16" s="4102"/>
      <c r="C16" s="4102"/>
      <c r="D16" s="4102"/>
      <c r="E16" s="4102"/>
      <c r="F16" s="4102"/>
      <c r="G16" s="4102"/>
      <c r="H16" s="4102"/>
      <c r="I16" s="4102"/>
      <c r="J16" s="4102"/>
      <c r="K16" s="4102"/>
      <c r="L16" s="4103"/>
    </row>
    <row r="17" ht="13.8" thickTop="1"/>
  </sheetData>
  <sheetProtection formatRows="0"/>
  <mergeCells count="10">
    <mergeCell ref="A11:L16"/>
    <mergeCell ref="A5:L5"/>
    <mergeCell ref="A6:L6"/>
    <mergeCell ref="A8:L8"/>
    <mergeCell ref="A1:L1"/>
    <mergeCell ref="A2:C2"/>
    <mergeCell ref="D2:L2"/>
    <mergeCell ref="A3:C3"/>
    <mergeCell ref="D3:I3"/>
    <mergeCell ref="J3:K3"/>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95361" r:id="rId4" name="Button 1">
              <controlPr defaultSize="0" print="0" autoFill="0" autoPict="0" macro="[0]!ToMainMenu">
                <anchor>
                  <from>
                    <xdr:col>12</xdr:col>
                    <xdr:colOff>419100</xdr:colOff>
                    <xdr:row>0</xdr:row>
                    <xdr:rowOff>426720</xdr:rowOff>
                  </from>
                  <to>
                    <xdr:col>15</xdr:col>
                    <xdr:colOff>76200</xdr:colOff>
                    <xdr:row>1</xdr:row>
                    <xdr:rowOff>289560</xdr:rowOff>
                  </to>
                </anchor>
              </controlPr>
            </control>
          </mc:Choice>
        </mc:AlternateContent>
        <mc:AlternateContent xmlns:mc="http://schemas.openxmlformats.org/markup-compatibility/2006">
          <mc:Choice Requires="x14">
            <control shapeId="1295362" r:id="rId5" name="Button 2">
              <controlPr defaultSize="0" print="0" autoFill="0" autoPict="0" macro="[0]!PrintCoverPGSec1">
                <anchor>
                  <from>
                    <xdr:col>12</xdr:col>
                    <xdr:colOff>419100</xdr:colOff>
                    <xdr:row>2</xdr:row>
                    <xdr:rowOff>0</xdr:rowOff>
                  </from>
                  <to>
                    <xdr:col>15</xdr:col>
                    <xdr:colOff>76200</xdr:colOff>
                    <xdr:row>4</xdr:row>
                    <xdr:rowOff>99060</xdr:rowOff>
                  </to>
                </anchor>
              </controlPr>
            </control>
          </mc:Choice>
        </mc:AlternateContent>
        <mc:AlternateContent xmlns:mc="http://schemas.openxmlformats.org/markup-compatibility/2006">
          <mc:Choice Requires="x14">
            <control shapeId="1295363" r:id="rId6" name="Button 3">
              <controlPr defaultSize="0" print="0" autoFill="0" autoPict="0" macro="[0]!PrintPreview">
                <anchor>
                  <from>
                    <xdr:col>12</xdr:col>
                    <xdr:colOff>419100</xdr:colOff>
                    <xdr:row>1</xdr:row>
                    <xdr:rowOff>304800</xdr:rowOff>
                  </from>
                  <to>
                    <xdr:col>15</xdr:col>
                    <xdr:colOff>76200</xdr:colOff>
                    <xdr:row>1</xdr:row>
                    <xdr:rowOff>655320</xdr:rowOff>
                  </to>
                </anchor>
              </controlPr>
            </control>
          </mc:Choice>
        </mc:AlternateContent>
        <mc:AlternateContent xmlns:mc="http://schemas.openxmlformats.org/markup-compatibility/2006">
          <mc:Choice Requires="x14">
            <control shapeId="1295364" r:id="rId7" name="Button 4">
              <controlPr defaultSize="0" print="0" autoFill="0" autoPict="0" macro="[0]!ToDataEntry">
                <anchor>
                  <from>
                    <xdr:col>12</xdr:col>
                    <xdr:colOff>419100</xdr:colOff>
                    <xdr:row>4</xdr:row>
                    <xdr:rowOff>114300</xdr:rowOff>
                  </from>
                  <to>
                    <xdr:col>15</xdr:col>
                    <xdr:colOff>76200</xdr:colOff>
                    <xdr:row>5</xdr:row>
                    <xdr:rowOff>160020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9">
    <tabColor rgb="FFC00000"/>
  </sheetPr>
  <dimension ref="B1:L138"/>
  <sheetViews>
    <sheetView showGridLines="0" zoomScaleNormal="100" workbookViewId="0">
      <selection activeCell="C19" sqref="C19:K20"/>
    </sheetView>
  </sheetViews>
  <sheetFormatPr defaultColWidth="9.109375" defaultRowHeight="13.2"/>
  <cols>
    <col min="1" max="1" width="3.33203125" style="1288" customWidth="1"/>
    <col min="2" max="10" width="9.109375" style="1288"/>
    <col min="11" max="11" width="17.88671875" style="1288" customWidth="1"/>
    <col min="12" max="16384" width="9.109375" style="1288"/>
  </cols>
  <sheetData>
    <row r="1" spans="2:12" ht="22.2" customHeight="1">
      <c r="B1" s="2977" t="s">
        <v>3133</v>
      </c>
      <c r="C1" s="2977"/>
      <c r="D1" s="2977"/>
      <c r="E1" s="2977"/>
      <c r="F1" s="2977"/>
      <c r="G1" s="2977"/>
      <c r="H1" s="2977"/>
      <c r="I1" s="2977"/>
      <c r="J1" s="2977"/>
      <c r="K1" s="2977"/>
      <c r="L1" s="1287"/>
    </row>
    <row r="2" spans="2:12" ht="17.399999999999999">
      <c r="B2" s="2978" t="s">
        <v>3134</v>
      </c>
      <c r="C2" s="2978"/>
      <c r="D2" s="2978"/>
      <c r="E2" s="2978"/>
      <c r="F2" s="2978"/>
      <c r="G2" s="2978"/>
      <c r="H2" s="2978"/>
      <c r="I2" s="2978"/>
      <c r="J2" s="2978"/>
      <c r="K2" s="2978"/>
      <c r="L2" s="1289"/>
    </row>
    <row r="3" spans="2:12" ht="17.399999999999999">
      <c r="B3" s="1290"/>
      <c r="C3" s="1290"/>
      <c r="D3" s="1290"/>
      <c r="E3" s="1290"/>
      <c r="F3" s="1290"/>
      <c r="G3" s="1290"/>
      <c r="H3" s="1290"/>
      <c r="I3" s="1290"/>
      <c r="J3" s="1290"/>
      <c r="K3" s="1290"/>
      <c r="L3" s="1291"/>
    </row>
    <row r="4" spans="2:12" ht="15.6">
      <c r="B4" s="2979" t="s">
        <v>2911</v>
      </c>
      <c r="C4" s="2979"/>
      <c r="D4" s="2979"/>
      <c r="E4" s="2979"/>
      <c r="F4" s="2979"/>
      <c r="G4" s="2979"/>
      <c r="H4" s="2979"/>
      <c r="I4" s="2979"/>
      <c r="J4" s="2979"/>
      <c r="K4" s="2979"/>
    </row>
    <row r="5" spans="2:12">
      <c r="B5" s="2758" t="s">
        <v>3249</v>
      </c>
      <c r="C5" s="2758"/>
      <c r="D5" s="2758"/>
      <c r="E5" s="2758"/>
      <c r="F5" s="2758"/>
      <c r="G5" s="2758"/>
      <c r="H5" s="2758"/>
      <c r="I5" s="2758"/>
      <c r="J5" s="2758"/>
      <c r="K5" s="2758"/>
    </row>
    <row r="6" spans="2:12" ht="15.6">
      <c r="B6" s="1292"/>
      <c r="C6" s="1292"/>
      <c r="D6" s="1292"/>
      <c r="E6" s="1292"/>
      <c r="F6" s="1292"/>
      <c r="G6" s="1292"/>
      <c r="H6" s="1292"/>
      <c r="I6" s="1292"/>
      <c r="J6" s="1292"/>
      <c r="K6" s="1292"/>
    </row>
    <row r="7" spans="2:12">
      <c r="B7" s="2758" t="s">
        <v>3260</v>
      </c>
      <c r="C7" s="2758"/>
      <c r="D7" s="2758"/>
      <c r="E7" s="2758"/>
      <c r="F7" s="2758"/>
      <c r="G7" s="2758"/>
      <c r="H7" s="2758"/>
      <c r="I7" s="2758"/>
      <c r="J7" s="2758"/>
      <c r="K7" s="2758"/>
    </row>
    <row r="8" spans="2:12" ht="45.6" customHeight="1">
      <c r="B8" s="2964" t="s">
        <v>3236</v>
      </c>
      <c r="C8" s="2964"/>
      <c r="D8" s="2964"/>
      <c r="E8" s="2964"/>
      <c r="F8" s="2964"/>
      <c r="G8" s="2964"/>
      <c r="H8" s="2964"/>
      <c r="I8" s="2964"/>
      <c r="J8" s="2964"/>
      <c r="K8" s="2964"/>
    </row>
    <row r="9" spans="2:12">
      <c r="B9" s="2964" t="s">
        <v>3135</v>
      </c>
      <c r="C9" s="2964"/>
      <c r="D9" s="2964"/>
      <c r="E9" s="2964"/>
      <c r="F9" s="2964"/>
      <c r="G9" s="2964"/>
      <c r="H9" s="2964"/>
      <c r="I9" s="2964"/>
      <c r="J9" s="2964"/>
      <c r="K9" s="1293" t="s">
        <v>396</v>
      </c>
    </row>
    <row r="10" spans="2:12">
      <c r="B10" s="2965"/>
      <c r="C10" s="2965"/>
      <c r="D10" s="2965"/>
      <c r="E10" s="2965"/>
      <c r="F10" s="2965"/>
      <c r="G10" s="2965"/>
      <c r="H10" s="2965"/>
      <c r="I10" s="2965"/>
      <c r="J10" s="2965"/>
      <c r="K10" s="2965"/>
    </row>
    <row r="11" spans="2:12">
      <c r="B11" s="2758" t="s">
        <v>3261</v>
      </c>
      <c r="C11" s="2758"/>
      <c r="D11" s="2758"/>
      <c r="E11" s="2758"/>
      <c r="F11" s="2758"/>
      <c r="G11" s="2758"/>
      <c r="H11" s="2758"/>
      <c r="I11" s="2758"/>
      <c r="J11" s="2758"/>
      <c r="K11" s="2758"/>
    </row>
    <row r="12" spans="2:12" ht="31.2" customHeight="1">
      <c r="B12" s="2964" t="s">
        <v>86</v>
      </c>
      <c r="C12" s="2964"/>
      <c r="D12" s="2964"/>
      <c r="E12" s="2964"/>
      <c r="F12" s="2964"/>
      <c r="G12" s="2964"/>
      <c r="H12" s="2964"/>
      <c r="I12" s="2964"/>
      <c r="J12" s="2964"/>
      <c r="K12" s="2964"/>
    </row>
    <row r="13" spans="2:12" ht="13.2" customHeight="1">
      <c r="B13" s="2965"/>
      <c r="C13" s="2965"/>
      <c r="D13" s="2965"/>
      <c r="E13" s="2965"/>
      <c r="F13" s="2965"/>
      <c r="G13" s="2965"/>
      <c r="H13" s="2965"/>
      <c r="I13" s="2965"/>
      <c r="J13" s="2965"/>
      <c r="K13" s="2965"/>
    </row>
    <row r="14" spans="2:12">
      <c r="B14" s="2964" t="s">
        <v>3136</v>
      </c>
      <c r="C14" s="2964"/>
      <c r="D14" s="2964"/>
      <c r="E14" s="2964"/>
      <c r="F14" s="2964"/>
      <c r="G14" s="2964"/>
      <c r="H14" s="2964"/>
      <c r="I14" s="2964"/>
      <c r="J14" s="2964"/>
      <c r="K14" s="2964"/>
    </row>
    <row r="15" spans="2:12">
      <c r="B15" s="1294" t="s">
        <v>792</v>
      </c>
      <c r="C15" s="2970" t="s">
        <v>3222</v>
      </c>
      <c r="D15" s="2971"/>
      <c r="E15" s="2971"/>
      <c r="F15" s="2971"/>
      <c r="G15" s="2971"/>
      <c r="H15" s="2971"/>
      <c r="I15" s="2971"/>
      <c r="J15" s="2971"/>
      <c r="K15" s="2972"/>
    </row>
    <row r="16" spans="2:12" ht="13.2" customHeight="1">
      <c r="B16" s="1294" t="s">
        <v>787</v>
      </c>
      <c r="C16" s="2970" t="s">
        <v>4040</v>
      </c>
      <c r="D16" s="2971"/>
      <c r="E16" s="2971"/>
      <c r="F16" s="2971"/>
      <c r="G16" s="2971"/>
      <c r="H16" s="2971"/>
      <c r="I16" s="2971"/>
      <c r="J16" s="2971"/>
      <c r="K16" s="2972"/>
    </row>
    <row r="17" spans="2:11">
      <c r="B17" s="1294" t="s">
        <v>788</v>
      </c>
      <c r="C17" s="2964" t="s">
        <v>3223</v>
      </c>
      <c r="D17" s="2964"/>
      <c r="E17" s="2964"/>
      <c r="F17" s="2964"/>
      <c r="G17" s="2964"/>
      <c r="H17" s="2964"/>
      <c r="I17" s="2964"/>
      <c r="J17" s="2964"/>
      <c r="K17" s="2964"/>
    </row>
    <row r="18" spans="2:11">
      <c r="B18" s="2973"/>
      <c r="C18" s="2973"/>
      <c r="D18" s="2973"/>
      <c r="E18" s="2973"/>
      <c r="F18" s="2973"/>
      <c r="G18" s="2973"/>
      <c r="H18" s="2973"/>
      <c r="I18" s="2973"/>
      <c r="J18" s="2973"/>
      <c r="K18" s="2973"/>
    </row>
    <row r="19" spans="2:11" ht="13.2" customHeight="1">
      <c r="B19" s="1541">
        <v>1</v>
      </c>
      <c r="C19" s="2970" t="s">
        <v>3907</v>
      </c>
      <c r="D19" s="2971"/>
      <c r="E19" s="2971"/>
      <c r="F19" s="2971"/>
      <c r="G19" s="2971"/>
      <c r="H19" s="2971"/>
      <c r="I19" s="2971"/>
      <c r="J19" s="2971"/>
      <c r="K19" s="2972"/>
    </row>
    <row r="20" spans="2:11" ht="44.4" customHeight="1">
      <c r="C20" s="2974"/>
      <c r="D20" s="2975"/>
      <c r="E20" s="2975"/>
      <c r="F20" s="2975"/>
      <c r="G20" s="2975"/>
      <c r="H20" s="2975"/>
      <c r="I20" s="2975"/>
      <c r="J20" s="2975"/>
      <c r="K20" s="2976"/>
    </row>
    <row r="21" spans="2:11">
      <c r="B21" s="2969" t="s">
        <v>3135</v>
      </c>
      <c r="C21" s="2969"/>
      <c r="D21" s="2969"/>
      <c r="E21" s="2969"/>
      <c r="F21" s="2969"/>
      <c r="G21" s="2969"/>
      <c r="H21" s="2969"/>
      <c r="I21" s="2969"/>
      <c r="J21" s="2969"/>
      <c r="K21" s="1295" t="s">
        <v>396</v>
      </c>
    </row>
    <row r="22" spans="2:11">
      <c r="B22" s="2965"/>
      <c r="C22" s="2965"/>
      <c r="D22" s="2965"/>
      <c r="E22" s="2965"/>
      <c r="F22" s="2965"/>
      <c r="G22" s="2965"/>
      <c r="H22" s="2965"/>
      <c r="I22" s="2965"/>
      <c r="J22" s="2965"/>
      <c r="K22" s="2965"/>
    </row>
    <row r="23" spans="2:11" ht="13.2" customHeight="1">
      <c r="B23" s="2758" t="s">
        <v>3262</v>
      </c>
      <c r="C23" s="2758"/>
      <c r="D23" s="2758"/>
      <c r="E23" s="2758"/>
      <c r="F23" s="2758"/>
      <c r="G23" s="2758"/>
      <c r="H23" s="2758"/>
      <c r="I23" s="2758"/>
      <c r="J23" s="2758"/>
      <c r="K23" s="2758"/>
    </row>
    <row r="24" spans="2:11" ht="64.2" customHeight="1">
      <c r="B24" s="2964" t="s">
        <v>2912</v>
      </c>
      <c r="C24" s="2964"/>
      <c r="D24" s="2964"/>
      <c r="E24" s="2964"/>
      <c r="F24" s="2964"/>
      <c r="G24" s="2964"/>
      <c r="H24" s="2964"/>
      <c r="I24" s="2964"/>
      <c r="J24" s="2964"/>
      <c r="K24" s="2964"/>
    </row>
    <row r="25" spans="2:11" ht="13.2" customHeight="1">
      <c r="B25" s="2965"/>
      <c r="C25" s="2965"/>
      <c r="D25" s="2965"/>
      <c r="E25" s="2965"/>
      <c r="F25" s="2965"/>
      <c r="G25" s="2965"/>
      <c r="H25" s="2965"/>
      <c r="I25" s="2965"/>
      <c r="J25" s="2965"/>
      <c r="K25" s="2965"/>
    </row>
    <row r="26" spans="2:11" ht="37.950000000000003" customHeight="1">
      <c r="B26" s="2964" t="s">
        <v>2913</v>
      </c>
      <c r="C26" s="2964"/>
      <c r="D26" s="2964"/>
      <c r="E26" s="2964"/>
      <c r="F26" s="2964"/>
      <c r="G26" s="2964"/>
      <c r="H26" s="2964"/>
      <c r="I26" s="2964"/>
      <c r="J26" s="2964"/>
      <c r="K26" s="2964"/>
    </row>
    <row r="27" spans="2:11" ht="13.2" customHeight="1">
      <c r="B27" s="2965"/>
      <c r="C27" s="2965"/>
      <c r="D27" s="2965"/>
      <c r="E27" s="2965"/>
      <c r="F27" s="2965"/>
      <c r="G27" s="2965"/>
      <c r="H27" s="2965"/>
      <c r="I27" s="2965"/>
      <c r="J27" s="2965"/>
      <c r="K27" s="2965"/>
    </row>
    <row r="28" spans="2:11" ht="33.6" customHeight="1">
      <c r="B28" s="2964" t="s">
        <v>2914</v>
      </c>
      <c r="C28" s="2964"/>
      <c r="D28" s="2964"/>
      <c r="E28" s="2964"/>
      <c r="F28" s="2964"/>
      <c r="G28" s="2964"/>
      <c r="H28" s="2964"/>
      <c r="I28" s="2964"/>
      <c r="J28" s="2964"/>
      <c r="K28" s="2964"/>
    </row>
    <row r="29" spans="2:11" ht="13.2" customHeight="1">
      <c r="B29" s="2964" t="s">
        <v>3135</v>
      </c>
      <c r="C29" s="2964"/>
      <c r="D29" s="2964"/>
      <c r="E29" s="2964"/>
      <c r="F29" s="2964"/>
      <c r="G29" s="2964"/>
      <c r="H29" s="2964"/>
      <c r="I29" s="2964"/>
      <c r="J29" s="2964"/>
      <c r="K29" s="1295" t="s">
        <v>396</v>
      </c>
    </row>
    <row r="30" spans="2:11" ht="13.2" customHeight="1">
      <c r="B30" s="2965"/>
      <c r="C30" s="2965"/>
      <c r="D30" s="2965"/>
      <c r="E30" s="2965"/>
      <c r="F30" s="2965"/>
      <c r="G30" s="2965"/>
      <c r="H30" s="2965"/>
      <c r="I30" s="2965"/>
      <c r="J30" s="2965"/>
      <c r="K30" s="2965"/>
    </row>
    <row r="31" spans="2:11">
      <c r="B31" s="2758" t="s">
        <v>3263</v>
      </c>
      <c r="C31" s="2758"/>
      <c r="D31" s="2758"/>
      <c r="E31" s="2758"/>
      <c r="F31" s="2758"/>
      <c r="G31" s="2758"/>
      <c r="H31" s="2758"/>
      <c r="I31" s="2758"/>
      <c r="J31" s="2758"/>
      <c r="K31" s="2758"/>
    </row>
    <row r="32" spans="2:11">
      <c r="B32" s="2964" t="s">
        <v>2915</v>
      </c>
      <c r="C32" s="2964"/>
      <c r="D32" s="2964"/>
      <c r="E32" s="2964"/>
      <c r="F32" s="2964"/>
      <c r="G32" s="2964"/>
      <c r="H32" s="2964"/>
      <c r="I32" s="2964"/>
      <c r="J32" s="2964"/>
      <c r="K32" s="2964"/>
    </row>
    <row r="33" spans="2:11">
      <c r="B33" s="2964" t="s">
        <v>2916</v>
      </c>
      <c r="C33" s="2964"/>
      <c r="D33" s="2964"/>
      <c r="E33" s="2964"/>
      <c r="F33" s="2964"/>
      <c r="G33" s="2964"/>
      <c r="H33" s="2964"/>
      <c r="I33" s="2964"/>
      <c r="J33" s="2964"/>
      <c r="K33" s="2964"/>
    </row>
    <row r="34" spans="2:11" ht="31.2" customHeight="1">
      <c r="B34" s="2964" t="s">
        <v>2917</v>
      </c>
      <c r="C34" s="2964"/>
      <c r="D34" s="2964"/>
      <c r="E34" s="2964"/>
      <c r="F34" s="2964"/>
      <c r="G34" s="2964"/>
      <c r="H34" s="2964"/>
      <c r="I34" s="2964"/>
      <c r="J34" s="2964"/>
      <c r="K34" s="2964"/>
    </row>
    <row r="35" spans="2:11" ht="13.2" customHeight="1">
      <c r="B35" s="2964" t="s">
        <v>3135</v>
      </c>
      <c r="C35" s="2964"/>
      <c r="D35" s="2964"/>
      <c r="E35" s="2964"/>
      <c r="F35" s="2964"/>
      <c r="G35" s="2964"/>
      <c r="H35" s="2964"/>
      <c r="I35" s="2964"/>
      <c r="J35" s="2964"/>
      <c r="K35" s="1295" t="s">
        <v>396</v>
      </c>
    </row>
    <row r="36" spans="2:11" ht="13.2" customHeight="1">
      <c r="B36" s="2965"/>
      <c r="C36" s="2965"/>
      <c r="D36" s="2965"/>
      <c r="E36" s="2965"/>
      <c r="F36" s="2965"/>
      <c r="G36" s="2965"/>
      <c r="H36" s="2965"/>
      <c r="I36" s="2965"/>
      <c r="J36" s="2965"/>
      <c r="K36" s="2965"/>
    </row>
    <row r="37" spans="2:11">
      <c r="B37" s="2758" t="s">
        <v>3264</v>
      </c>
      <c r="C37" s="2758"/>
      <c r="D37" s="2758"/>
      <c r="E37" s="2758"/>
      <c r="F37" s="2758"/>
      <c r="G37" s="2758"/>
      <c r="H37" s="2758"/>
      <c r="I37" s="2758"/>
      <c r="J37" s="2758"/>
      <c r="K37" s="2758"/>
    </row>
    <row r="38" spans="2:11" ht="43.2" customHeight="1">
      <c r="B38" s="2964" t="s">
        <v>2918</v>
      </c>
      <c r="C38" s="2964"/>
      <c r="D38" s="2964"/>
      <c r="E38" s="2964"/>
      <c r="F38" s="2964"/>
      <c r="G38" s="2964"/>
      <c r="H38" s="2964"/>
      <c r="I38" s="2964"/>
      <c r="J38" s="2964"/>
      <c r="K38" s="2964"/>
    </row>
    <row r="39" spans="2:11" ht="28.2" customHeight="1">
      <c r="B39" s="2964" t="s">
        <v>3110</v>
      </c>
      <c r="C39" s="2964"/>
      <c r="D39" s="2964"/>
      <c r="E39" s="2964"/>
      <c r="F39" s="2964"/>
      <c r="G39" s="2964"/>
      <c r="H39" s="2964"/>
      <c r="I39" s="2964"/>
      <c r="J39" s="2964"/>
      <c r="K39" s="2964"/>
    </row>
    <row r="40" spans="2:11" ht="13.2" customHeight="1">
      <c r="B40" s="2964" t="s">
        <v>3135</v>
      </c>
      <c r="C40" s="2964"/>
      <c r="D40" s="2964"/>
      <c r="E40" s="2964"/>
      <c r="F40" s="2964"/>
      <c r="G40" s="2964"/>
      <c r="H40" s="2964"/>
      <c r="I40" s="2964"/>
      <c r="J40" s="2964"/>
      <c r="K40" s="1295" t="s">
        <v>396</v>
      </c>
    </row>
    <row r="41" spans="2:11">
      <c r="B41" s="2965"/>
      <c r="C41" s="2965"/>
      <c r="D41" s="2965"/>
      <c r="E41" s="2965"/>
      <c r="F41" s="2965"/>
      <c r="G41" s="2965"/>
      <c r="H41" s="2965"/>
      <c r="I41" s="2965"/>
      <c r="J41" s="2965"/>
      <c r="K41" s="2965"/>
    </row>
    <row r="42" spans="2:11">
      <c r="B42" s="2758" t="s">
        <v>3279</v>
      </c>
      <c r="C42" s="2758"/>
      <c r="D42" s="2758"/>
      <c r="E42" s="2758"/>
      <c r="F42" s="2758"/>
      <c r="G42" s="2758"/>
      <c r="H42" s="2758"/>
      <c r="I42" s="2758"/>
      <c r="J42" s="2758"/>
      <c r="K42" s="2758"/>
    </row>
    <row r="43" spans="2:11" ht="58.2" customHeight="1">
      <c r="B43" s="2964" t="s">
        <v>3265</v>
      </c>
      <c r="C43" s="2964"/>
      <c r="D43" s="2964"/>
      <c r="E43" s="2964"/>
      <c r="F43" s="2964"/>
      <c r="G43" s="2964"/>
      <c r="H43" s="2964"/>
      <c r="I43" s="2964"/>
      <c r="J43" s="2964"/>
      <c r="K43" s="2964"/>
    </row>
    <row r="44" spans="2:11" ht="13.2" customHeight="1">
      <c r="B44" s="2964" t="s">
        <v>3135</v>
      </c>
      <c r="C44" s="2964"/>
      <c r="D44" s="2964"/>
      <c r="E44" s="2964"/>
      <c r="F44" s="2964"/>
      <c r="G44" s="2964"/>
      <c r="H44" s="2964"/>
      <c r="I44" s="2964"/>
      <c r="J44" s="2964"/>
      <c r="K44" s="1295" t="s">
        <v>396</v>
      </c>
    </row>
    <row r="45" spans="2:11" ht="13.2" customHeight="1">
      <c r="B45" s="1296"/>
      <c r="C45" s="1296"/>
      <c r="D45" s="1296"/>
      <c r="E45" s="1296"/>
      <c r="F45" s="1296"/>
      <c r="G45" s="1296"/>
      <c r="H45" s="1296"/>
      <c r="I45" s="1296"/>
      <c r="J45" s="1296"/>
      <c r="K45" s="1297"/>
    </row>
    <row r="46" spans="2:11" ht="33.6" customHeight="1">
      <c r="B46" s="2964" t="s">
        <v>3266</v>
      </c>
      <c r="C46" s="2964"/>
      <c r="D46" s="2964"/>
      <c r="E46" s="2964"/>
      <c r="F46" s="2964"/>
      <c r="G46" s="2964"/>
      <c r="H46" s="2964"/>
      <c r="I46" s="2964"/>
      <c r="J46" s="2964"/>
      <c r="K46" s="2964"/>
    </row>
    <row r="47" spans="2:11" ht="45.6" customHeight="1">
      <c r="B47" s="2964" t="s">
        <v>3258</v>
      </c>
      <c r="C47" s="2964"/>
      <c r="D47" s="2964"/>
      <c r="E47" s="2964"/>
      <c r="F47" s="2964"/>
      <c r="G47" s="2964"/>
      <c r="H47" s="2964"/>
      <c r="I47" s="2964"/>
      <c r="J47" s="2964"/>
      <c r="K47" s="2964"/>
    </row>
    <row r="48" spans="2:11" ht="13.2" customHeight="1">
      <c r="B48" s="2964" t="s">
        <v>3135</v>
      </c>
      <c r="C48" s="2964"/>
      <c r="D48" s="2964"/>
      <c r="E48" s="2964"/>
      <c r="F48" s="2964"/>
      <c r="G48" s="2964"/>
      <c r="H48" s="2964"/>
      <c r="I48" s="2964"/>
      <c r="J48" s="2964"/>
      <c r="K48" s="1295" t="s">
        <v>396</v>
      </c>
    </row>
    <row r="49" spans="2:11">
      <c r="B49" s="2965"/>
      <c r="C49" s="2965"/>
      <c r="D49" s="2965"/>
      <c r="E49" s="2965"/>
      <c r="F49" s="2965"/>
      <c r="G49" s="2965"/>
      <c r="H49" s="2965"/>
      <c r="I49" s="2965"/>
      <c r="J49" s="2965"/>
      <c r="K49" s="2965"/>
    </row>
    <row r="50" spans="2:11">
      <c r="B50" s="2758" t="s">
        <v>3765</v>
      </c>
      <c r="C50" s="2758"/>
      <c r="D50" s="2758"/>
      <c r="E50" s="2758"/>
      <c r="F50" s="2758"/>
      <c r="G50" s="2758"/>
      <c r="H50" s="2758"/>
      <c r="I50" s="2758"/>
      <c r="J50" s="2758"/>
      <c r="K50" s="2758"/>
    </row>
    <row r="51" spans="2:11" ht="220.5" customHeight="1">
      <c r="B51" s="2964" t="s">
        <v>4041</v>
      </c>
      <c r="C51" s="2964"/>
      <c r="D51" s="2964"/>
      <c r="E51" s="2964"/>
      <c r="F51" s="2964"/>
      <c r="G51" s="2964"/>
      <c r="H51" s="2964"/>
      <c r="I51" s="2964"/>
      <c r="J51" s="2964"/>
      <c r="K51" s="2964"/>
    </row>
    <row r="52" spans="2:11" ht="13.2" customHeight="1">
      <c r="B52" s="2964" t="s">
        <v>3135</v>
      </c>
      <c r="C52" s="2964"/>
      <c r="D52" s="2964"/>
      <c r="E52" s="2964"/>
      <c r="F52" s="2964"/>
      <c r="G52" s="2964"/>
      <c r="H52" s="2964"/>
      <c r="I52" s="2964"/>
      <c r="J52" s="2964"/>
      <c r="K52" s="1295" t="s">
        <v>396</v>
      </c>
    </row>
    <row r="53" spans="2:11">
      <c r="B53" s="2965"/>
      <c r="C53" s="2965"/>
      <c r="D53" s="2965"/>
      <c r="E53" s="2965"/>
      <c r="F53" s="2965"/>
      <c r="G53" s="2965"/>
      <c r="H53" s="2965"/>
      <c r="I53" s="2965"/>
      <c r="J53" s="2965"/>
      <c r="K53" s="2965"/>
    </row>
    <row r="54" spans="2:11">
      <c r="B54" s="2758" t="s">
        <v>3280</v>
      </c>
      <c r="C54" s="2758"/>
      <c r="D54" s="2758"/>
      <c r="E54" s="2758"/>
      <c r="F54" s="2758"/>
      <c r="G54" s="2758"/>
      <c r="H54" s="2758"/>
      <c r="I54" s="2758"/>
      <c r="J54" s="2758"/>
      <c r="K54" s="2758"/>
    </row>
    <row r="55" spans="2:11" ht="13.2" customHeight="1">
      <c r="B55" s="2758" t="s">
        <v>3267</v>
      </c>
      <c r="C55" s="2758"/>
      <c r="D55" s="2758"/>
      <c r="E55" s="2758"/>
      <c r="F55" s="2758"/>
      <c r="G55" s="2758"/>
      <c r="H55" s="2758"/>
      <c r="I55" s="2758"/>
      <c r="J55" s="2758"/>
      <c r="K55" s="2758"/>
    </row>
    <row r="56" spans="2:11" ht="137.25" customHeight="1">
      <c r="B56" s="2966" t="s">
        <v>4042</v>
      </c>
      <c r="C56" s="2967"/>
      <c r="D56" s="2967"/>
      <c r="E56" s="2967"/>
      <c r="F56" s="2967"/>
      <c r="G56" s="2967"/>
      <c r="H56" s="2967"/>
      <c r="I56" s="2967"/>
      <c r="J56" s="2967"/>
      <c r="K56" s="2968"/>
    </row>
    <row r="57" spans="2:11">
      <c r="B57" s="2964" t="s">
        <v>3135</v>
      </c>
      <c r="C57" s="2964"/>
      <c r="D57" s="2964"/>
      <c r="E57" s="2964"/>
      <c r="F57" s="2964"/>
      <c r="G57" s="2964"/>
      <c r="H57" s="2964"/>
      <c r="I57" s="2964"/>
      <c r="J57" s="2964"/>
      <c r="K57" s="1295" t="s">
        <v>396</v>
      </c>
    </row>
    <row r="58" spans="2:11">
      <c r="B58" s="2965"/>
      <c r="C58" s="2965"/>
      <c r="D58" s="2965"/>
      <c r="E58" s="2965"/>
      <c r="F58" s="2965"/>
      <c r="G58" s="2965"/>
      <c r="H58" s="2965"/>
      <c r="I58" s="2965"/>
      <c r="J58" s="2965"/>
      <c r="K58" s="2965"/>
    </row>
    <row r="59" spans="2:11" ht="13.2" customHeight="1">
      <c r="B59" s="2758" t="s">
        <v>3268</v>
      </c>
      <c r="C59" s="2758"/>
      <c r="D59" s="2758"/>
      <c r="E59" s="2758"/>
      <c r="F59" s="2758"/>
      <c r="G59" s="2758"/>
      <c r="H59" s="2758"/>
      <c r="I59" s="2758"/>
      <c r="J59" s="2758"/>
      <c r="K59" s="2758"/>
    </row>
    <row r="60" spans="2:11" ht="31.95" customHeight="1">
      <c r="B60" s="2964" t="s">
        <v>2919</v>
      </c>
      <c r="C60" s="2964"/>
      <c r="D60" s="2964"/>
      <c r="E60" s="2964"/>
      <c r="F60" s="2964"/>
      <c r="G60" s="2964"/>
      <c r="H60" s="2964"/>
      <c r="I60" s="2964"/>
      <c r="J60" s="2964"/>
      <c r="K60" s="2964"/>
    </row>
    <row r="61" spans="2:11">
      <c r="B61" s="2964" t="s">
        <v>3224</v>
      </c>
      <c r="C61" s="2964"/>
      <c r="D61" s="2964"/>
      <c r="E61" s="2964"/>
      <c r="F61" s="2964"/>
      <c r="G61" s="2964"/>
      <c r="H61" s="2964"/>
      <c r="I61" s="2964"/>
      <c r="J61" s="2964"/>
      <c r="K61" s="2964"/>
    </row>
    <row r="62" spans="2:11">
      <c r="B62" s="2964" t="s">
        <v>3135</v>
      </c>
      <c r="C62" s="2964"/>
      <c r="D62" s="2964"/>
      <c r="E62" s="2964"/>
      <c r="F62" s="2964"/>
      <c r="G62" s="2964"/>
      <c r="H62" s="2964"/>
      <c r="I62" s="2964"/>
      <c r="J62" s="2964"/>
      <c r="K62" s="1295" t="s">
        <v>396</v>
      </c>
    </row>
    <row r="64" spans="2:11">
      <c r="B64" s="2758" t="s">
        <v>3269</v>
      </c>
      <c r="C64" s="2758"/>
      <c r="D64" s="2758"/>
      <c r="E64" s="2758"/>
      <c r="F64" s="2758"/>
      <c r="G64" s="2758"/>
      <c r="H64" s="2758"/>
      <c r="I64" s="2758"/>
      <c r="J64" s="2758"/>
      <c r="K64" s="2758"/>
    </row>
    <row r="65" spans="2:11">
      <c r="B65" s="2758" t="s">
        <v>2920</v>
      </c>
      <c r="C65" s="2758"/>
      <c r="D65" s="2758"/>
      <c r="E65" s="2758"/>
      <c r="F65" s="2758"/>
      <c r="G65" s="2758"/>
      <c r="H65" s="2758"/>
      <c r="I65" s="2758"/>
      <c r="J65" s="2758"/>
      <c r="K65" s="2758"/>
    </row>
    <row r="66" spans="2:11" ht="37.200000000000003" customHeight="1">
      <c r="B66" s="2964" t="s">
        <v>2921</v>
      </c>
      <c r="C66" s="2964"/>
      <c r="D66" s="2964"/>
      <c r="E66" s="2964"/>
      <c r="F66" s="2964"/>
      <c r="G66" s="2964"/>
      <c r="H66" s="2964"/>
      <c r="I66" s="2964"/>
      <c r="J66" s="2964"/>
      <c r="K66" s="2964"/>
    </row>
    <row r="67" spans="2:11">
      <c r="B67" s="2965"/>
      <c r="C67" s="2965"/>
      <c r="D67" s="2965"/>
      <c r="E67" s="2965"/>
      <c r="F67" s="2965"/>
      <c r="G67" s="2965"/>
      <c r="H67" s="2965"/>
      <c r="I67" s="2965"/>
      <c r="J67" s="2965"/>
      <c r="K67" s="2965"/>
    </row>
    <row r="68" spans="2:11" ht="62.4" customHeight="1">
      <c r="B68" s="2964" t="s">
        <v>2922</v>
      </c>
      <c r="C68" s="2964"/>
      <c r="D68" s="2964"/>
      <c r="E68" s="2964"/>
      <c r="F68" s="2964"/>
      <c r="G68" s="2964"/>
      <c r="H68" s="2964"/>
      <c r="I68" s="2964"/>
      <c r="J68" s="2964"/>
      <c r="K68" s="2964"/>
    </row>
    <row r="69" spans="2:11">
      <c r="B69" s="2965"/>
      <c r="C69" s="2965"/>
      <c r="D69" s="2965"/>
      <c r="E69" s="2965"/>
      <c r="F69" s="2965"/>
      <c r="G69" s="2965"/>
      <c r="H69" s="2965"/>
      <c r="I69" s="2965"/>
      <c r="J69" s="2965"/>
      <c r="K69" s="2965"/>
    </row>
    <row r="70" spans="2:11" ht="13.2" customHeight="1">
      <c r="B70" s="2758" t="s">
        <v>2923</v>
      </c>
      <c r="C70" s="2758"/>
      <c r="D70" s="2758"/>
      <c r="E70" s="2758"/>
      <c r="F70" s="2758"/>
      <c r="G70" s="2758"/>
      <c r="H70" s="2758"/>
      <c r="I70" s="2758"/>
      <c r="J70" s="2758"/>
      <c r="K70" s="2758"/>
    </row>
    <row r="71" spans="2:11" ht="30.6" customHeight="1">
      <c r="B71" s="2964" t="s">
        <v>3220</v>
      </c>
      <c r="C71" s="2964"/>
      <c r="D71" s="2964"/>
      <c r="E71" s="2964"/>
      <c r="F71" s="2964"/>
      <c r="G71" s="2964"/>
      <c r="H71" s="2964"/>
      <c r="I71" s="2964"/>
      <c r="J71" s="2964"/>
      <c r="K71" s="2964"/>
    </row>
    <row r="72" spans="2:11" ht="30.6" customHeight="1">
      <c r="B72" s="2964" t="s">
        <v>2924</v>
      </c>
      <c r="C72" s="2964"/>
      <c r="D72" s="2964"/>
      <c r="E72" s="2964"/>
      <c r="F72" s="2964"/>
      <c r="G72" s="2964"/>
      <c r="H72" s="2964"/>
      <c r="I72" s="2964"/>
      <c r="J72" s="2964"/>
      <c r="K72" s="2964"/>
    </row>
    <row r="73" spans="2:11" ht="30.6" customHeight="1">
      <c r="B73" s="2964" t="s">
        <v>2925</v>
      </c>
      <c r="C73" s="2964"/>
      <c r="D73" s="2964"/>
      <c r="E73" s="2964"/>
      <c r="F73" s="2964"/>
      <c r="G73" s="2964"/>
      <c r="H73" s="2964"/>
      <c r="I73" s="2964"/>
      <c r="J73" s="2964"/>
      <c r="K73" s="2964"/>
    </row>
    <row r="74" spans="2:11" ht="17.399999999999999" customHeight="1">
      <c r="B74" s="2964" t="s">
        <v>2926</v>
      </c>
      <c r="C74" s="2964"/>
      <c r="D74" s="2964"/>
      <c r="E74" s="2964"/>
      <c r="F74" s="2964"/>
      <c r="G74" s="2964"/>
      <c r="H74" s="2964"/>
      <c r="I74" s="2964"/>
      <c r="J74" s="2964"/>
      <c r="K74" s="2964"/>
    </row>
    <row r="75" spans="2:11" ht="30.6" customHeight="1">
      <c r="B75" s="2964" t="s">
        <v>2927</v>
      </c>
      <c r="C75" s="2964"/>
      <c r="D75" s="2964"/>
      <c r="E75" s="2964"/>
      <c r="F75" s="2964"/>
      <c r="G75" s="2964"/>
      <c r="H75" s="2964"/>
      <c r="I75" s="2964"/>
      <c r="J75" s="2964"/>
      <c r="K75" s="2964"/>
    </row>
    <row r="76" spans="2:11" ht="35.4" customHeight="1">
      <c r="B76" s="2964" t="s">
        <v>2928</v>
      </c>
      <c r="C76" s="2964"/>
      <c r="D76" s="2964"/>
      <c r="E76" s="2964"/>
      <c r="F76" s="2964"/>
      <c r="G76" s="2964"/>
      <c r="H76" s="2964"/>
      <c r="I76" s="2964"/>
      <c r="J76" s="2964"/>
      <c r="K76" s="2964"/>
    </row>
    <row r="77" spans="2:11" ht="33" customHeight="1">
      <c r="B77" s="2964" t="s">
        <v>2929</v>
      </c>
      <c r="C77" s="2964"/>
      <c r="D77" s="2964"/>
      <c r="E77" s="2964"/>
      <c r="F77" s="2964"/>
      <c r="G77" s="2964"/>
      <c r="H77" s="2964"/>
      <c r="I77" s="2964"/>
      <c r="J77" s="2964"/>
      <c r="K77" s="2964"/>
    </row>
    <row r="78" spans="2:11" ht="31.2" customHeight="1">
      <c r="B78" s="2964" t="s">
        <v>3137</v>
      </c>
      <c r="C78" s="2964"/>
      <c r="D78" s="2964"/>
      <c r="E78" s="2964"/>
      <c r="F78" s="2964"/>
      <c r="G78" s="2964"/>
      <c r="H78" s="2964"/>
      <c r="I78" s="2964"/>
      <c r="J78" s="2964"/>
      <c r="K78" s="2964"/>
    </row>
    <row r="79" spans="2:11" ht="28.2" customHeight="1">
      <c r="B79" s="2964" t="s">
        <v>2930</v>
      </c>
      <c r="C79" s="2964"/>
      <c r="D79" s="2964"/>
      <c r="E79" s="2964"/>
      <c r="F79" s="2964"/>
      <c r="G79" s="2964"/>
      <c r="H79" s="2964"/>
      <c r="I79" s="2964"/>
      <c r="J79" s="2964"/>
      <c r="K79" s="2964"/>
    </row>
    <row r="80" spans="2:11" ht="36" customHeight="1">
      <c r="B80" s="2964" t="s">
        <v>2882</v>
      </c>
      <c r="C80" s="2964"/>
      <c r="D80" s="2964"/>
      <c r="E80" s="2964"/>
      <c r="F80" s="2964"/>
      <c r="G80" s="2964"/>
      <c r="H80" s="2964"/>
      <c r="I80" s="2964"/>
      <c r="J80" s="2964"/>
      <c r="K80" s="2964"/>
    </row>
    <row r="81" spans="2:11" ht="55.95" customHeight="1">
      <c r="B81" s="2964" t="s">
        <v>2931</v>
      </c>
      <c r="C81" s="2964"/>
      <c r="D81" s="2964"/>
      <c r="E81" s="2964"/>
      <c r="F81" s="2964"/>
      <c r="G81" s="2964"/>
      <c r="H81" s="2964"/>
      <c r="I81" s="2964"/>
      <c r="J81" s="2964"/>
      <c r="K81" s="2964"/>
    </row>
    <row r="82" spans="2:11" ht="13.2" customHeight="1">
      <c r="B82" s="2964" t="s">
        <v>3135</v>
      </c>
      <c r="C82" s="2964"/>
      <c r="D82" s="2964"/>
      <c r="E82" s="2964"/>
      <c r="F82" s="2964"/>
      <c r="G82" s="2964"/>
      <c r="H82" s="2964"/>
      <c r="I82" s="2964"/>
      <c r="J82" s="2964"/>
      <c r="K82" s="1295" t="s">
        <v>396</v>
      </c>
    </row>
    <row r="83" spans="2:11">
      <c r="B83" s="991"/>
      <c r="C83" s="1298"/>
      <c r="D83" s="1298"/>
      <c r="E83" s="1298"/>
      <c r="F83" s="1298"/>
      <c r="G83" s="1298"/>
      <c r="H83" s="1298"/>
      <c r="I83" s="1298"/>
      <c r="J83" s="1298"/>
      <c r="K83" s="1298"/>
    </row>
    <row r="84" spans="2:11" ht="13.2" customHeight="1">
      <c r="B84" s="2758" t="s">
        <v>3281</v>
      </c>
      <c r="C84" s="2758"/>
      <c r="D84" s="2758"/>
      <c r="E84" s="2758"/>
      <c r="F84" s="2758"/>
      <c r="G84" s="2758"/>
      <c r="H84" s="2758"/>
      <c r="I84" s="2758"/>
      <c r="J84" s="2758"/>
      <c r="K84" s="2758"/>
    </row>
    <row r="85" spans="2:11" ht="58.95" customHeight="1">
      <c r="B85" s="2964" t="s">
        <v>3908</v>
      </c>
      <c r="C85" s="2964"/>
      <c r="D85" s="2964"/>
      <c r="E85" s="2964"/>
      <c r="F85" s="2964"/>
      <c r="G85" s="2964"/>
      <c r="H85" s="2964"/>
      <c r="I85" s="2964"/>
      <c r="J85" s="2964"/>
      <c r="K85" s="2964"/>
    </row>
    <row r="86" spans="2:11" ht="13.2" customHeight="1">
      <c r="B86" s="2965"/>
      <c r="C86" s="2965"/>
      <c r="D86" s="2965"/>
      <c r="E86" s="2965"/>
      <c r="F86" s="2965"/>
      <c r="G86" s="2965"/>
      <c r="H86" s="2965"/>
      <c r="I86" s="2965"/>
      <c r="J86" s="2965"/>
      <c r="K86" s="2965"/>
    </row>
    <row r="87" spans="2:11" ht="39.6" customHeight="1">
      <c r="B87" s="2964" t="s">
        <v>2933</v>
      </c>
      <c r="C87" s="2964"/>
      <c r="D87" s="2964"/>
      <c r="E87" s="2964"/>
      <c r="F87" s="2964"/>
      <c r="G87" s="2964"/>
      <c r="H87" s="2964"/>
      <c r="I87" s="2964"/>
      <c r="J87" s="2964"/>
      <c r="K87" s="2964"/>
    </row>
    <row r="88" spans="2:11" ht="13.2" customHeight="1">
      <c r="B88" s="2965"/>
      <c r="C88" s="2965"/>
      <c r="D88" s="2965"/>
      <c r="E88" s="2965"/>
      <c r="F88" s="2965"/>
      <c r="G88" s="2965"/>
      <c r="H88" s="2965"/>
      <c r="I88" s="2965"/>
      <c r="J88" s="2965"/>
      <c r="K88" s="2965"/>
    </row>
    <row r="89" spans="2:11" ht="46.95" customHeight="1">
      <c r="B89" s="2964" t="s">
        <v>2934</v>
      </c>
      <c r="C89" s="2964"/>
      <c r="D89" s="2964"/>
      <c r="E89" s="2964"/>
      <c r="F89" s="2964"/>
      <c r="G89" s="2964"/>
      <c r="H89" s="2964"/>
      <c r="I89" s="2964"/>
      <c r="J89" s="2964"/>
      <c r="K89" s="2964"/>
    </row>
    <row r="90" spans="2:11">
      <c r="B90" s="2964" t="s">
        <v>3135</v>
      </c>
      <c r="C90" s="2964"/>
      <c r="D90" s="2964"/>
      <c r="E90" s="2964"/>
      <c r="F90" s="2964"/>
      <c r="G90" s="2964"/>
      <c r="H90" s="2964"/>
      <c r="I90" s="2964"/>
      <c r="J90" s="2964"/>
      <c r="K90" s="1293" t="s">
        <v>396</v>
      </c>
    </row>
    <row r="91" spans="2:11">
      <c r="B91" s="2965"/>
      <c r="C91" s="2965"/>
      <c r="D91" s="2965"/>
      <c r="E91" s="2965"/>
      <c r="F91" s="2965"/>
      <c r="G91" s="2965"/>
      <c r="H91" s="2965"/>
      <c r="I91" s="2965"/>
      <c r="J91" s="2965"/>
      <c r="K91" s="2965"/>
    </row>
    <row r="92" spans="2:11">
      <c r="B92" s="2758" t="s">
        <v>3282</v>
      </c>
      <c r="C92" s="2758"/>
      <c r="D92" s="2758"/>
      <c r="E92" s="2758"/>
      <c r="F92" s="2758"/>
      <c r="G92" s="2758"/>
      <c r="H92" s="2758"/>
      <c r="I92" s="2758"/>
      <c r="J92" s="2758"/>
      <c r="K92" s="2758"/>
    </row>
    <row r="93" spans="2:11" ht="33.6" customHeight="1">
      <c r="B93" s="2964" t="s">
        <v>2935</v>
      </c>
      <c r="C93" s="2964"/>
      <c r="D93" s="2964"/>
      <c r="E93" s="2964"/>
      <c r="F93" s="2964"/>
      <c r="G93" s="2964"/>
      <c r="H93" s="2964"/>
      <c r="I93" s="2964"/>
      <c r="J93" s="2964"/>
      <c r="K93" s="2964"/>
    </row>
    <row r="94" spans="2:11" ht="13.2" customHeight="1">
      <c r="B94" s="2965"/>
      <c r="C94" s="2965"/>
      <c r="D94" s="2965"/>
      <c r="E94" s="2965"/>
      <c r="F94" s="2965"/>
      <c r="G94" s="2965"/>
      <c r="H94" s="2965"/>
      <c r="I94" s="2965"/>
      <c r="J94" s="2965"/>
      <c r="K94" s="2965"/>
    </row>
    <row r="95" spans="2:11">
      <c r="B95" s="2758" t="s">
        <v>2936</v>
      </c>
      <c r="C95" s="2758"/>
      <c r="D95" s="2758"/>
      <c r="E95" s="2758"/>
      <c r="F95" s="2758"/>
      <c r="G95" s="2758"/>
      <c r="H95" s="2758"/>
      <c r="I95" s="2758"/>
      <c r="J95" s="2758"/>
      <c r="K95" s="2758"/>
    </row>
    <row r="96" spans="2:11" ht="40.200000000000003" customHeight="1">
      <c r="B96" s="2964" t="s">
        <v>2954</v>
      </c>
      <c r="C96" s="2964"/>
      <c r="D96" s="2964"/>
      <c r="E96" s="2964"/>
      <c r="F96" s="2964"/>
      <c r="G96" s="2964"/>
      <c r="H96" s="2964"/>
      <c r="I96" s="2964"/>
      <c r="J96" s="2964"/>
      <c r="K96" s="2964"/>
    </row>
    <row r="97" spans="2:11">
      <c r="B97" s="2964" t="s">
        <v>2955</v>
      </c>
      <c r="C97" s="2964"/>
      <c r="D97" s="2964"/>
      <c r="E97" s="2964"/>
      <c r="F97" s="2964"/>
      <c r="G97" s="2964"/>
      <c r="H97" s="2964"/>
      <c r="I97" s="2964"/>
      <c r="J97" s="2964"/>
      <c r="K97" s="2964"/>
    </row>
    <row r="98" spans="2:11" ht="51" customHeight="1">
      <c r="B98" s="2964" t="s">
        <v>3221</v>
      </c>
      <c r="C98" s="2964"/>
      <c r="D98" s="2964"/>
      <c r="E98" s="2964"/>
      <c r="F98" s="2964"/>
      <c r="G98" s="2964"/>
      <c r="H98" s="2964"/>
      <c r="I98" s="2964"/>
      <c r="J98" s="2964"/>
      <c r="K98" s="2964"/>
    </row>
    <row r="99" spans="2:11" ht="65.400000000000006" customHeight="1">
      <c r="B99" s="2964" t="s">
        <v>2957</v>
      </c>
      <c r="C99" s="2964"/>
      <c r="D99" s="2964"/>
      <c r="E99" s="2964"/>
      <c r="F99" s="2964"/>
      <c r="G99" s="2964"/>
      <c r="H99" s="2964"/>
      <c r="I99" s="2964"/>
      <c r="J99" s="2964"/>
      <c r="K99" s="2964"/>
    </row>
    <row r="100" spans="2:11">
      <c r="B100" s="2965"/>
      <c r="C100" s="2965"/>
      <c r="D100" s="2965"/>
      <c r="E100" s="2965"/>
      <c r="F100" s="2965"/>
      <c r="G100" s="2965"/>
      <c r="H100" s="2965"/>
      <c r="I100" s="2965"/>
      <c r="J100" s="2965"/>
      <c r="K100" s="2965"/>
    </row>
    <row r="101" spans="2:11" ht="13.2" customHeight="1">
      <c r="B101" s="2964" t="s">
        <v>2937</v>
      </c>
      <c r="C101" s="2964"/>
      <c r="D101" s="2964"/>
      <c r="E101" s="2964"/>
      <c r="F101" s="2964"/>
      <c r="G101" s="2964"/>
      <c r="H101" s="2964"/>
      <c r="I101" s="2964"/>
      <c r="J101" s="2964"/>
      <c r="K101" s="2964"/>
    </row>
    <row r="102" spans="2:11" ht="13.2" customHeight="1">
      <c r="B102" s="2964" t="s">
        <v>3135</v>
      </c>
      <c r="C102" s="2964"/>
      <c r="D102" s="2964"/>
      <c r="E102" s="2964"/>
      <c r="F102" s="2964"/>
      <c r="G102" s="2964"/>
      <c r="H102" s="2964"/>
      <c r="I102" s="2964"/>
      <c r="J102" s="2964"/>
      <c r="K102" s="1295" t="s">
        <v>396</v>
      </c>
    </row>
    <row r="103" spans="2:11">
      <c r="B103" s="2965"/>
      <c r="C103" s="2965"/>
      <c r="D103" s="2965"/>
      <c r="E103" s="2965"/>
      <c r="F103" s="2965"/>
      <c r="G103" s="2965"/>
      <c r="H103" s="2965"/>
      <c r="I103" s="2965"/>
      <c r="J103" s="2965"/>
      <c r="K103" s="2965"/>
    </row>
    <row r="104" spans="2:11" ht="13.2" customHeight="1">
      <c r="B104" s="2758" t="s">
        <v>2938</v>
      </c>
      <c r="C104" s="2758"/>
      <c r="D104" s="2758"/>
      <c r="E104" s="2758"/>
      <c r="F104" s="2758"/>
      <c r="G104" s="2758"/>
      <c r="H104" s="2758"/>
      <c r="I104" s="2758"/>
      <c r="J104" s="2758"/>
      <c r="K104" s="2758"/>
    </row>
    <row r="105" spans="2:11" ht="16.2" customHeight="1">
      <c r="B105" s="2964" t="s">
        <v>2939</v>
      </c>
      <c r="C105" s="2964"/>
      <c r="D105" s="2964"/>
      <c r="E105" s="2964"/>
      <c r="F105" s="2964"/>
      <c r="G105" s="2964"/>
      <c r="H105" s="2964"/>
      <c r="I105" s="2964"/>
      <c r="J105" s="2964"/>
      <c r="K105" s="2964"/>
    </row>
    <row r="106" spans="2:11" ht="43.95" customHeight="1">
      <c r="B106" s="2964" t="s">
        <v>2940</v>
      </c>
      <c r="C106" s="2964"/>
      <c r="D106" s="2964"/>
      <c r="E106" s="2964"/>
      <c r="F106" s="2964"/>
      <c r="G106" s="2964"/>
      <c r="H106" s="2964"/>
      <c r="I106" s="2964"/>
      <c r="J106" s="2964"/>
      <c r="K106" s="2964"/>
    </row>
    <row r="107" spans="2:11" ht="33" customHeight="1">
      <c r="B107" s="2964" t="s">
        <v>2941</v>
      </c>
      <c r="C107" s="2964"/>
      <c r="D107" s="2964"/>
      <c r="E107" s="2964"/>
      <c r="F107" s="2964"/>
      <c r="G107" s="2964"/>
      <c r="H107" s="2964"/>
      <c r="I107" s="2964"/>
      <c r="J107" s="2964"/>
      <c r="K107" s="2964"/>
    </row>
    <row r="108" spans="2:11" ht="31.95" customHeight="1">
      <c r="B108" s="2964" t="s">
        <v>2942</v>
      </c>
      <c r="C108" s="2964"/>
      <c r="D108" s="2964"/>
      <c r="E108" s="2964"/>
      <c r="F108" s="2964"/>
      <c r="G108" s="2964"/>
      <c r="H108" s="2964"/>
      <c r="I108" s="2964"/>
      <c r="J108" s="2964"/>
      <c r="K108" s="2964"/>
    </row>
    <row r="109" spans="2:11" ht="20.399999999999999" customHeight="1">
      <c r="B109" s="2964" t="s">
        <v>2943</v>
      </c>
      <c r="C109" s="2964"/>
      <c r="D109" s="2964"/>
      <c r="E109" s="2964"/>
      <c r="F109" s="2964"/>
      <c r="G109" s="2964"/>
      <c r="H109" s="2964"/>
      <c r="I109" s="2964"/>
      <c r="J109" s="2964"/>
      <c r="K109" s="2964"/>
    </row>
    <row r="110" spans="2:11" ht="30.6" customHeight="1">
      <c r="B110" s="2964" t="s">
        <v>2944</v>
      </c>
      <c r="C110" s="2964"/>
      <c r="D110" s="2964"/>
      <c r="E110" s="2964"/>
      <c r="F110" s="2964"/>
      <c r="G110" s="2964"/>
      <c r="H110" s="2964"/>
      <c r="I110" s="2964"/>
      <c r="J110" s="2964"/>
      <c r="K110" s="2964"/>
    </row>
    <row r="111" spans="2:11" ht="33" customHeight="1">
      <c r="B111" s="2964" t="s">
        <v>3138</v>
      </c>
      <c r="C111" s="2964"/>
      <c r="D111" s="2964"/>
      <c r="E111" s="2964"/>
      <c r="F111" s="2964"/>
      <c r="G111" s="2964"/>
      <c r="H111" s="2964"/>
      <c r="I111" s="2964"/>
      <c r="J111" s="2964"/>
      <c r="K111" s="2964"/>
    </row>
    <row r="112" spans="2:11" ht="13.2" customHeight="1">
      <c r="B112" s="2965"/>
      <c r="C112" s="2965"/>
      <c r="D112" s="2965"/>
      <c r="E112" s="2965"/>
      <c r="F112" s="2965"/>
      <c r="G112" s="2965"/>
      <c r="H112" s="2965"/>
      <c r="I112" s="2965"/>
      <c r="J112" s="2965"/>
      <c r="K112" s="2965"/>
    </row>
    <row r="113" spans="2:11" ht="31.2" customHeight="1">
      <c r="B113" s="2758" t="s">
        <v>2945</v>
      </c>
      <c r="C113" s="2758"/>
      <c r="D113" s="2758"/>
      <c r="E113" s="2758"/>
      <c r="F113" s="2758"/>
      <c r="G113" s="2758"/>
      <c r="H113" s="2758"/>
      <c r="I113" s="2758"/>
      <c r="J113" s="2758"/>
      <c r="K113" s="2758"/>
    </row>
    <row r="114" spans="2:11" ht="65.400000000000006" customHeight="1">
      <c r="B114" s="2964" t="s">
        <v>2946</v>
      </c>
      <c r="C114" s="2964"/>
      <c r="D114" s="2964"/>
      <c r="E114" s="2964"/>
      <c r="F114" s="2964"/>
      <c r="G114" s="2964"/>
      <c r="H114" s="2964"/>
      <c r="I114" s="2964"/>
      <c r="J114" s="2964"/>
      <c r="K114" s="2964"/>
    </row>
    <row r="115" spans="2:11" ht="13.2" customHeight="1">
      <c r="B115" s="2965"/>
      <c r="C115" s="2965"/>
      <c r="D115" s="2965"/>
      <c r="E115" s="2965"/>
      <c r="F115" s="2965"/>
      <c r="G115" s="2965"/>
      <c r="H115" s="2965"/>
      <c r="I115" s="2965"/>
      <c r="J115" s="2965"/>
      <c r="K115" s="2965"/>
    </row>
    <row r="116" spans="2:11" ht="13.2" customHeight="1">
      <c r="B116" s="2758" t="s">
        <v>2947</v>
      </c>
      <c r="C116" s="2758"/>
      <c r="D116" s="2758"/>
      <c r="E116" s="2758"/>
      <c r="F116" s="2758"/>
      <c r="G116" s="2758"/>
      <c r="H116" s="2758"/>
      <c r="I116" s="2758"/>
      <c r="J116" s="2758"/>
      <c r="K116" s="2758"/>
    </row>
    <row r="117" spans="2:11" ht="43.95" customHeight="1">
      <c r="B117" s="2964" t="s">
        <v>2948</v>
      </c>
      <c r="C117" s="2964"/>
      <c r="D117" s="2964"/>
      <c r="E117" s="2964"/>
      <c r="F117" s="2964"/>
      <c r="G117" s="2964"/>
      <c r="H117" s="2964"/>
      <c r="I117" s="2964"/>
      <c r="J117" s="2964"/>
      <c r="K117" s="2964"/>
    </row>
    <row r="118" spans="2:11" ht="13.2" customHeight="1">
      <c r="B118" s="2965"/>
      <c r="C118" s="2965"/>
      <c r="D118" s="2965"/>
      <c r="E118" s="2965"/>
      <c r="F118" s="2965"/>
      <c r="G118" s="2965"/>
      <c r="H118" s="2965"/>
      <c r="I118" s="2965"/>
      <c r="J118" s="2965"/>
      <c r="K118" s="2965"/>
    </row>
    <row r="119" spans="2:11" ht="48.6" customHeight="1">
      <c r="B119" s="2964" t="s">
        <v>2949</v>
      </c>
      <c r="C119" s="2964"/>
      <c r="D119" s="2964"/>
      <c r="E119" s="2964"/>
      <c r="F119" s="2964"/>
      <c r="G119" s="2964"/>
      <c r="H119" s="2964"/>
      <c r="I119" s="2964"/>
      <c r="J119" s="2964"/>
      <c r="K119" s="2964"/>
    </row>
    <row r="120" spans="2:11" ht="18.600000000000001" customHeight="1">
      <c r="B120" s="2965"/>
      <c r="C120" s="2965"/>
      <c r="D120" s="2965"/>
      <c r="E120" s="2965"/>
      <c r="F120" s="2965"/>
      <c r="G120" s="2965"/>
      <c r="H120" s="2965"/>
      <c r="I120" s="2965"/>
      <c r="J120" s="2965"/>
      <c r="K120" s="2965"/>
    </row>
    <row r="121" spans="2:11" ht="63" customHeight="1">
      <c r="B121" s="2964" t="s">
        <v>2950</v>
      </c>
      <c r="C121" s="2964"/>
      <c r="D121" s="2964"/>
      <c r="E121" s="2964"/>
      <c r="F121" s="2964"/>
      <c r="G121" s="2964"/>
      <c r="H121" s="2964"/>
      <c r="I121" s="2964"/>
      <c r="J121" s="2964"/>
      <c r="K121" s="2964"/>
    </row>
    <row r="122" spans="2:11" ht="13.2" customHeight="1">
      <c r="B122" s="1288" t="s">
        <v>2951</v>
      </c>
      <c r="C122" s="991"/>
      <c r="D122" s="991"/>
      <c r="E122" s="991"/>
      <c r="F122" s="991"/>
      <c r="G122" s="991"/>
      <c r="H122" s="991"/>
      <c r="I122" s="991"/>
      <c r="J122" s="991"/>
      <c r="K122" s="991"/>
    </row>
    <row r="123" spans="2:11">
      <c r="B123" s="2758" t="s">
        <v>3283</v>
      </c>
      <c r="C123" s="2758"/>
      <c r="D123" s="2758"/>
      <c r="E123" s="2758"/>
      <c r="F123" s="2758"/>
      <c r="G123" s="2758"/>
      <c r="H123" s="2758"/>
      <c r="I123" s="2758"/>
      <c r="J123" s="2758"/>
      <c r="K123" s="2758"/>
    </row>
    <row r="124" spans="2:11" ht="73.5" customHeight="1">
      <c r="B124" s="2964" t="s">
        <v>4043</v>
      </c>
      <c r="C124" s="2964"/>
      <c r="D124" s="2964"/>
      <c r="E124" s="2964"/>
      <c r="F124" s="2964"/>
      <c r="G124" s="2964"/>
      <c r="H124" s="2964"/>
      <c r="I124" s="2964"/>
      <c r="J124" s="2964"/>
      <c r="K124" s="2964"/>
    </row>
    <row r="125" spans="2:11">
      <c r="B125" s="2964" t="s">
        <v>3135</v>
      </c>
      <c r="C125" s="2964"/>
      <c r="D125" s="2964"/>
      <c r="E125" s="2964"/>
      <c r="F125" s="2964"/>
      <c r="G125" s="2964"/>
      <c r="H125" s="2964"/>
      <c r="I125" s="2964"/>
      <c r="J125" s="2964"/>
      <c r="K125" s="1295" t="s">
        <v>396</v>
      </c>
    </row>
    <row r="126" spans="2:11" ht="13.2" customHeight="1">
      <c r="B126" s="2965"/>
      <c r="C126" s="2965"/>
      <c r="D126" s="2965"/>
      <c r="E126" s="2965"/>
      <c r="F126" s="2965"/>
      <c r="G126" s="2965"/>
      <c r="H126" s="2965"/>
      <c r="I126" s="2965"/>
      <c r="J126" s="2965"/>
      <c r="K126" s="2965"/>
    </row>
    <row r="127" spans="2:11">
      <c r="B127" s="2758" t="s">
        <v>3284</v>
      </c>
      <c r="C127" s="2758"/>
      <c r="D127" s="2758"/>
      <c r="E127" s="2758"/>
      <c r="F127" s="2758"/>
      <c r="G127" s="2758"/>
      <c r="H127" s="2758"/>
      <c r="I127" s="2758"/>
      <c r="J127" s="2758"/>
      <c r="K127" s="2758"/>
    </row>
    <row r="128" spans="2:11" ht="13.2" customHeight="1">
      <c r="B128" s="2758" t="s">
        <v>2952</v>
      </c>
      <c r="C128" s="2758"/>
      <c r="D128" s="2758"/>
      <c r="E128" s="2758"/>
      <c r="F128" s="2758"/>
      <c r="G128" s="2758"/>
      <c r="H128" s="2758"/>
      <c r="I128" s="2758"/>
      <c r="J128" s="2758"/>
      <c r="K128" s="2758"/>
    </row>
    <row r="129" spans="2:11" ht="38.4" customHeight="1">
      <c r="B129" s="2964" t="s">
        <v>2953</v>
      </c>
      <c r="C129" s="2964"/>
      <c r="D129" s="2964"/>
      <c r="E129" s="2964"/>
      <c r="F129" s="2964"/>
      <c r="G129" s="2964"/>
      <c r="H129" s="2964"/>
      <c r="I129" s="2964"/>
      <c r="J129" s="2964"/>
      <c r="K129" s="2964"/>
    </row>
    <row r="130" spans="2:11" ht="13.2" customHeight="1">
      <c r="B130" s="2965" t="s">
        <v>582</v>
      </c>
      <c r="C130" s="2965"/>
      <c r="D130" s="2965"/>
      <c r="E130" s="2965"/>
      <c r="F130" s="2965"/>
      <c r="G130" s="2965"/>
      <c r="H130" s="2965"/>
      <c r="I130" s="2965"/>
      <c r="J130" s="2965"/>
      <c r="K130" s="2965"/>
    </row>
    <row r="131" spans="2:11" ht="28.2" customHeight="1">
      <c r="B131" s="2964" t="s">
        <v>2958</v>
      </c>
      <c r="C131" s="2964"/>
      <c r="D131" s="2964"/>
      <c r="E131" s="2964"/>
      <c r="F131" s="2964"/>
      <c r="G131" s="2964"/>
      <c r="H131" s="2964"/>
      <c r="I131" s="2964"/>
      <c r="J131" s="2964"/>
      <c r="K131" s="2964"/>
    </row>
    <row r="132" spans="2:11">
      <c r="B132" s="2964" t="s">
        <v>2962</v>
      </c>
      <c r="C132" s="2964"/>
      <c r="D132" s="2964"/>
      <c r="E132" s="2964"/>
      <c r="F132" s="2964"/>
      <c r="G132" s="2964"/>
      <c r="H132" s="2964"/>
      <c r="I132" s="2964"/>
      <c r="J132" s="2964"/>
      <c r="K132" s="2964"/>
    </row>
    <row r="133" spans="2:11" ht="13.2" customHeight="1">
      <c r="B133" s="2964" t="s">
        <v>2963</v>
      </c>
      <c r="C133" s="2964"/>
      <c r="D133" s="2964"/>
      <c r="E133" s="2964"/>
      <c r="F133" s="2964"/>
      <c r="G133" s="2964"/>
      <c r="H133" s="2964"/>
      <c r="I133" s="2964"/>
      <c r="J133" s="2964"/>
      <c r="K133" s="2964"/>
    </row>
    <row r="134" spans="2:11">
      <c r="B134" s="2964" t="s">
        <v>2959</v>
      </c>
      <c r="C134" s="2964"/>
      <c r="D134" s="2964"/>
      <c r="E134" s="2964"/>
      <c r="F134" s="2964"/>
      <c r="G134" s="2964"/>
      <c r="H134" s="2964"/>
      <c r="I134" s="2964"/>
      <c r="J134" s="2964"/>
      <c r="K134" s="2964"/>
    </row>
    <row r="135" spans="2:11" ht="13.2" customHeight="1">
      <c r="B135" s="2964" t="s">
        <v>2960</v>
      </c>
      <c r="C135" s="2964"/>
      <c r="D135" s="2964"/>
      <c r="E135" s="2964"/>
      <c r="F135" s="2964"/>
      <c r="G135" s="2964"/>
      <c r="H135" s="2964"/>
      <c r="I135" s="2964"/>
      <c r="J135" s="2964"/>
      <c r="K135" s="2964"/>
    </row>
    <row r="136" spans="2:11">
      <c r="B136" s="2965"/>
      <c r="C136" s="2965"/>
      <c r="D136" s="2965"/>
      <c r="E136" s="2965"/>
      <c r="F136" s="2965"/>
      <c r="G136" s="2965"/>
      <c r="H136" s="2965"/>
      <c r="I136" s="2965"/>
      <c r="J136" s="2965"/>
      <c r="K136" s="2965"/>
    </row>
    <row r="137" spans="2:11" ht="13.2" customHeight="1">
      <c r="B137" s="2758" t="s">
        <v>368</v>
      </c>
      <c r="C137" s="2758"/>
      <c r="D137" s="2758"/>
      <c r="E137" s="2758"/>
      <c r="F137" s="2758"/>
      <c r="G137" s="2758"/>
      <c r="H137" s="2758"/>
      <c r="I137" s="2758"/>
      <c r="J137" s="2758"/>
      <c r="K137" s="2758"/>
    </row>
    <row r="138" spans="2:11" ht="177.6" customHeight="1">
      <c r="B138" s="2964" t="s">
        <v>2961</v>
      </c>
      <c r="C138" s="2964"/>
      <c r="D138" s="2964"/>
      <c r="E138" s="2964"/>
      <c r="F138" s="2964"/>
      <c r="G138" s="2964"/>
      <c r="H138" s="2964"/>
      <c r="I138" s="2964"/>
      <c r="J138" s="2964"/>
      <c r="K138" s="2964"/>
    </row>
  </sheetData>
  <mergeCells count="131">
    <mergeCell ref="B9:J9"/>
    <mergeCell ref="B10:K10"/>
    <mergeCell ref="B11:K11"/>
    <mergeCell ref="B12:K12"/>
    <mergeCell ref="B13:K13"/>
    <mergeCell ref="B14:K14"/>
    <mergeCell ref="B1:K1"/>
    <mergeCell ref="B2:K2"/>
    <mergeCell ref="B4:K4"/>
    <mergeCell ref="B5:K5"/>
    <mergeCell ref="B7:K7"/>
    <mergeCell ref="B8:K8"/>
    <mergeCell ref="B21:J21"/>
    <mergeCell ref="B22:K22"/>
    <mergeCell ref="B23:K23"/>
    <mergeCell ref="B24:K24"/>
    <mergeCell ref="B25:K25"/>
    <mergeCell ref="B26:K26"/>
    <mergeCell ref="C15:K15"/>
    <mergeCell ref="C16:K16"/>
    <mergeCell ref="C17:K17"/>
    <mergeCell ref="B18:K18"/>
    <mergeCell ref="C19:K20"/>
    <mergeCell ref="B33:K33"/>
    <mergeCell ref="B34:K34"/>
    <mergeCell ref="B35:J35"/>
    <mergeCell ref="B36:K36"/>
    <mergeCell ref="B37:K37"/>
    <mergeCell ref="B38:K38"/>
    <mergeCell ref="B27:K27"/>
    <mergeCell ref="B28:K28"/>
    <mergeCell ref="B29:J29"/>
    <mergeCell ref="B30:K30"/>
    <mergeCell ref="B31:K31"/>
    <mergeCell ref="B32:K32"/>
    <mergeCell ref="B46:K46"/>
    <mergeCell ref="B47:K47"/>
    <mergeCell ref="B48:J48"/>
    <mergeCell ref="B49:K49"/>
    <mergeCell ref="B50:K50"/>
    <mergeCell ref="B51:K51"/>
    <mergeCell ref="B39:K39"/>
    <mergeCell ref="B40:J40"/>
    <mergeCell ref="B41:K41"/>
    <mergeCell ref="B42:K42"/>
    <mergeCell ref="B43:K43"/>
    <mergeCell ref="B44:J44"/>
    <mergeCell ref="B58:K58"/>
    <mergeCell ref="B59:K59"/>
    <mergeCell ref="B60:K60"/>
    <mergeCell ref="B61:K61"/>
    <mergeCell ref="B62:J62"/>
    <mergeCell ref="B64:K64"/>
    <mergeCell ref="B52:J52"/>
    <mergeCell ref="B53:K53"/>
    <mergeCell ref="B54:K54"/>
    <mergeCell ref="B55:K55"/>
    <mergeCell ref="B56:K56"/>
    <mergeCell ref="B57:J57"/>
    <mergeCell ref="B71:K71"/>
    <mergeCell ref="B72:K72"/>
    <mergeCell ref="B73:K73"/>
    <mergeCell ref="B74:K74"/>
    <mergeCell ref="B75:K75"/>
    <mergeCell ref="B76:K76"/>
    <mergeCell ref="B65:K65"/>
    <mergeCell ref="B66:K66"/>
    <mergeCell ref="B67:K67"/>
    <mergeCell ref="B68:K68"/>
    <mergeCell ref="B69:K69"/>
    <mergeCell ref="B70:K70"/>
    <mergeCell ref="B84:K84"/>
    <mergeCell ref="B85:K85"/>
    <mergeCell ref="B86:K86"/>
    <mergeCell ref="B87:K87"/>
    <mergeCell ref="B88:K88"/>
    <mergeCell ref="B89:K89"/>
    <mergeCell ref="B77:K77"/>
    <mergeCell ref="B78:K78"/>
    <mergeCell ref="B79:K79"/>
    <mergeCell ref="B80:K80"/>
    <mergeCell ref="B81:K81"/>
    <mergeCell ref="B82:J82"/>
    <mergeCell ref="B96:K96"/>
    <mergeCell ref="B97:K97"/>
    <mergeCell ref="B98:K98"/>
    <mergeCell ref="B99:K99"/>
    <mergeCell ref="B100:K100"/>
    <mergeCell ref="B101:K101"/>
    <mergeCell ref="B90:J90"/>
    <mergeCell ref="B91:K91"/>
    <mergeCell ref="B92:K92"/>
    <mergeCell ref="B93:K93"/>
    <mergeCell ref="B94:K94"/>
    <mergeCell ref="B95:K95"/>
    <mergeCell ref="B108:K108"/>
    <mergeCell ref="B109:K109"/>
    <mergeCell ref="B110:K110"/>
    <mergeCell ref="B111:K111"/>
    <mergeCell ref="B112:K112"/>
    <mergeCell ref="B113:K113"/>
    <mergeCell ref="B102:J102"/>
    <mergeCell ref="B103:K103"/>
    <mergeCell ref="B104:K104"/>
    <mergeCell ref="B105:K105"/>
    <mergeCell ref="B106:K106"/>
    <mergeCell ref="B107:K107"/>
    <mergeCell ref="B120:K120"/>
    <mergeCell ref="B121:K121"/>
    <mergeCell ref="B123:K123"/>
    <mergeCell ref="B124:K124"/>
    <mergeCell ref="B125:J125"/>
    <mergeCell ref="B126:K126"/>
    <mergeCell ref="B114:K114"/>
    <mergeCell ref="B115:K115"/>
    <mergeCell ref="B116:K116"/>
    <mergeCell ref="B117:K117"/>
    <mergeCell ref="B118:K118"/>
    <mergeCell ref="B119:K119"/>
    <mergeCell ref="B133:K133"/>
    <mergeCell ref="B134:K134"/>
    <mergeCell ref="B135:K135"/>
    <mergeCell ref="B136:K136"/>
    <mergeCell ref="B137:K137"/>
    <mergeCell ref="B138:K138"/>
    <mergeCell ref="B127:K127"/>
    <mergeCell ref="B128:K128"/>
    <mergeCell ref="B129:K129"/>
    <mergeCell ref="B130:K130"/>
    <mergeCell ref="B131:K131"/>
    <mergeCell ref="B132:K132"/>
  </mergeCells>
  <pageMargins left="0.53" right="0.1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3249" r:id="rId4" name="Button 1">
              <controlPr defaultSize="0" print="0" autoFill="0" autoPict="0" macro="[0]!ToMainMenu">
                <anchor moveWithCells="1" sizeWithCells="1">
                  <from>
                    <xdr:col>12</xdr:col>
                    <xdr:colOff>274320</xdr:colOff>
                    <xdr:row>2</xdr:row>
                    <xdr:rowOff>106680</xdr:rowOff>
                  </from>
                  <to>
                    <xdr:col>15</xdr:col>
                    <xdr:colOff>198120</xdr:colOff>
                    <xdr:row>4</xdr:row>
                    <xdr:rowOff>121920</xdr:rowOff>
                  </to>
                </anchor>
              </controlPr>
            </control>
          </mc:Choice>
        </mc:AlternateContent>
        <mc:AlternateContent xmlns:mc="http://schemas.openxmlformats.org/markup-compatibility/2006">
          <mc:Choice Requires="x14">
            <control shapeId="1333250" r:id="rId5" name="Button 2">
              <controlPr defaultSize="0" print="0" autoFill="0" autoPict="0" macro="[0]!ToGoTo">
                <anchor moveWithCells="1">
                  <from>
                    <xdr:col>12</xdr:col>
                    <xdr:colOff>274320</xdr:colOff>
                    <xdr:row>0</xdr:row>
                    <xdr:rowOff>228600</xdr:rowOff>
                  </from>
                  <to>
                    <xdr:col>15</xdr:col>
                    <xdr:colOff>198120</xdr:colOff>
                    <xdr:row>2</xdr:row>
                    <xdr:rowOff>60960</xdr:rowOff>
                  </to>
                </anchor>
              </controlPr>
            </control>
          </mc:Choice>
        </mc:AlternateContent>
        <mc:AlternateContent xmlns:mc="http://schemas.openxmlformats.org/markup-compatibility/2006">
          <mc:Choice Requires="x14">
            <control shapeId="1333251" r:id="rId6" name="Button 3">
              <controlPr defaultSize="0" print="0" autoFill="0" autoPict="0" macro="[0]!ToPrelimGen">
                <anchor moveWithCells="1" sizeWithCells="1">
                  <from>
                    <xdr:col>12</xdr:col>
                    <xdr:colOff>266700</xdr:colOff>
                    <xdr:row>8</xdr:row>
                    <xdr:rowOff>45720</xdr:rowOff>
                  </from>
                  <to>
                    <xdr:col>15</xdr:col>
                    <xdr:colOff>190500</xdr:colOff>
                    <xdr:row>11</xdr:row>
                    <xdr:rowOff>22860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90">
    <tabColor rgb="FFC00000"/>
  </sheetPr>
  <dimension ref="B1:M18"/>
  <sheetViews>
    <sheetView showGridLines="0" topLeftCell="B1" zoomScaleNormal="100" workbookViewId="0">
      <selection activeCell="E28" sqref="E28"/>
    </sheetView>
  </sheetViews>
  <sheetFormatPr defaultColWidth="9.109375" defaultRowHeight="13.2"/>
  <cols>
    <col min="1" max="1" width="3.6640625" style="414" customWidth="1"/>
    <col min="2" max="2" width="28.33203125" style="414" customWidth="1"/>
    <col min="3" max="3" width="65.88671875" style="542" customWidth="1"/>
    <col min="4" max="16384" width="9.109375" style="414"/>
  </cols>
  <sheetData>
    <row r="1" spans="2:13" ht="38.4" customHeight="1" thickBot="1">
      <c r="B1" s="4108" t="s">
        <v>4763</v>
      </c>
      <c r="C1" s="4109"/>
    </row>
    <row r="2" spans="2:13" ht="70.2" customHeight="1" thickBot="1">
      <c r="B2" s="1828" t="s">
        <v>417</v>
      </c>
      <c r="C2" s="1829" t="str">
        <f>+'Master Data'!ProjectTitle</f>
        <v>KZN Public Works: 191 Prince Alfred Street</v>
      </c>
    </row>
    <row r="3" spans="2:13" ht="17.25" customHeight="1">
      <c r="B3" s="1830" t="s">
        <v>4552</v>
      </c>
      <c r="C3" s="1831" t="str">
        <f>+'Master Data'!OLE_LINK5</f>
        <v>ZNTM012345W</v>
      </c>
    </row>
    <row r="4" spans="2:13" ht="18.75" customHeight="1" thickBot="1">
      <c r="B4" s="2296" t="str">
        <f>+'Master Data'!F13</f>
        <v>Project Code:</v>
      </c>
      <c r="C4" s="2297" t="str">
        <f>+'Master Data'!WimsNo</f>
        <v>012345</v>
      </c>
      <c r="D4" s="602"/>
      <c r="E4" s="1832"/>
      <c r="F4" s="1832"/>
      <c r="G4" s="1832"/>
      <c r="H4" s="1832"/>
      <c r="I4" s="1832"/>
      <c r="J4" s="1832"/>
      <c r="K4" s="1833"/>
      <c r="L4" s="1833"/>
      <c r="M4" s="1832"/>
    </row>
    <row r="5" spans="2:13" ht="13.8" thickBot="1"/>
    <row r="6" spans="2:13" ht="12.75" customHeight="1" thickTop="1">
      <c r="B6" s="4110" t="s">
        <v>4184</v>
      </c>
      <c r="C6" s="4111"/>
    </row>
    <row r="7" spans="2:13" ht="12.75" customHeight="1">
      <c r="B7" s="4112"/>
      <c r="C7" s="4113"/>
    </row>
    <row r="8" spans="2:13" ht="12.75" customHeight="1">
      <c r="B8" s="4112"/>
      <c r="C8" s="4113"/>
    </row>
    <row r="9" spans="2:13">
      <c r="B9" s="4112"/>
      <c r="C9" s="4113"/>
    </row>
    <row r="10" spans="2:13">
      <c r="B10" s="4112"/>
      <c r="C10" s="4113"/>
    </row>
    <row r="11" spans="2:13">
      <c r="B11" s="4112"/>
      <c r="C11" s="4113"/>
    </row>
    <row r="12" spans="2:13">
      <c r="B12" s="4112"/>
      <c r="C12" s="4113"/>
    </row>
    <row r="13" spans="2:13">
      <c r="B13" s="4112"/>
      <c r="C13" s="4113"/>
    </row>
    <row r="14" spans="2:13">
      <c r="B14" s="4112"/>
      <c r="C14" s="4113"/>
    </row>
    <row r="15" spans="2:13">
      <c r="B15" s="4112"/>
      <c r="C15" s="4113"/>
    </row>
    <row r="16" spans="2:13">
      <c r="B16" s="4112"/>
      <c r="C16" s="4113"/>
    </row>
    <row r="17" spans="2:3" ht="13.8" thickBot="1">
      <c r="B17" s="4114"/>
      <c r="C17" s="4115"/>
    </row>
    <row r="18" spans="2:3" ht="13.8" thickTop="1"/>
  </sheetData>
  <mergeCells count="2">
    <mergeCell ref="B1:C1"/>
    <mergeCell ref="B6:C17"/>
  </mergeCells>
  <pageMargins left="0.51181102362204722" right="0.23622047244094491" top="0.74803149606299213" bottom="0.23622047244094491" header="0.27559055118110237" footer="0.15748031496062992"/>
  <pageSetup paperSize="9" scale="83" fitToHeight="1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20289" r:id="rId4" name="Button 1">
              <controlPr defaultSize="0" print="0" autoFill="0" autoPict="0" macro="[0]!ToMainMenu">
                <anchor>
                  <from>
                    <xdr:col>3</xdr:col>
                    <xdr:colOff>480060</xdr:colOff>
                    <xdr:row>0</xdr:row>
                    <xdr:rowOff>114300</xdr:rowOff>
                  </from>
                  <to>
                    <xdr:col>6</xdr:col>
                    <xdr:colOff>137160</xdr:colOff>
                    <xdr:row>0</xdr:row>
                    <xdr:rowOff>464820</xdr:rowOff>
                  </to>
                </anchor>
              </controlPr>
            </control>
          </mc:Choice>
        </mc:AlternateContent>
        <mc:AlternateContent xmlns:mc="http://schemas.openxmlformats.org/markup-compatibility/2006">
          <mc:Choice Requires="x14">
            <control shapeId="1420290" r:id="rId5" name="Button 2">
              <controlPr defaultSize="0" print="0" autoFill="0" autoPict="0" macro="[0]!PrintCoverPGSec1">
                <anchor>
                  <from>
                    <xdr:col>3</xdr:col>
                    <xdr:colOff>480060</xdr:colOff>
                    <xdr:row>1</xdr:row>
                    <xdr:rowOff>640080</xdr:rowOff>
                  </from>
                  <to>
                    <xdr:col>6</xdr:col>
                    <xdr:colOff>137160</xdr:colOff>
                    <xdr:row>2</xdr:row>
                    <xdr:rowOff>106680</xdr:rowOff>
                  </to>
                </anchor>
              </controlPr>
            </control>
          </mc:Choice>
        </mc:AlternateContent>
        <mc:AlternateContent xmlns:mc="http://schemas.openxmlformats.org/markup-compatibility/2006">
          <mc:Choice Requires="x14">
            <control shapeId="1420291" r:id="rId6" name="Button 3">
              <controlPr defaultSize="0" print="0" autoFill="0" autoPict="0" macro="[0]!PrintPreview">
                <anchor>
                  <from>
                    <xdr:col>3</xdr:col>
                    <xdr:colOff>480060</xdr:colOff>
                    <xdr:row>1</xdr:row>
                    <xdr:rowOff>0</xdr:rowOff>
                  </from>
                  <to>
                    <xdr:col>6</xdr:col>
                    <xdr:colOff>137160</xdr:colOff>
                    <xdr:row>1</xdr:row>
                    <xdr:rowOff>350520</xdr:rowOff>
                  </to>
                </anchor>
              </controlPr>
            </control>
          </mc:Choice>
        </mc:AlternateContent>
        <mc:AlternateContent xmlns:mc="http://schemas.openxmlformats.org/markup-compatibility/2006">
          <mc:Choice Requires="x14">
            <control shapeId="1420292" r:id="rId7" name="Button 4">
              <controlPr defaultSize="0" print="0" autoFill="0" autoPict="0" macro="[0]!ToDataEntry">
                <anchor>
                  <from>
                    <xdr:col>3</xdr:col>
                    <xdr:colOff>480060</xdr:colOff>
                    <xdr:row>2</xdr:row>
                    <xdr:rowOff>121920</xdr:rowOff>
                  </from>
                  <to>
                    <xdr:col>6</xdr:col>
                    <xdr:colOff>137160</xdr:colOff>
                    <xdr:row>4</xdr:row>
                    <xdr:rowOff>22860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1">
    <tabColor rgb="FFC00000"/>
  </sheetPr>
  <dimension ref="B1:M9"/>
  <sheetViews>
    <sheetView showGridLines="0" zoomScaleNormal="100" workbookViewId="0">
      <selection activeCell="E28" sqref="E28"/>
    </sheetView>
  </sheetViews>
  <sheetFormatPr defaultRowHeight="13.2"/>
  <cols>
    <col min="1" max="1" width="2.6640625" customWidth="1"/>
    <col min="2" max="7" width="25.33203125" customWidth="1"/>
    <col min="9" max="14" width="25.33203125" customWidth="1"/>
  </cols>
  <sheetData>
    <row r="1" spans="2:13" ht="48.6" customHeight="1" thickBot="1">
      <c r="B1" s="4119" t="s">
        <v>4764</v>
      </c>
      <c r="C1" s="4120"/>
      <c r="D1" s="4120"/>
      <c r="E1" s="4120"/>
      <c r="F1" s="4120"/>
      <c r="G1" s="4121"/>
      <c r="H1" s="71"/>
      <c r="I1" s="71"/>
      <c r="J1" s="71"/>
      <c r="K1" s="71"/>
      <c r="L1" s="71"/>
      <c r="M1" s="71"/>
    </row>
    <row r="2" spans="2:13" ht="63.6" customHeight="1" thickBot="1">
      <c r="B2" s="938" t="s">
        <v>417</v>
      </c>
      <c r="C2" s="4122" t="str">
        <f>+'Master Data'!E18</f>
        <v>KZN Public Works: 191 Prince Alfred Street</v>
      </c>
      <c r="D2" s="4123"/>
      <c r="E2" s="4123"/>
      <c r="F2" s="4123"/>
      <c r="G2" s="4124"/>
      <c r="H2" s="74"/>
      <c r="I2" s="74"/>
      <c r="J2" s="74"/>
      <c r="K2" s="74"/>
    </row>
    <row r="3" spans="2:13" s="314" customFormat="1" ht="16.2" thickBot="1">
      <c r="B3" s="937" t="s">
        <v>4552</v>
      </c>
      <c r="C3" s="4122" t="str">
        <f>+'Master Data'!OLE_LINK5</f>
        <v>ZNTM012345W</v>
      </c>
      <c r="D3" s="4124"/>
      <c r="E3" s="939" t="str">
        <f>+'Master Data'!F13</f>
        <v>Project Code:</v>
      </c>
      <c r="F3" s="4122" t="str">
        <f>+'Master Data'!WimsNo</f>
        <v>012345</v>
      </c>
      <c r="G3" s="4124"/>
      <c r="H3" s="515"/>
      <c r="I3" s="515"/>
      <c r="J3" s="515"/>
      <c r="K3" s="515"/>
      <c r="L3" s="515"/>
    </row>
    <row r="4" spans="2:13" s="314" customFormat="1" ht="15.6">
      <c r="B4" s="515"/>
      <c r="C4" s="515"/>
      <c r="D4" s="515"/>
      <c r="E4" s="515"/>
      <c r="F4" s="515"/>
      <c r="H4" s="515"/>
      <c r="I4" s="515"/>
      <c r="J4" s="515"/>
      <c r="K4" s="515"/>
      <c r="L4" s="515"/>
    </row>
    <row r="5" spans="2:13" ht="13.8" thickBot="1"/>
    <row r="6" spans="2:13" ht="12.75" customHeight="1" thickTop="1">
      <c r="B6" s="4110" t="s">
        <v>4185</v>
      </c>
      <c r="C6" s="4116"/>
      <c r="D6" s="4116"/>
      <c r="E6" s="4116"/>
      <c r="F6" s="4116"/>
      <c r="G6" s="4111"/>
    </row>
    <row r="7" spans="2:13" ht="12.75" customHeight="1">
      <c r="B7" s="4112"/>
      <c r="C7" s="4117"/>
      <c r="D7" s="4117"/>
      <c r="E7" s="4117"/>
      <c r="F7" s="4117"/>
      <c r="G7" s="4113"/>
    </row>
    <row r="8" spans="2:13" ht="87.75" customHeight="1" thickBot="1">
      <c r="B8" s="4114"/>
      <c r="C8" s="4118"/>
      <c r="D8" s="4118"/>
      <c r="E8" s="4118"/>
      <c r="F8" s="4118"/>
      <c r="G8" s="4115"/>
    </row>
    <row r="9" spans="2:13" ht="13.8" thickTop="1"/>
  </sheetData>
  <mergeCells count="5">
    <mergeCell ref="B6:G8"/>
    <mergeCell ref="B1:G1"/>
    <mergeCell ref="C2:G2"/>
    <mergeCell ref="F3:G3"/>
    <mergeCell ref="C3:D3"/>
  </mergeCells>
  <pageMargins left="0.51181102362204722" right="0.23622047244094491" top="0.74803149606299213" bottom="0.23622047244094491" header="0.27559055118110237" footer="0.15748031496062992"/>
  <pageSetup paperSize="9" scale="64"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21313" r:id="rId4" name="Button 1">
              <controlPr defaultSize="0" print="0" autoFill="0" autoPict="0" macro="[0]!ToMainMenu">
                <anchor>
                  <from>
                    <xdr:col>7</xdr:col>
                    <xdr:colOff>502920</xdr:colOff>
                    <xdr:row>0</xdr:row>
                    <xdr:rowOff>7620</xdr:rowOff>
                  </from>
                  <to>
                    <xdr:col>8</xdr:col>
                    <xdr:colOff>1379220</xdr:colOff>
                    <xdr:row>0</xdr:row>
                    <xdr:rowOff>365760</xdr:rowOff>
                  </to>
                </anchor>
              </controlPr>
            </control>
          </mc:Choice>
        </mc:AlternateContent>
        <mc:AlternateContent xmlns:mc="http://schemas.openxmlformats.org/markup-compatibility/2006">
          <mc:Choice Requires="x14">
            <control shapeId="1421314" r:id="rId5" name="Button 2">
              <controlPr defaultSize="0" print="0" autoFill="0" autoPict="0" macro="[0]!PrintCoverPGSec1">
                <anchor>
                  <from>
                    <xdr:col>7</xdr:col>
                    <xdr:colOff>518160</xdr:colOff>
                    <xdr:row>1</xdr:row>
                    <xdr:rowOff>556260</xdr:rowOff>
                  </from>
                  <to>
                    <xdr:col>8</xdr:col>
                    <xdr:colOff>1394460</xdr:colOff>
                    <xdr:row>2</xdr:row>
                    <xdr:rowOff>0</xdr:rowOff>
                  </to>
                </anchor>
              </controlPr>
            </control>
          </mc:Choice>
        </mc:AlternateContent>
        <mc:AlternateContent xmlns:mc="http://schemas.openxmlformats.org/markup-compatibility/2006">
          <mc:Choice Requires="x14">
            <control shapeId="1421315" r:id="rId6" name="Button 3">
              <controlPr defaultSize="0" print="0" autoFill="0" autoPict="0" macro="[0]!PrintPreview">
                <anchor>
                  <from>
                    <xdr:col>7</xdr:col>
                    <xdr:colOff>502920</xdr:colOff>
                    <xdr:row>0</xdr:row>
                    <xdr:rowOff>373380</xdr:rowOff>
                  </from>
                  <to>
                    <xdr:col>8</xdr:col>
                    <xdr:colOff>1379220</xdr:colOff>
                    <xdr:row>1</xdr:row>
                    <xdr:rowOff>114300</xdr:rowOff>
                  </to>
                </anchor>
              </controlPr>
            </control>
          </mc:Choice>
        </mc:AlternateContent>
        <mc:AlternateContent xmlns:mc="http://schemas.openxmlformats.org/markup-compatibility/2006">
          <mc:Choice Requires="x14">
            <control shapeId="1421316" r:id="rId7" name="Button 4">
              <controlPr defaultSize="0" print="0" autoFill="0" autoPict="0" macro="[0]!ToDataEntry">
                <anchor>
                  <from>
                    <xdr:col>7</xdr:col>
                    <xdr:colOff>502920</xdr:colOff>
                    <xdr:row>2</xdr:row>
                    <xdr:rowOff>0</xdr:rowOff>
                  </from>
                  <to>
                    <xdr:col>8</xdr:col>
                    <xdr:colOff>1379220</xdr:colOff>
                    <xdr:row>3</xdr:row>
                    <xdr:rowOff>83820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85">
    <tabColor theme="3" tint="-0.249977111117893"/>
  </sheetPr>
  <dimension ref="A1:M61"/>
  <sheetViews>
    <sheetView showGridLines="0" zoomScaleNormal="100" workbookViewId="0">
      <selection activeCell="E28" sqref="E28"/>
    </sheetView>
  </sheetViews>
  <sheetFormatPr defaultColWidth="8.88671875" defaultRowHeight="13.2" outlineLevelCol="1"/>
  <cols>
    <col min="1" max="1" width="3.33203125" style="526" customWidth="1"/>
    <col min="2" max="2" width="21.6640625" style="526" customWidth="1"/>
    <col min="3" max="3" width="20.44140625" style="316" customWidth="1"/>
    <col min="4" max="4" width="3.6640625" style="538" customWidth="1"/>
    <col min="5" max="5" width="6" style="538" customWidth="1"/>
    <col min="6" max="6" width="9.6640625" style="316" hidden="1" customWidth="1" outlineLevel="1"/>
    <col min="7" max="7" width="5.109375" style="539" customWidth="1" collapsed="1"/>
    <col min="8" max="8" width="9.88671875" style="316" customWidth="1"/>
    <col min="9" max="9" width="30.5546875" style="537" customWidth="1"/>
    <col min="10" max="10" width="31.109375" style="316" customWidth="1"/>
    <col min="11" max="16384" width="8.88671875" style="316"/>
  </cols>
  <sheetData>
    <row r="1" spans="1:13" ht="13.8">
      <c r="A1" s="4138" t="s">
        <v>582</v>
      </c>
      <c r="B1" s="4138"/>
      <c r="C1" s="4138"/>
      <c r="D1" s="4138"/>
      <c r="E1" s="4138"/>
      <c r="F1" s="4138"/>
      <c r="G1" s="4138"/>
      <c r="H1" s="4138"/>
      <c r="I1" s="4138"/>
    </row>
    <row r="2" spans="1:13" ht="30.6" customHeight="1">
      <c r="A2" s="4139" t="s">
        <v>4893</v>
      </c>
      <c r="B2" s="4140"/>
      <c r="C2" s="4140"/>
      <c r="D2" s="4140"/>
      <c r="E2" s="4140"/>
      <c r="F2" s="4140"/>
      <c r="G2" s="4140"/>
      <c r="H2" s="4140"/>
      <c r="I2" s="4141"/>
    </row>
    <row r="3" spans="1:13" ht="21.75" customHeight="1">
      <c r="A3" s="4142" t="str">
        <f>+'Master Data'!D186</f>
        <v>The threshold score, below which tenderers are eliminated from further consideration, should be between 50% and 60%</v>
      </c>
      <c r="B3" s="4142"/>
      <c r="C3" s="4142"/>
      <c r="D3" s="4142"/>
      <c r="E3" s="4142"/>
      <c r="F3" s="4142"/>
      <c r="G3" s="4142"/>
      <c r="H3" s="4142"/>
      <c r="I3" s="4142"/>
    </row>
    <row r="4" spans="1:13" ht="2.25" customHeight="1">
      <c r="A4" s="4142"/>
      <c r="B4" s="4142"/>
      <c r="C4" s="4142"/>
      <c r="D4" s="4142"/>
      <c r="E4" s="4142"/>
      <c r="F4" s="4142"/>
      <c r="G4" s="4142"/>
      <c r="H4" s="4142"/>
      <c r="I4" s="4142"/>
    </row>
    <row r="5" spans="1:13" ht="80.25" customHeight="1">
      <c r="A5" s="4143" t="s">
        <v>4455</v>
      </c>
      <c r="B5" s="4143"/>
      <c r="C5" s="4143"/>
      <c r="D5" s="4143"/>
      <c r="E5" s="4143"/>
      <c r="F5" s="4143"/>
      <c r="G5" s="4143"/>
      <c r="H5" s="4143"/>
      <c r="I5" s="4143"/>
    </row>
    <row r="6" spans="1:13" ht="23.25" customHeight="1">
      <c r="A6" s="626"/>
      <c r="B6" s="626" t="s">
        <v>1875</v>
      </c>
      <c r="C6" s="627"/>
      <c r="D6" s="628"/>
      <c r="E6" s="628"/>
      <c r="F6" s="627"/>
      <c r="G6" s="629"/>
      <c r="H6" s="627"/>
      <c r="I6" s="630"/>
    </row>
    <row r="7" spans="1:13" ht="24.75" customHeight="1">
      <c r="A7" s="626"/>
      <c r="B7" s="626" t="s">
        <v>4446</v>
      </c>
      <c r="C7" s="627"/>
      <c r="D7" s="628"/>
      <c r="E7" s="628"/>
      <c r="F7" s="627"/>
      <c r="G7" s="629"/>
      <c r="H7" s="627"/>
      <c r="I7" s="630"/>
      <c r="K7" s="4125" t="s">
        <v>273</v>
      </c>
      <c r="L7" s="4125"/>
      <c r="M7" s="4125"/>
    </row>
    <row r="8" spans="1:13" ht="39.6">
      <c r="A8" s="631"/>
      <c r="B8" s="655" t="s">
        <v>1876</v>
      </c>
      <c r="C8" s="1870" t="s">
        <v>1877</v>
      </c>
      <c r="D8" s="1871" t="s">
        <v>371</v>
      </c>
      <c r="E8" s="1872"/>
      <c r="F8" s="1873" t="s">
        <v>1878</v>
      </c>
      <c r="G8" s="4126" t="s">
        <v>1879</v>
      </c>
      <c r="H8" s="4127"/>
      <c r="I8" s="1867" t="s">
        <v>1880</v>
      </c>
      <c r="K8" s="4125"/>
      <c r="L8" s="4125"/>
      <c r="M8" s="4125"/>
    </row>
    <row r="9" spans="1:13" ht="31.2" customHeight="1">
      <c r="A9" s="4135" t="s">
        <v>792</v>
      </c>
      <c r="B9" s="4128" t="str">
        <f>+'Master Data'!D139</f>
        <v>Financial Standing</v>
      </c>
      <c r="C9" s="4128" t="str">
        <f>+'Master Data'!H139</f>
        <v>The submission of all financial requirements stipulated in the tender</v>
      </c>
      <c r="D9" s="659">
        <f>+'Master Data'!F139</f>
        <v>30</v>
      </c>
      <c r="E9" s="634" t="s">
        <v>371</v>
      </c>
      <c r="F9" s="635" t="s">
        <v>1882</v>
      </c>
      <c r="G9" s="660">
        <f>+'Master Data'!G140</f>
        <v>10</v>
      </c>
      <c r="H9" s="636" t="s">
        <v>1883</v>
      </c>
      <c r="I9" s="632" t="str">
        <f>+'Master Data'!D140</f>
        <v>Proof of working capital of at least 25% of project value</v>
      </c>
    </row>
    <row r="10" spans="1:13" ht="52.5" customHeight="1">
      <c r="A10" s="4136"/>
      <c r="B10" s="4129"/>
      <c r="C10" s="4129"/>
      <c r="D10" s="4131"/>
      <c r="E10" s="4132"/>
      <c r="F10" s="640"/>
      <c r="G10" s="660">
        <f>+'Master Data'!G141</f>
        <v>10</v>
      </c>
      <c r="H10" s="636" t="s">
        <v>1883</v>
      </c>
      <c r="I10" s="632" t="str">
        <f>+'Master Data'!D141</f>
        <v>Letters of credit reference from suppliers and credit limits to be stipulated with supporting documents</v>
      </c>
    </row>
    <row r="11" spans="1:13" ht="52.8">
      <c r="A11" s="4136"/>
      <c r="B11" s="4129"/>
      <c r="C11" s="4129"/>
      <c r="D11" s="4131"/>
      <c r="E11" s="4132"/>
      <c r="F11" s="644"/>
      <c r="G11" s="660">
        <f>+'Master Data'!G142</f>
        <v>10</v>
      </c>
      <c r="H11" s="636" t="s">
        <v>1883</v>
      </c>
      <c r="I11" s="632" t="str">
        <f>+'Master Data'!D142</f>
        <v>Annual/Audited Financial Statement/Management Account/income and Expenditure Statements</v>
      </c>
    </row>
    <row r="12" spans="1:13">
      <c r="A12" s="4136"/>
      <c r="B12" s="4129"/>
      <c r="C12" s="4129"/>
      <c r="D12" s="4131"/>
      <c r="E12" s="4132"/>
      <c r="F12" s="640"/>
      <c r="G12" s="660" t="str">
        <f>+'Master Data'!G143</f>
        <v xml:space="preserve"> </v>
      </c>
      <c r="H12" s="636" t="s">
        <v>1883</v>
      </c>
      <c r="I12" s="632" t="str">
        <f>+'Master Data'!D143</f>
        <v xml:space="preserve"> </v>
      </c>
    </row>
    <row r="13" spans="1:13">
      <c r="A13" s="4136"/>
      <c r="B13" s="4129"/>
      <c r="C13" s="4129"/>
      <c r="D13" s="4131"/>
      <c r="E13" s="4132"/>
      <c r="F13" s="640"/>
      <c r="G13" s="660" t="str">
        <f>+'Master Data'!G144</f>
        <v xml:space="preserve"> </v>
      </c>
      <c r="H13" s="636" t="s">
        <v>1883</v>
      </c>
      <c r="I13" s="632" t="str">
        <f>+'Master Data'!D144</f>
        <v xml:space="preserve"> </v>
      </c>
    </row>
    <row r="14" spans="1:13">
      <c r="A14" s="4137"/>
      <c r="B14" s="4130"/>
      <c r="C14" s="4130"/>
      <c r="D14" s="4133"/>
      <c r="E14" s="4134"/>
      <c r="F14" s="640"/>
      <c r="G14" s="660" t="str">
        <f>+'Master Data'!G145</f>
        <v xml:space="preserve"> </v>
      </c>
      <c r="H14" s="636" t="s">
        <v>1883</v>
      </c>
      <c r="I14" s="632" t="str">
        <f>+'Master Data'!D145</f>
        <v xml:space="preserve"> </v>
      </c>
    </row>
    <row r="15" spans="1:13" ht="37.950000000000003" customHeight="1">
      <c r="A15" s="4135" t="s">
        <v>787</v>
      </c>
      <c r="B15" s="4128" t="str">
        <f>+'Master Data'!D146</f>
        <v>Competency, Experience and Resource Capacity</v>
      </c>
      <c r="C15" s="4128" t="str">
        <f>+'Master Data'!H146</f>
        <v>Tenderer to demonstrate their technical competency, human resource capacity and relevant project experience</v>
      </c>
      <c r="D15" s="659">
        <f>+'Master Data'!F146</f>
        <v>25</v>
      </c>
      <c r="E15" s="634" t="s">
        <v>371</v>
      </c>
      <c r="F15" s="635" t="s">
        <v>1885</v>
      </c>
      <c r="G15" s="660">
        <f>+'Master Data'!G147</f>
        <v>5</v>
      </c>
      <c r="H15" s="636" t="s">
        <v>1883</v>
      </c>
      <c r="I15" s="632" t="str">
        <f>+'Master Data'!D147</f>
        <v>Detailed schedule of resources at all levels</v>
      </c>
    </row>
    <row r="16" spans="1:13" ht="41.4" customHeight="1">
      <c r="A16" s="4136"/>
      <c r="B16" s="4129"/>
      <c r="C16" s="4129"/>
      <c r="D16" s="4131"/>
      <c r="E16" s="4132"/>
      <c r="F16" s="640"/>
      <c r="G16" s="660">
        <f>+'Master Data'!G148</f>
        <v>5</v>
      </c>
      <c r="H16" s="636" t="s">
        <v>1883</v>
      </c>
      <c r="I16" s="632" t="str">
        <f>+'Master Data'!D148</f>
        <v>Schedule of years of experience on similar projects</v>
      </c>
    </row>
    <row r="17" spans="1:9" ht="85.95" customHeight="1">
      <c r="A17" s="4136"/>
      <c r="B17" s="4129"/>
      <c r="C17" s="4129"/>
      <c r="D17" s="4131"/>
      <c r="E17" s="4132"/>
      <c r="F17" s="640"/>
      <c r="G17" s="660">
        <f>+'Master Data'!G149</f>
        <v>5</v>
      </c>
      <c r="H17" s="636" t="s">
        <v>1883</v>
      </c>
      <c r="I17" s="632" t="str">
        <f>+'Master Data'!D149</f>
        <v>Schedule of experience on projects of similar value and duration (Past 3 years) – letters of award to be attached and practical completion certificate for all work completed in the preceding 3 years</v>
      </c>
    </row>
    <row r="18" spans="1:9" ht="41.4" customHeight="1">
      <c r="A18" s="4136"/>
      <c r="B18" s="4129"/>
      <c r="C18" s="4129"/>
      <c r="D18" s="4131"/>
      <c r="E18" s="4132"/>
      <c r="F18" s="640"/>
      <c r="G18" s="660">
        <f>+'Master Data'!G150</f>
        <v>5</v>
      </c>
      <c r="H18" s="636" t="s">
        <v>1883</v>
      </c>
      <c r="I18" s="632" t="str">
        <f>+'Master Data'!D150</f>
        <v>Demonstrated ability to work on an accelerated programme</v>
      </c>
    </row>
    <row r="19" spans="1:9" ht="41.4" customHeight="1">
      <c r="A19" s="4136"/>
      <c r="B19" s="4129"/>
      <c r="C19" s="4129"/>
      <c r="D19" s="4131"/>
      <c r="E19" s="4132"/>
      <c r="F19" s="644"/>
      <c r="G19" s="660">
        <f>+'Master Data'!G151</f>
        <v>5</v>
      </c>
      <c r="H19" s="636" t="s">
        <v>1883</v>
      </c>
      <c r="I19" s="632" t="str">
        <f>+'Master Data'!D151</f>
        <v>Experience in projects that have operational challenges i.e. public interface</v>
      </c>
    </row>
    <row r="20" spans="1:9">
      <c r="A20" s="4136"/>
      <c r="B20" s="4129"/>
      <c r="C20" s="4129"/>
      <c r="D20" s="4131"/>
      <c r="E20" s="4132"/>
      <c r="F20" s="640"/>
      <c r="G20" s="660" t="str">
        <f>+'Master Data'!G152</f>
        <v xml:space="preserve"> </v>
      </c>
      <c r="H20" s="636" t="s">
        <v>1883</v>
      </c>
      <c r="I20" s="632" t="str">
        <f>+'Master Data'!D152</f>
        <v xml:space="preserve"> </v>
      </c>
    </row>
    <row r="21" spans="1:9">
      <c r="A21" s="4136"/>
      <c r="B21" s="4129"/>
      <c r="C21" s="4129"/>
      <c r="D21" s="4131"/>
      <c r="E21" s="4132"/>
      <c r="F21" s="640"/>
      <c r="G21" s="660" t="str">
        <f>+'Master Data'!G153</f>
        <v xml:space="preserve"> </v>
      </c>
      <c r="H21" s="636" t="s">
        <v>1883</v>
      </c>
      <c r="I21" s="632" t="str">
        <f>+'Master Data'!D153</f>
        <v xml:space="preserve"> </v>
      </c>
    </row>
    <row r="22" spans="1:9">
      <c r="A22" s="4137"/>
      <c r="B22" s="4130"/>
      <c r="C22" s="4130"/>
      <c r="D22" s="4133"/>
      <c r="E22" s="4134"/>
      <c r="F22" s="640"/>
      <c r="G22" s="660" t="str">
        <f>+'Master Data'!G154</f>
        <v xml:space="preserve"> </v>
      </c>
      <c r="H22" s="636" t="s">
        <v>1883</v>
      </c>
      <c r="I22" s="632" t="str">
        <f>+'Master Data'!D154</f>
        <v xml:space="preserve"> </v>
      </c>
    </row>
    <row r="23" spans="1:9" ht="36.6" customHeight="1">
      <c r="A23" s="4135" t="s">
        <v>788</v>
      </c>
      <c r="B23" s="4128" t="str">
        <f>+'Master Data'!D155</f>
        <v>Tenderer’s Project Management Structure and Organogram and Experience of Resources Proposed for the Project</v>
      </c>
      <c r="C23" s="4128" t="str">
        <f>+'Master Data'!H155</f>
        <v>A tenderer that submits a detailed project organogram that sets out the roles and responsibilities of each proposed team member, which is backed up By their curriculum vitae that demonstrate extensive experience, together with a project implementation structure shall be allocated maximum sub-points.  In all other instances zero (0) sub-points shall be allocated.</v>
      </c>
      <c r="D23" s="659">
        <f>+'Master Data'!F155</f>
        <v>10</v>
      </c>
      <c r="E23" s="634" t="s">
        <v>371</v>
      </c>
      <c r="F23" s="635" t="s">
        <v>1887</v>
      </c>
      <c r="G23" s="660">
        <f>+'Master Data'!G156</f>
        <v>2</v>
      </c>
      <c r="H23" s="636" t="s">
        <v>1883</v>
      </c>
      <c r="I23" s="632" t="str">
        <f>+'Master Data'!D156</f>
        <v>Submission of a detailed organogram</v>
      </c>
    </row>
    <row r="24" spans="1:9" ht="109.2" customHeight="1">
      <c r="A24" s="4136"/>
      <c r="B24" s="4129"/>
      <c r="C24" s="4129"/>
      <c r="D24" s="4131"/>
      <c r="E24" s="4132"/>
      <c r="F24" s="640"/>
      <c r="G24" s="660">
        <f>+'Master Data'!G157</f>
        <v>1</v>
      </c>
      <c r="H24" s="636" t="s">
        <v>1883</v>
      </c>
      <c r="I24" s="632" t="str">
        <f>+'Master Data'!D157</f>
        <v>All key project resources have more than (5) years’ experience in the construction industry.
All key project resources have experience in projects of a similar value and nature</v>
      </c>
    </row>
    <row r="25" spans="1:9" ht="64.95" customHeight="1">
      <c r="A25" s="4137"/>
      <c r="B25" s="4130"/>
      <c r="C25" s="4130"/>
      <c r="D25" s="4133"/>
      <c r="E25" s="4134"/>
      <c r="F25" s="644"/>
      <c r="G25" s="660">
        <f>+'Master Data'!G158</f>
        <v>1</v>
      </c>
      <c r="H25" s="636" t="s">
        <v>1883</v>
      </c>
      <c r="I25" s="632" t="str">
        <f>+'Master Data'!D158</f>
        <v>Detailed CV.  Traceable reference.  Certificates of qualified professionals in their full employment to be attached.</v>
      </c>
    </row>
    <row r="26" spans="1:9" ht="64.2" customHeight="1">
      <c r="A26" s="1908"/>
      <c r="B26" s="645"/>
      <c r="C26" s="645"/>
      <c r="D26" s="1911"/>
      <c r="E26" s="634"/>
      <c r="F26" s="1912"/>
      <c r="G26" s="660">
        <f>+'Master Data'!G159</f>
        <v>2</v>
      </c>
      <c r="H26" s="636" t="s">
        <v>1883</v>
      </c>
      <c r="I26" s="632" t="str">
        <f>+'Master Data'!D159</f>
        <v>Detailed CV of each team member (Category) and Traceable references to be detailed</v>
      </c>
    </row>
    <row r="27" spans="1:9" ht="68.400000000000006" customHeight="1">
      <c r="A27" s="1909"/>
      <c r="B27" s="648"/>
      <c r="C27" s="648"/>
      <c r="D27" s="638"/>
      <c r="E27" s="639"/>
      <c r="F27" s="635"/>
      <c r="G27" s="660">
        <f>+'Master Data'!G160</f>
        <v>2</v>
      </c>
      <c r="H27" s="636" t="s">
        <v>1883</v>
      </c>
      <c r="I27" s="632" t="str">
        <f>+'Master Data'!D160</f>
        <v>All key project resources are dedicated full time for the duration of the project including proof of UIF contributions</v>
      </c>
    </row>
    <row r="28" spans="1:9" ht="46.95" customHeight="1">
      <c r="A28" s="1909"/>
      <c r="B28" s="648"/>
      <c r="C28" s="648"/>
      <c r="D28" s="638"/>
      <c r="E28" s="639"/>
      <c r="F28" s="644"/>
      <c r="G28" s="660">
        <f>+'Master Data'!G161</f>
        <v>2</v>
      </c>
      <c r="H28" s="636" t="s">
        <v>1883</v>
      </c>
      <c r="I28" s="632" t="str">
        <f>+'Master Data'!D161</f>
        <v>Tenderer to demonstrate key/resource deployment over the various work package</v>
      </c>
    </row>
    <row r="29" spans="1:9" ht="46.95" customHeight="1">
      <c r="A29" s="1909"/>
      <c r="B29" s="648"/>
      <c r="C29" s="648"/>
      <c r="D29" s="638"/>
      <c r="E29" s="639"/>
      <c r="F29" s="644"/>
      <c r="G29" s="660" t="str">
        <f>+'Master Data'!G162</f>
        <v xml:space="preserve"> </v>
      </c>
      <c r="H29" s="636" t="s">
        <v>1883</v>
      </c>
      <c r="I29" s="632" t="str">
        <f>+'Master Data'!D162</f>
        <v xml:space="preserve"> </v>
      </c>
    </row>
    <row r="30" spans="1:9" ht="46.95" customHeight="1">
      <c r="A30" s="1910"/>
      <c r="B30" s="646"/>
      <c r="C30" s="646"/>
      <c r="D30" s="642"/>
      <c r="E30" s="643"/>
      <c r="F30" s="644"/>
      <c r="G30" s="660" t="str">
        <f>+'Master Data'!G163</f>
        <v xml:space="preserve"> </v>
      </c>
      <c r="H30" s="636" t="s">
        <v>1883</v>
      </c>
      <c r="I30" s="632" t="str">
        <f>+'Master Data'!D163</f>
        <v xml:space="preserve"> </v>
      </c>
    </row>
    <row r="31" spans="1:9" ht="67.95" customHeight="1">
      <c r="A31" s="4135" t="s">
        <v>789</v>
      </c>
      <c r="B31" s="4128" t="str">
        <f>+'Master Data'!D164</f>
        <v>Tenderers ability to provide a Letter of Intent for the provision of a guarantee</v>
      </c>
      <c r="C31" s="4151" t="str">
        <f>+'Master Data'!H164</f>
        <v>Original letter of intent on a bank’s letterhead.</v>
      </c>
      <c r="D31" s="659">
        <f>+'Master Data'!F164</f>
        <v>5</v>
      </c>
      <c r="E31" s="634" t="s">
        <v>371</v>
      </c>
      <c r="F31" s="647" t="s">
        <v>1889</v>
      </c>
      <c r="G31" s="660">
        <f>+'Master Data'!G165</f>
        <v>5</v>
      </c>
      <c r="H31" s="636" t="s">
        <v>1883</v>
      </c>
      <c r="I31" s="632" t="str">
        <f>+'Master Data'!D165</f>
        <v>Letter from a registered financial institution confirming intention to issue a provision of a guarantee</v>
      </c>
    </row>
    <row r="32" spans="1:9" ht="67.95" customHeight="1">
      <c r="A32" s="4136"/>
      <c r="B32" s="4129"/>
      <c r="C32" s="4152"/>
      <c r="D32" s="4131"/>
      <c r="E32" s="4132"/>
      <c r="F32" s="635"/>
      <c r="G32" s="660" t="str">
        <f>+'Master Data'!G166</f>
        <v xml:space="preserve"> </v>
      </c>
      <c r="H32" s="636" t="s">
        <v>1883</v>
      </c>
      <c r="I32" s="632" t="str">
        <f>+'Master Data'!D166</f>
        <v xml:space="preserve"> </v>
      </c>
    </row>
    <row r="33" spans="1:9" ht="67.95" customHeight="1">
      <c r="A33" s="4137"/>
      <c r="B33" s="4130"/>
      <c r="C33" s="4153"/>
      <c r="D33" s="4133"/>
      <c r="E33" s="4134"/>
      <c r="F33" s="635"/>
      <c r="G33" s="660" t="str">
        <f>+'Master Data'!G167</f>
        <v xml:space="preserve"> </v>
      </c>
      <c r="H33" s="636" t="s">
        <v>1883</v>
      </c>
      <c r="I33" s="632" t="str">
        <f>+'Master Data'!D167</f>
        <v xml:space="preserve"> </v>
      </c>
    </row>
    <row r="34" spans="1:9" ht="52.95" customHeight="1">
      <c r="A34" s="4135" t="s">
        <v>790</v>
      </c>
      <c r="B34" s="4128" t="str">
        <f>+'Master Data'!D168</f>
        <v>Methodology and Approach</v>
      </c>
      <c r="C34" s="4128" t="str">
        <f>+'Master Data'!H168</f>
        <v>Detailed method statement and programme to be submitted.</v>
      </c>
      <c r="D34" s="659">
        <f>+'Master Data'!F168</f>
        <v>20</v>
      </c>
      <c r="E34" s="634" t="s">
        <v>371</v>
      </c>
      <c r="F34" s="635" t="s">
        <v>1891</v>
      </c>
      <c r="G34" s="660">
        <f>+'Master Data'!G169</f>
        <v>3</v>
      </c>
      <c r="H34" s="636" t="s">
        <v>1883</v>
      </c>
      <c r="I34" s="632" t="str">
        <f>+'Master Data'!D169</f>
        <v>Site establishment indicating proposed layout for all prescribed facilities, hoarding, etc.</v>
      </c>
    </row>
    <row r="35" spans="1:9" ht="52.8">
      <c r="A35" s="4136"/>
      <c r="B35" s="4129"/>
      <c r="C35" s="4129"/>
      <c r="D35" s="4131"/>
      <c r="E35" s="4132"/>
      <c r="F35" s="640"/>
      <c r="G35" s="660">
        <f>+'Master Data'!G170</f>
        <v>5</v>
      </c>
      <c r="H35" s="636" t="s">
        <v>1883</v>
      </c>
      <c r="I35" s="632" t="str">
        <f>+'Master Data'!D170</f>
        <v>Resourcing strategy for the various work breakdown structures including resource deployment plan (PS)</v>
      </c>
    </row>
    <row r="36" spans="1:9" ht="34.200000000000003" customHeight="1">
      <c r="A36" s="4136"/>
      <c r="B36" s="4129"/>
      <c r="C36" s="4129"/>
      <c r="D36" s="4131"/>
      <c r="E36" s="4132"/>
      <c r="F36" s="640"/>
      <c r="G36" s="660">
        <f>+'Master Data'!G171</f>
        <v>1</v>
      </c>
      <c r="H36" s="636" t="s">
        <v>1883</v>
      </c>
      <c r="I36" s="632" t="str">
        <f>+'Master Data'!D171</f>
        <v>Material storage, handling and distribution</v>
      </c>
    </row>
    <row r="37" spans="1:9" ht="52.8">
      <c r="A37" s="4136"/>
      <c r="B37" s="4129"/>
      <c r="C37" s="4129"/>
      <c r="D37" s="4131"/>
      <c r="E37" s="4132"/>
      <c r="F37" s="640"/>
      <c r="G37" s="660">
        <f>+'Master Data'!G172</f>
        <v>3</v>
      </c>
      <c r="H37" s="636" t="s">
        <v>1883</v>
      </c>
      <c r="I37" s="632" t="str">
        <f>+'Master Data'!D172</f>
        <v>Productivity, programming, resource investment, progress tracking, corrective action plans, etc.</v>
      </c>
    </row>
    <row r="38" spans="1:9" ht="46.2" customHeight="1">
      <c r="A38" s="4136"/>
      <c r="B38" s="4129"/>
      <c r="C38" s="4129"/>
      <c r="D38" s="4131"/>
      <c r="E38" s="4132"/>
      <c r="F38" s="640"/>
      <c r="G38" s="660">
        <f>+'Master Data'!G173</f>
        <v>3</v>
      </c>
      <c r="H38" s="636" t="s">
        <v>1883</v>
      </c>
      <c r="I38" s="632" t="str">
        <f>+'Master Data'!D173</f>
        <v>Programme and progress reporting, including tracking of long lead procurement items</v>
      </c>
    </row>
    <row r="39" spans="1:9" ht="30" customHeight="1">
      <c r="A39" s="4136"/>
      <c r="B39" s="4129"/>
      <c r="C39" s="4129"/>
      <c r="D39" s="4131"/>
      <c r="E39" s="4132"/>
      <c r="F39" s="640"/>
      <c r="G39" s="660">
        <f>+'Master Data'!G174</f>
        <v>1</v>
      </c>
      <c r="H39" s="636" t="s">
        <v>1883</v>
      </c>
      <c r="I39" s="632" t="str">
        <f>+'Master Data'!D174</f>
        <v>OHS Management, compliance and reporting</v>
      </c>
    </row>
    <row r="40" spans="1:9" ht="33" customHeight="1">
      <c r="A40" s="4136"/>
      <c r="B40" s="4129"/>
      <c r="C40" s="4129"/>
      <c r="D40" s="4131"/>
      <c r="E40" s="4132"/>
      <c r="F40" s="640"/>
      <c r="G40" s="660">
        <f>+'Master Data'!G175</f>
        <v>1</v>
      </c>
      <c r="H40" s="636" t="s">
        <v>1883</v>
      </c>
      <c r="I40" s="632" t="str">
        <f>+'Master Data'!D175</f>
        <v>Site documentation control, filing and archiving</v>
      </c>
    </row>
    <row r="41" spans="1:9" ht="33.6" customHeight="1">
      <c r="A41" s="4137"/>
      <c r="B41" s="4130"/>
      <c r="C41" s="4130"/>
      <c r="D41" s="4133"/>
      <c r="E41" s="4134"/>
      <c r="F41" s="644"/>
      <c r="G41" s="660">
        <f>+'Master Data'!G176</f>
        <v>1</v>
      </c>
      <c r="H41" s="636" t="s">
        <v>1883</v>
      </c>
      <c r="I41" s="632" t="str">
        <f>+'Master Data'!D176</f>
        <v>Queries and information required approach</v>
      </c>
    </row>
    <row r="42" spans="1:9" ht="36" customHeight="1">
      <c r="A42" s="1908"/>
      <c r="B42" s="645"/>
      <c r="C42" s="645"/>
      <c r="D42" s="1911"/>
      <c r="E42" s="634"/>
      <c r="F42" s="1912"/>
      <c r="G42" s="660">
        <f>+'Master Data'!G177</f>
        <v>2</v>
      </c>
      <c r="H42" s="636" t="s">
        <v>1883</v>
      </c>
      <c r="I42" s="632" t="str">
        <f>+'Master Data'!D177</f>
        <v>Procurement of outsourced resources e.g. sub-contractors</v>
      </c>
    </row>
    <row r="43" spans="1:9" ht="36" customHeight="1">
      <c r="A43" s="1909"/>
      <c r="B43" s="648"/>
      <c r="C43" s="648"/>
      <c r="D43" s="638"/>
      <c r="E43" s="639"/>
      <c r="F43" s="640"/>
      <c r="G43" s="660" t="str">
        <f>+'Master Data'!G178</f>
        <v xml:space="preserve"> </v>
      </c>
      <c r="H43" s="636" t="s">
        <v>1883</v>
      </c>
      <c r="I43" s="632" t="str">
        <f>+'Master Data'!D178</f>
        <v xml:space="preserve"> </v>
      </c>
    </row>
    <row r="44" spans="1:9" ht="36" customHeight="1">
      <c r="A44" s="1909"/>
      <c r="B44" s="648"/>
      <c r="C44" s="648"/>
      <c r="D44" s="638"/>
      <c r="E44" s="639"/>
      <c r="F44" s="640"/>
      <c r="G44" s="660" t="str">
        <f>+'Master Data'!G179</f>
        <v xml:space="preserve"> </v>
      </c>
      <c r="H44" s="636" t="s">
        <v>1883</v>
      </c>
      <c r="I44" s="632" t="str">
        <f>+'Master Data'!D179</f>
        <v xml:space="preserve"> </v>
      </c>
    </row>
    <row r="45" spans="1:9" ht="36" customHeight="1">
      <c r="A45" s="1910"/>
      <c r="B45" s="646"/>
      <c r="C45" s="646"/>
      <c r="D45" s="642"/>
      <c r="E45" s="643"/>
      <c r="F45" s="644"/>
      <c r="G45" s="660" t="str">
        <f>+'Master Data'!G180</f>
        <v xml:space="preserve"> </v>
      </c>
      <c r="H45" s="636" t="s">
        <v>1883</v>
      </c>
      <c r="I45" s="632" t="str">
        <f>+'Master Data'!D180</f>
        <v xml:space="preserve"> </v>
      </c>
    </row>
    <row r="46" spans="1:9" ht="30.6" customHeight="1">
      <c r="A46" s="633" t="s">
        <v>791</v>
      </c>
      <c r="B46" s="4128" t="str">
        <f>+'Master Data'!D181</f>
        <v>Enterprise Development (Targeting of Youth Owned Contractors)</v>
      </c>
      <c r="C46" s="4128" t="str">
        <f>+'Master Data'!H181</f>
        <v>Contract Participation Goal (CPG) to meet specified Enterprise Development target of 50% (fifty Percent)</v>
      </c>
      <c r="D46" s="659">
        <f>+'Master Data'!F181</f>
        <v>10</v>
      </c>
      <c r="E46" s="634" t="s">
        <v>371</v>
      </c>
      <c r="F46" s="645" t="s">
        <v>1889</v>
      </c>
      <c r="G46" s="4149" t="str">
        <f>+'Master Data'!G182</f>
        <v>0 ≤ 5</v>
      </c>
      <c r="H46" s="4150"/>
      <c r="I46" s="632" t="str">
        <f>+'Master Data'!D182</f>
        <v>Tendered CPG less than 50% pro-rata to minimum target</v>
      </c>
    </row>
    <row r="47" spans="1:9" ht="17.399999999999999" customHeight="1">
      <c r="A47" s="637"/>
      <c r="B47" s="4129"/>
      <c r="C47" s="4129"/>
      <c r="D47" s="638"/>
      <c r="E47" s="639"/>
      <c r="F47" s="648"/>
      <c r="G47" s="4149">
        <f>+'Master Data'!G183</f>
        <v>5</v>
      </c>
      <c r="H47" s="4150"/>
      <c r="I47" s="632" t="str">
        <f>+'Master Data'!D183</f>
        <v>Tendered CPG is 50%</v>
      </c>
    </row>
    <row r="48" spans="1:9" ht="30.6" customHeight="1">
      <c r="A48" s="641"/>
      <c r="B48" s="4130"/>
      <c r="C48" s="4130"/>
      <c r="D48" s="642"/>
      <c r="E48" s="643"/>
      <c r="F48" s="646"/>
      <c r="G48" s="4149" t="str">
        <f>+'Master Data'!G184</f>
        <v>≥ 5 ≥ 10</v>
      </c>
      <c r="H48" s="4150"/>
      <c r="I48" s="632" t="str">
        <f>+'Master Data'!D184</f>
        <v>Tendered CPG is greater than 50% pro-rata to minimum target</v>
      </c>
    </row>
    <row r="49" spans="1:10">
      <c r="A49" s="626"/>
      <c r="B49" s="626"/>
      <c r="C49" s="627"/>
      <c r="D49" s="628"/>
      <c r="E49" s="628"/>
      <c r="F49" s="627"/>
      <c r="G49" s="629"/>
      <c r="H49" s="627"/>
      <c r="I49" s="630"/>
    </row>
    <row r="50" spans="1:10" ht="29.4" customHeight="1">
      <c r="A50" s="4144" t="s">
        <v>4870</v>
      </c>
      <c r="B50" s="4145"/>
      <c r="C50" s="4145"/>
      <c r="D50" s="4145"/>
      <c r="E50" s="4145"/>
      <c r="F50" s="4145"/>
      <c r="G50" s="4145"/>
      <c r="H50" s="4145"/>
      <c r="I50" s="4146"/>
    </row>
    <row r="51" spans="1:10">
      <c r="A51" s="657"/>
      <c r="B51" s="658"/>
      <c r="C51" s="679"/>
      <c r="D51" s="680"/>
      <c r="E51" s="680"/>
      <c r="F51" s="679"/>
      <c r="G51" s="681"/>
      <c r="H51" s="679"/>
      <c r="I51" s="682"/>
    </row>
    <row r="52" spans="1:10" s="540" customFormat="1" ht="28.2" customHeight="1">
      <c r="A52" s="649"/>
      <c r="B52" s="650" t="s">
        <v>1876</v>
      </c>
      <c r="C52" s="651" t="s">
        <v>4880</v>
      </c>
      <c r="D52" s="652"/>
      <c r="E52" s="652"/>
      <c r="F52" s="652" t="s">
        <v>1880</v>
      </c>
      <c r="G52" s="653"/>
      <c r="H52" s="651"/>
      <c r="I52" s="654" t="s">
        <v>371</v>
      </c>
    </row>
    <row r="53" spans="1:10" ht="49.8" customHeight="1">
      <c r="A53" s="631"/>
      <c r="B53" s="2396" t="s">
        <v>1893</v>
      </c>
      <c r="C53" s="4147" t="s">
        <v>4871</v>
      </c>
      <c r="D53" s="4147"/>
      <c r="E53" s="4147"/>
      <c r="F53" s="4147"/>
      <c r="G53" s="4147"/>
      <c r="H53" s="2398"/>
      <c r="I53" s="2397" t="s">
        <v>371</v>
      </c>
    </row>
    <row r="54" spans="1:10" s="541" customFormat="1" ht="42.6" customHeight="1">
      <c r="A54" s="656"/>
      <c r="B54" s="2395" t="s">
        <v>4872</v>
      </c>
      <c r="C54" s="4148">
        <f>'T2.9_Preference Points Claim'!A66</f>
        <v>0</v>
      </c>
      <c r="D54" s="4148"/>
      <c r="E54" s="4148"/>
      <c r="F54" s="4148"/>
      <c r="G54" s="4148"/>
      <c r="H54" s="2398"/>
      <c r="I54" s="2378" t="s">
        <v>371</v>
      </c>
      <c r="J54" s="4154" t="s">
        <v>4881</v>
      </c>
    </row>
    <row r="55" spans="1:10" ht="42.6" customHeight="1">
      <c r="A55" s="636"/>
      <c r="B55" s="2395" t="s">
        <v>4873</v>
      </c>
      <c r="C55" s="4155">
        <f>'T2.9_Preference Points Claim'!A67</f>
        <v>0</v>
      </c>
      <c r="D55" s="4156"/>
      <c r="E55" s="4156"/>
      <c r="F55" s="4156"/>
      <c r="G55" s="4157"/>
      <c r="H55" s="2399"/>
      <c r="I55" s="2378" t="s">
        <v>371</v>
      </c>
      <c r="J55" s="4154"/>
    </row>
    <row r="56" spans="1:10" ht="42.6" customHeight="1">
      <c r="A56" s="636"/>
      <c r="B56" s="2395" t="s">
        <v>4874</v>
      </c>
      <c r="C56" s="4148">
        <f>'T2.9_Preference Points Claim'!A68</f>
        <v>0</v>
      </c>
      <c r="D56" s="4148"/>
      <c r="E56" s="4148"/>
      <c r="F56" s="4148"/>
      <c r="G56" s="4148"/>
      <c r="H56" s="2399"/>
      <c r="I56" s="2378" t="s">
        <v>371</v>
      </c>
      <c r="J56" s="4154"/>
    </row>
    <row r="57" spans="1:10" ht="42.6" customHeight="1">
      <c r="A57" s="636"/>
      <c r="B57" s="2395" t="s">
        <v>4875</v>
      </c>
      <c r="C57" s="4148">
        <f>'T2.9_Preference Points Claim'!A69</f>
        <v>0</v>
      </c>
      <c r="D57" s="4148"/>
      <c r="E57" s="4148"/>
      <c r="F57" s="4148"/>
      <c r="G57" s="4148"/>
      <c r="H57" s="2399"/>
      <c r="I57" s="2378" t="s">
        <v>371</v>
      </c>
      <c r="J57" s="4154"/>
    </row>
    <row r="58" spans="1:10" ht="42.6" customHeight="1">
      <c r="A58" s="636"/>
      <c r="B58" s="2395" t="s">
        <v>4876</v>
      </c>
      <c r="C58" s="4148">
        <f>'T2.9_Preference Points Claim'!A70</f>
        <v>0</v>
      </c>
      <c r="D58" s="4148"/>
      <c r="E58" s="4148"/>
      <c r="F58" s="4148"/>
      <c r="G58" s="4148"/>
      <c r="H58" s="2399"/>
      <c r="I58" s="2378" t="s">
        <v>371</v>
      </c>
      <c r="J58" s="4154"/>
    </row>
    <row r="59" spans="1:10" ht="42.6" customHeight="1">
      <c r="A59" s="2379"/>
      <c r="B59" s="2395" t="s">
        <v>4877</v>
      </c>
      <c r="C59" s="4148">
        <f>'T2.9_Preference Points Claim'!A71</f>
        <v>0</v>
      </c>
      <c r="D59" s="4148"/>
      <c r="E59" s="4148"/>
      <c r="F59" s="4148"/>
      <c r="G59" s="4148"/>
      <c r="H59" s="2400"/>
      <c r="I59" s="2378" t="s">
        <v>371</v>
      </c>
      <c r="J59" s="4154"/>
    </row>
    <row r="60" spans="1:10" ht="42.6" customHeight="1">
      <c r="A60" s="2379"/>
      <c r="B60" s="2395" t="s">
        <v>4878</v>
      </c>
      <c r="C60" s="4148">
        <f>'T2.9_Preference Points Claim'!A72</f>
        <v>0</v>
      </c>
      <c r="D60" s="4148"/>
      <c r="E60" s="4148"/>
      <c r="F60" s="4148"/>
      <c r="G60" s="4148"/>
      <c r="H60" s="2400"/>
      <c r="I60" s="2378" t="s">
        <v>371</v>
      </c>
      <c r="J60" s="4154"/>
    </row>
    <row r="61" spans="1:10" ht="42.6" customHeight="1">
      <c r="A61" s="2379"/>
      <c r="B61" s="2395" t="s">
        <v>4879</v>
      </c>
      <c r="C61" s="4148">
        <f>'T2.9_Preference Points Claim'!A73</f>
        <v>0</v>
      </c>
      <c r="D61" s="4148"/>
      <c r="E61" s="4148"/>
      <c r="F61" s="4148"/>
      <c r="G61" s="4148"/>
      <c r="H61" s="2400"/>
      <c r="I61" s="2378" t="s">
        <v>371</v>
      </c>
      <c r="J61" s="4154"/>
    </row>
  </sheetData>
  <mergeCells count="42">
    <mergeCell ref="J54:J61"/>
    <mergeCell ref="C61:G61"/>
    <mergeCell ref="C60:G60"/>
    <mergeCell ref="C59:G59"/>
    <mergeCell ref="C58:G58"/>
    <mergeCell ref="C57:G57"/>
    <mergeCell ref="C56:G56"/>
    <mergeCell ref="C55:G55"/>
    <mergeCell ref="A31:A33"/>
    <mergeCell ref="B31:B33"/>
    <mergeCell ref="C31:C33"/>
    <mergeCell ref="D32:E33"/>
    <mergeCell ref="A34:A41"/>
    <mergeCell ref="B34:B41"/>
    <mergeCell ref="C34:C41"/>
    <mergeCell ref="D35:E41"/>
    <mergeCell ref="A50:I50"/>
    <mergeCell ref="C53:G53"/>
    <mergeCell ref="C54:G54"/>
    <mergeCell ref="G46:H46"/>
    <mergeCell ref="G47:H47"/>
    <mergeCell ref="G48:H48"/>
    <mergeCell ref="B46:B48"/>
    <mergeCell ref="C46:C48"/>
    <mergeCell ref="A1:I1"/>
    <mergeCell ref="A2:I2"/>
    <mergeCell ref="A3:I4"/>
    <mergeCell ref="B9:B14"/>
    <mergeCell ref="A9:A14"/>
    <mergeCell ref="C9:C14"/>
    <mergeCell ref="D10:E14"/>
    <mergeCell ref="A5:I5"/>
    <mergeCell ref="K7:M8"/>
    <mergeCell ref="G8:H8"/>
    <mergeCell ref="B15:B22"/>
    <mergeCell ref="D16:E22"/>
    <mergeCell ref="A23:A25"/>
    <mergeCell ref="B23:B25"/>
    <mergeCell ref="C23:C25"/>
    <mergeCell ref="D24:E25"/>
    <mergeCell ref="A15:A22"/>
    <mergeCell ref="C15:C22"/>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rowBreaks count="2" manualBreakCount="2">
    <brk id="25" max="8" man="1"/>
    <brk id="41"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1138689" r:id="rId4" name="Button 1">
              <controlPr defaultSize="0" print="0" autoFill="0" autoPict="0" macro="[0]!ToMainMenu">
                <anchor>
                  <from>
                    <xdr:col>9</xdr:col>
                    <xdr:colOff>678180</xdr:colOff>
                    <xdr:row>2</xdr:row>
                    <xdr:rowOff>175260</xdr:rowOff>
                  </from>
                  <to>
                    <xdr:col>10</xdr:col>
                    <xdr:colOff>68580</xdr:colOff>
                    <xdr:row>4</xdr:row>
                    <xdr:rowOff>144780</xdr:rowOff>
                  </to>
                </anchor>
              </controlPr>
            </control>
          </mc:Choice>
        </mc:AlternateContent>
        <mc:AlternateContent xmlns:mc="http://schemas.openxmlformats.org/markup-compatibility/2006">
          <mc:Choice Requires="x14">
            <control shapeId="1138690" r:id="rId5" name="Button 2">
              <controlPr defaultSize="0" print="0" autoFill="0" autoPict="0" macro="[0]!Printsheet">
                <anchor>
                  <from>
                    <xdr:col>9</xdr:col>
                    <xdr:colOff>678180</xdr:colOff>
                    <xdr:row>4</xdr:row>
                    <xdr:rowOff>899160</xdr:rowOff>
                  </from>
                  <to>
                    <xdr:col>10</xdr:col>
                    <xdr:colOff>68580</xdr:colOff>
                    <xdr:row>5</xdr:row>
                    <xdr:rowOff>152400</xdr:rowOff>
                  </to>
                </anchor>
              </controlPr>
            </control>
          </mc:Choice>
        </mc:AlternateContent>
        <mc:AlternateContent xmlns:mc="http://schemas.openxmlformats.org/markup-compatibility/2006">
          <mc:Choice Requires="x14">
            <control shapeId="1138691" r:id="rId6" name="Button 3">
              <controlPr defaultSize="0" print="0" autoFill="0" autoPict="0" macro="[0]!PrintPreview">
                <anchor>
                  <from>
                    <xdr:col>9</xdr:col>
                    <xdr:colOff>678180</xdr:colOff>
                    <xdr:row>4</xdr:row>
                    <xdr:rowOff>175260</xdr:rowOff>
                  </from>
                  <to>
                    <xdr:col>10</xdr:col>
                    <xdr:colOff>68580</xdr:colOff>
                    <xdr:row>4</xdr:row>
                    <xdr:rowOff>449580</xdr:rowOff>
                  </to>
                </anchor>
              </controlPr>
            </control>
          </mc:Choice>
        </mc:AlternateContent>
        <mc:AlternateContent xmlns:mc="http://schemas.openxmlformats.org/markup-compatibility/2006">
          <mc:Choice Requires="x14">
            <control shapeId="1138692" r:id="rId7" name="Button 4">
              <controlPr defaultSize="0" print="0" autoFill="0" autoPict="0" macro="[0]!ToDataEntry">
                <anchor>
                  <from>
                    <xdr:col>9</xdr:col>
                    <xdr:colOff>678180</xdr:colOff>
                    <xdr:row>5</xdr:row>
                    <xdr:rowOff>182880</xdr:rowOff>
                  </from>
                  <to>
                    <xdr:col>10</xdr:col>
                    <xdr:colOff>68580</xdr:colOff>
                    <xdr:row>6</xdr:row>
                    <xdr:rowOff>160020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tint="-0.249977111117893"/>
  </sheetPr>
  <dimension ref="A1:W65"/>
  <sheetViews>
    <sheetView zoomScaleNormal="100" workbookViewId="0">
      <selection activeCell="E28" sqref="E28"/>
    </sheetView>
  </sheetViews>
  <sheetFormatPr defaultColWidth="9.109375" defaultRowHeight="13.2"/>
  <cols>
    <col min="1" max="17" width="9.109375" style="2335"/>
    <col min="18" max="18" width="7.5546875" style="2335" customWidth="1"/>
    <col min="19" max="20" width="9.109375" style="2335"/>
    <col min="21" max="21" width="8.109375" style="2335" customWidth="1"/>
    <col min="22" max="23" width="9.109375" style="2335" hidden="1" customWidth="1"/>
    <col min="24" max="16384" width="9.109375" style="2335"/>
  </cols>
  <sheetData>
    <row r="1" spans="1:23" ht="18" customHeight="1" thickTop="1">
      <c r="A1" s="4193" t="s">
        <v>4456</v>
      </c>
      <c r="B1" s="4194"/>
      <c r="C1" s="4194"/>
      <c r="D1" s="4194"/>
      <c r="E1" s="4194"/>
      <c r="F1" s="4194"/>
      <c r="G1" s="4194"/>
      <c r="H1" s="4194"/>
      <c r="I1" s="4194"/>
      <c r="J1" s="4194"/>
      <c r="K1" s="4194"/>
      <c r="L1" s="4194"/>
      <c r="M1" s="4194"/>
      <c r="N1" s="4194"/>
      <c r="O1" s="4194"/>
      <c r="P1" s="4194"/>
      <c r="Q1" s="4194"/>
      <c r="R1" s="4194"/>
    </row>
    <row r="2" spans="1:23" ht="23.25" customHeight="1" thickBot="1">
      <c r="A2" s="4195" t="s">
        <v>4597</v>
      </c>
      <c r="B2" s="4196"/>
      <c r="C2" s="4196"/>
      <c r="D2" s="4196"/>
      <c r="E2" s="4196"/>
      <c r="F2" s="4196"/>
      <c r="G2" s="4196"/>
      <c r="H2" s="4196"/>
      <c r="I2" s="4196"/>
      <c r="J2" s="4196"/>
      <c r="K2" s="4196"/>
      <c r="L2" s="4196"/>
      <c r="M2" s="4196"/>
      <c r="N2" s="4196"/>
      <c r="O2" s="4196"/>
      <c r="P2" s="4196"/>
      <c r="Q2" s="4196"/>
      <c r="R2" s="4196"/>
    </row>
    <row r="3" spans="1:23" ht="30.75" customHeight="1" thickTop="1">
      <c r="A3" s="4171" t="s">
        <v>4598</v>
      </c>
      <c r="B3" s="4172"/>
      <c r="C3" s="4172"/>
      <c r="D3" s="4172"/>
      <c r="E3" s="4172"/>
      <c r="F3" s="4172"/>
      <c r="G3" s="4172"/>
      <c r="H3" s="4172"/>
      <c r="I3" s="4172"/>
      <c r="J3" s="4172"/>
      <c r="K3" s="4172"/>
      <c r="L3" s="4172"/>
      <c r="M3" s="4172"/>
      <c r="N3" s="4172"/>
      <c r="O3" s="4172"/>
      <c r="P3" s="4172"/>
      <c r="Q3" s="4172"/>
      <c r="R3" s="4173"/>
      <c r="S3" s="4226" t="s">
        <v>4604</v>
      </c>
      <c r="T3" s="4226"/>
      <c r="U3" s="4226"/>
      <c r="V3" s="4226"/>
      <c r="W3" s="4226"/>
    </row>
    <row r="4" spans="1:23" ht="33.75" customHeight="1">
      <c r="A4" s="4164" t="s">
        <v>4599</v>
      </c>
      <c r="B4" s="4165"/>
      <c r="C4" s="4162" t="str">
        <f>'Master Data'!E13</f>
        <v>ZNTM012345W</v>
      </c>
      <c r="D4" s="4162"/>
      <c r="E4" s="4162"/>
      <c r="F4" s="4165" t="s">
        <v>3169</v>
      </c>
      <c r="G4" s="4165"/>
      <c r="H4" s="4165"/>
      <c r="I4" s="4162" t="str">
        <f>'Master Data'!E24</f>
        <v>As Per Tender Advert</v>
      </c>
      <c r="J4" s="4162"/>
      <c r="K4" s="4162"/>
      <c r="L4" s="4162"/>
      <c r="M4" s="4162"/>
      <c r="N4" s="4162"/>
      <c r="O4" s="4197" t="s">
        <v>4457</v>
      </c>
      <c r="P4" s="4197"/>
      <c r="Q4" s="4198">
        <f>'Master Data'!G24</f>
        <v>0.45833333333333331</v>
      </c>
      <c r="R4" s="4199"/>
      <c r="S4" s="4226"/>
      <c r="T4" s="4226"/>
      <c r="U4" s="4226"/>
      <c r="V4" s="4226"/>
      <c r="W4" s="4226"/>
    </row>
    <row r="5" spans="1:23" ht="41.25" customHeight="1">
      <c r="A5" s="4164" t="s">
        <v>960</v>
      </c>
      <c r="B5" s="4165"/>
      <c r="C5" s="4166"/>
      <c r="D5" s="4166"/>
      <c r="E5" s="4166"/>
      <c r="F5" s="4166"/>
      <c r="G5" s="4166"/>
      <c r="H5" s="4166"/>
      <c r="I5" s="4166"/>
      <c r="J5" s="4166"/>
      <c r="K5" s="4166"/>
      <c r="L5" s="4166"/>
      <c r="M5" s="4166"/>
      <c r="N5" s="4166"/>
      <c r="O5" s="4166"/>
      <c r="P5" s="4166"/>
      <c r="Q5" s="4166"/>
      <c r="R5" s="4167"/>
      <c r="S5" s="4226"/>
      <c r="T5" s="4226"/>
      <c r="U5" s="4226"/>
      <c r="V5" s="4226"/>
      <c r="W5" s="4226"/>
    </row>
    <row r="6" spans="1:23" ht="27" customHeight="1">
      <c r="A6" s="4158" t="s">
        <v>4657</v>
      </c>
      <c r="B6" s="4159"/>
      <c r="C6" s="4159"/>
      <c r="D6" s="4159"/>
      <c r="E6" s="4159"/>
      <c r="F6" s="4159"/>
      <c r="G6" s="4159"/>
      <c r="H6" s="4159"/>
      <c r="I6" s="4159"/>
      <c r="J6" s="4159"/>
      <c r="K6" s="4159"/>
      <c r="L6" s="4159"/>
      <c r="M6" s="4159"/>
      <c r="N6" s="4159"/>
      <c r="O6" s="4159"/>
      <c r="P6" s="4159"/>
      <c r="Q6" s="4159"/>
      <c r="R6" s="4160"/>
      <c r="S6" s="2336"/>
    </row>
    <row r="7" spans="1:23" ht="16.5" customHeight="1">
      <c r="A7" s="4168" t="s">
        <v>4600</v>
      </c>
      <c r="B7" s="4169"/>
      <c r="C7" s="4169"/>
      <c r="D7" s="4169"/>
      <c r="E7" s="4169"/>
      <c r="F7" s="4169"/>
      <c r="G7" s="4169"/>
      <c r="H7" s="4169"/>
      <c r="I7" s="4169"/>
      <c r="J7" s="4169"/>
      <c r="K7" s="4169"/>
      <c r="L7" s="4169"/>
      <c r="M7" s="4169"/>
      <c r="N7" s="4169"/>
      <c r="O7" s="4169"/>
      <c r="P7" s="4169"/>
      <c r="Q7" s="4169"/>
      <c r="R7" s="4170"/>
      <c r="S7" s="2336"/>
    </row>
    <row r="8" spans="1:23" ht="15">
      <c r="A8" s="4217"/>
      <c r="B8" s="4218"/>
      <c r="C8" s="4218"/>
      <c r="D8" s="4218"/>
      <c r="E8" s="4218"/>
      <c r="F8" s="4218"/>
      <c r="G8" s="4218"/>
      <c r="H8" s="4218"/>
      <c r="I8" s="4218"/>
      <c r="J8" s="4218"/>
      <c r="K8" s="4218"/>
      <c r="L8" s="4218"/>
      <c r="M8" s="4218"/>
      <c r="N8" s="4218"/>
      <c r="O8" s="4218"/>
      <c r="P8" s="4218"/>
      <c r="Q8" s="4218"/>
      <c r="R8" s="4219"/>
      <c r="S8" s="2336"/>
    </row>
    <row r="9" spans="1:23" ht="15">
      <c r="A9" s="4217"/>
      <c r="B9" s="4218"/>
      <c r="C9" s="4218"/>
      <c r="D9" s="4218"/>
      <c r="E9" s="4218"/>
      <c r="F9" s="4218"/>
      <c r="G9" s="4218"/>
      <c r="H9" s="4218"/>
      <c r="I9" s="4218"/>
      <c r="J9" s="4218"/>
      <c r="K9" s="4218"/>
      <c r="L9" s="4218"/>
      <c r="M9" s="4218"/>
      <c r="N9" s="4218"/>
      <c r="O9" s="4218"/>
      <c r="P9" s="4218"/>
      <c r="Q9" s="4218"/>
      <c r="R9" s="4219"/>
      <c r="S9" s="2336"/>
    </row>
    <row r="10" spans="1:23" ht="15">
      <c r="A10" s="4217"/>
      <c r="B10" s="4218"/>
      <c r="C10" s="4218"/>
      <c r="D10" s="4218"/>
      <c r="E10" s="4218"/>
      <c r="F10" s="4218"/>
      <c r="G10" s="4218"/>
      <c r="H10" s="4218"/>
      <c r="I10" s="4218"/>
      <c r="J10" s="4218"/>
      <c r="K10" s="4218"/>
      <c r="L10" s="4218"/>
      <c r="M10" s="4218"/>
      <c r="N10" s="4218"/>
      <c r="O10" s="4218"/>
      <c r="P10" s="4218"/>
      <c r="Q10" s="4218"/>
      <c r="R10" s="4219"/>
      <c r="S10" s="2336"/>
    </row>
    <row r="11" spans="1:23" ht="15">
      <c r="A11" s="4217"/>
      <c r="B11" s="4218"/>
      <c r="C11" s="4218"/>
      <c r="D11" s="4218"/>
      <c r="E11" s="4218"/>
      <c r="F11" s="4218"/>
      <c r="G11" s="4218"/>
      <c r="H11" s="4218"/>
      <c r="I11" s="4218"/>
      <c r="J11" s="4218"/>
      <c r="K11" s="4218"/>
      <c r="L11" s="4218"/>
      <c r="M11" s="4218"/>
      <c r="N11" s="4218"/>
      <c r="O11" s="4218"/>
      <c r="P11" s="4218"/>
      <c r="Q11" s="4218"/>
      <c r="R11" s="4219"/>
      <c r="S11" s="2336"/>
    </row>
    <row r="12" spans="1:23" ht="39" customHeight="1">
      <c r="A12" s="4158" t="s">
        <v>4458</v>
      </c>
      <c r="B12" s="4159"/>
      <c r="C12" s="4159"/>
      <c r="D12" s="4159"/>
      <c r="E12" s="4159"/>
      <c r="F12" s="4159"/>
      <c r="G12" s="4159"/>
      <c r="H12" s="4159"/>
      <c r="I12" s="4159"/>
      <c r="J12" s="4159"/>
      <c r="K12" s="4159"/>
      <c r="L12" s="4159"/>
      <c r="M12" s="4159"/>
      <c r="N12" s="4159"/>
      <c r="O12" s="4159"/>
      <c r="P12" s="4159"/>
      <c r="Q12" s="4159"/>
      <c r="R12" s="4160"/>
      <c r="S12" s="2336"/>
    </row>
    <row r="13" spans="1:23" ht="45.75" customHeight="1">
      <c r="A13" s="4161" t="s">
        <v>4601</v>
      </c>
      <c r="B13" s="4162"/>
      <c r="C13" s="4162"/>
      <c r="D13" s="4162"/>
      <c r="E13" s="4162"/>
      <c r="F13" s="4162"/>
      <c r="G13" s="4162"/>
      <c r="H13" s="4162"/>
      <c r="I13" s="4162"/>
      <c r="J13" s="4162"/>
      <c r="K13" s="4162"/>
      <c r="L13" s="4162"/>
      <c r="M13" s="4162"/>
      <c r="N13" s="4162"/>
      <c r="O13" s="4162"/>
      <c r="P13" s="4162"/>
      <c r="Q13" s="4162"/>
      <c r="R13" s="4163"/>
      <c r="S13" s="2336"/>
    </row>
    <row r="14" spans="1:23" ht="42" customHeight="1">
      <c r="A14" s="4161" t="s">
        <v>4459</v>
      </c>
      <c r="B14" s="4162"/>
      <c r="C14" s="4162"/>
      <c r="D14" s="4162"/>
      <c r="E14" s="4162"/>
      <c r="F14" s="4162"/>
      <c r="G14" s="4162"/>
      <c r="H14" s="4162"/>
      <c r="I14" s="4162"/>
      <c r="J14" s="4162"/>
      <c r="K14" s="4162"/>
      <c r="L14" s="4162"/>
      <c r="M14" s="4162"/>
      <c r="N14" s="4162"/>
      <c r="O14" s="4162"/>
      <c r="P14" s="4162"/>
      <c r="Q14" s="4162"/>
      <c r="R14" s="4163"/>
      <c r="S14" s="2336"/>
    </row>
    <row r="15" spans="1:23" ht="28.5" customHeight="1">
      <c r="A15" s="4161" t="s">
        <v>4460</v>
      </c>
      <c r="B15" s="4162"/>
      <c r="C15" s="4162"/>
      <c r="D15" s="4162"/>
      <c r="E15" s="4162"/>
      <c r="F15" s="4162"/>
      <c r="G15" s="4162"/>
      <c r="H15" s="4162"/>
      <c r="I15" s="4162"/>
      <c r="J15" s="4162"/>
      <c r="K15" s="4162"/>
      <c r="L15" s="4162"/>
      <c r="M15" s="4162"/>
      <c r="N15" s="4162"/>
      <c r="O15" s="4162"/>
      <c r="P15" s="4162"/>
      <c r="Q15" s="4162"/>
      <c r="R15" s="4163"/>
      <c r="S15" s="2336"/>
    </row>
    <row r="16" spans="1:23" ht="38.25" customHeight="1">
      <c r="A16" s="4161" t="s">
        <v>4461</v>
      </c>
      <c r="B16" s="4162"/>
      <c r="C16" s="4162"/>
      <c r="D16" s="4162" t="s">
        <v>4462</v>
      </c>
      <c r="E16" s="4162"/>
      <c r="F16" s="4162"/>
      <c r="G16" s="4162"/>
      <c r="H16" s="4162"/>
      <c r="I16" s="4162"/>
      <c r="J16" s="4162"/>
      <c r="K16" s="4162"/>
      <c r="L16" s="4162"/>
      <c r="M16" s="4162" t="s">
        <v>4463</v>
      </c>
      <c r="N16" s="4162"/>
      <c r="O16" s="4162"/>
      <c r="P16" s="4162"/>
      <c r="Q16" s="4162"/>
      <c r="R16" s="4163"/>
      <c r="S16" s="2336"/>
    </row>
    <row r="17" spans="1:19" ht="37.5" customHeight="1">
      <c r="A17" s="4161" t="s">
        <v>4464</v>
      </c>
      <c r="B17" s="4162"/>
      <c r="C17" s="4162"/>
      <c r="D17" s="4162"/>
      <c r="E17" s="4162"/>
      <c r="F17" s="4162"/>
      <c r="G17" s="4162"/>
      <c r="H17" s="4162"/>
      <c r="I17" s="4162"/>
      <c r="J17" s="4162"/>
      <c r="K17" s="4162"/>
      <c r="L17" s="4162"/>
      <c r="M17" s="4162"/>
      <c r="N17" s="4162"/>
      <c r="O17" s="4162"/>
      <c r="P17" s="4162"/>
      <c r="Q17" s="4162"/>
      <c r="R17" s="4163"/>
      <c r="S17" s="2336"/>
    </row>
    <row r="18" spans="1:19" ht="39" customHeight="1">
      <c r="A18" s="4161" t="s">
        <v>4465</v>
      </c>
      <c r="B18" s="4162"/>
      <c r="C18" s="4162"/>
      <c r="D18" s="4162" t="s">
        <v>4462</v>
      </c>
      <c r="E18" s="4162"/>
      <c r="F18" s="4162"/>
      <c r="G18" s="4162"/>
      <c r="H18" s="4162"/>
      <c r="I18" s="4162"/>
      <c r="J18" s="4162"/>
      <c r="K18" s="4162"/>
      <c r="L18" s="4162"/>
      <c r="M18" s="4162" t="s">
        <v>4463</v>
      </c>
      <c r="N18" s="4162"/>
      <c r="O18" s="4162"/>
      <c r="P18" s="4162"/>
      <c r="Q18" s="4162"/>
      <c r="R18" s="4163"/>
      <c r="S18" s="2336"/>
    </row>
    <row r="19" spans="1:19" ht="42" customHeight="1">
      <c r="A19" s="4161" t="s">
        <v>4466</v>
      </c>
      <c r="B19" s="4162"/>
      <c r="C19" s="4162"/>
      <c r="D19" s="4162"/>
      <c r="E19" s="4162"/>
      <c r="F19" s="4162"/>
      <c r="G19" s="4162"/>
      <c r="H19" s="4162"/>
      <c r="I19" s="4162"/>
      <c r="J19" s="4162"/>
      <c r="K19" s="4162"/>
      <c r="L19" s="4162"/>
      <c r="M19" s="4162"/>
      <c r="N19" s="4162"/>
      <c r="O19" s="4162"/>
      <c r="P19" s="4162"/>
      <c r="Q19" s="4162"/>
      <c r="R19" s="4163"/>
      <c r="S19" s="2336"/>
    </row>
    <row r="20" spans="1:19" ht="41.25" customHeight="1">
      <c r="A20" s="4161" t="s">
        <v>4467</v>
      </c>
      <c r="B20" s="4162"/>
      <c r="C20" s="4162"/>
      <c r="D20" s="4162"/>
      <c r="E20" s="4162"/>
      <c r="F20" s="4162"/>
      <c r="G20" s="4162"/>
      <c r="H20" s="4162"/>
      <c r="I20" s="4162"/>
      <c r="J20" s="4162"/>
      <c r="K20" s="4162"/>
      <c r="L20" s="4162"/>
      <c r="M20" s="4162"/>
      <c r="N20" s="4162"/>
      <c r="O20" s="4162"/>
      <c r="P20" s="4162"/>
      <c r="Q20" s="4162"/>
      <c r="R20" s="4163"/>
      <c r="S20" s="2336"/>
    </row>
    <row r="21" spans="1:19" ht="33.75" customHeight="1">
      <c r="A21" s="4161"/>
      <c r="B21" s="4162"/>
      <c r="C21" s="4162"/>
      <c r="D21" s="4165" t="s">
        <v>4468</v>
      </c>
      <c r="E21" s="4165"/>
      <c r="F21" s="4165"/>
      <c r="G21" s="4165"/>
      <c r="H21" s="4162"/>
      <c r="I21" s="4162"/>
      <c r="J21" s="4162"/>
      <c r="K21" s="4165" t="s">
        <v>4469</v>
      </c>
      <c r="L21" s="4165"/>
      <c r="M21" s="4165"/>
      <c r="N21" s="4182"/>
      <c r="O21" s="4182"/>
      <c r="P21" s="4182"/>
      <c r="Q21" s="4182"/>
      <c r="R21" s="4200"/>
      <c r="S21" s="2336"/>
    </row>
    <row r="22" spans="1:19" ht="39.75" customHeight="1">
      <c r="A22" s="4168" t="s">
        <v>4485</v>
      </c>
      <c r="B22" s="4169"/>
      <c r="C22" s="4169"/>
      <c r="D22" s="4182" t="s">
        <v>4470</v>
      </c>
      <c r="E22" s="4182"/>
      <c r="F22" s="4182"/>
      <c r="G22" s="4182"/>
      <c r="H22" s="4182"/>
      <c r="I22" s="4182"/>
      <c r="J22" s="4182"/>
      <c r="K22" s="4174" t="s">
        <v>4484</v>
      </c>
      <c r="L22" s="4174"/>
      <c r="M22" s="4174"/>
      <c r="N22" s="4174"/>
      <c r="O22" s="4174"/>
      <c r="P22" s="4162" t="s">
        <v>4472</v>
      </c>
      <c r="Q22" s="4162"/>
      <c r="R22" s="4163"/>
      <c r="S22" s="4175"/>
    </row>
    <row r="23" spans="1:19" ht="12.75" customHeight="1">
      <c r="A23" s="4168"/>
      <c r="B23" s="4169"/>
      <c r="C23" s="4169"/>
      <c r="D23" s="4162"/>
      <c r="E23" s="4162"/>
      <c r="F23" s="4162"/>
      <c r="G23" s="4162"/>
      <c r="H23" s="4162"/>
      <c r="I23" s="4162"/>
      <c r="J23" s="4162"/>
      <c r="K23" s="4174"/>
      <c r="L23" s="4174"/>
      <c r="M23" s="4174"/>
      <c r="N23" s="4174"/>
      <c r="O23" s="4174"/>
      <c r="P23" s="4162" t="s">
        <v>3707</v>
      </c>
      <c r="Q23" s="4162"/>
      <c r="R23" s="4163"/>
      <c r="S23" s="4175"/>
    </row>
    <row r="24" spans="1:19" ht="29.25" customHeight="1">
      <c r="A24" s="4168"/>
      <c r="B24" s="4169"/>
      <c r="C24" s="4169"/>
      <c r="D24" s="4182" t="s">
        <v>4471</v>
      </c>
      <c r="E24" s="4182"/>
      <c r="F24" s="4182"/>
      <c r="G24" s="4182"/>
      <c r="H24" s="4182"/>
      <c r="I24" s="4182"/>
      <c r="J24" s="4182"/>
      <c r="K24" s="4174"/>
      <c r="L24" s="4174"/>
      <c r="M24" s="4174"/>
      <c r="N24" s="4174"/>
      <c r="O24" s="4174"/>
      <c r="P24" s="4162" t="s">
        <v>4471</v>
      </c>
      <c r="Q24" s="4162"/>
      <c r="R24" s="4163"/>
      <c r="S24" s="4175"/>
    </row>
    <row r="25" spans="1:19" ht="60.75" customHeight="1">
      <c r="A25" s="4176" t="s">
        <v>4486</v>
      </c>
      <c r="B25" s="4174"/>
      <c r="C25" s="4174"/>
      <c r="D25" s="4169"/>
      <c r="E25" s="4169"/>
      <c r="F25" s="4169"/>
      <c r="G25" s="4169"/>
      <c r="H25" s="4169"/>
      <c r="I25" s="4169"/>
      <c r="J25" s="4169"/>
      <c r="K25" s="4169"/>
      <c r="L25" s="4169"/>
      <c r="M25" s="4169"/>
      <c r="N25" s="4169"/>
      <c r="O25" s="4169"/>
      <c r="P25" s="4169"/>
      <c r="Q25" s="4169"/>
      <c r="R25" s="4170"/>
      <c r="S25" s="2336"/>
    </row>
    <row r="26" spans="1:19" ht="12.75" customHeight="1">
      <c r="A26" s="4176" t="s">
        <v>4487</v>
      </c>
      <c r="B26" s="4174"/>
      <c r="C26" s="4174"/>
      <c r="D26" s="4182" t="s">
        <v>4488</v>
      </c>
      <c r="E26" s="4182"/>
      <c r="F26" s="4182"/>
      <c r="G26" s="4182"/>
      <c r="H26" s="4182" t="s">
        <v>3993</v>
      </c>
      <c r="I26" s="4182"/>
      <c r="J26" s="4182"/>
      <c r="K26" s="4182"/>
      <c r="L26" s="4169" t="s">
        <v>4482</v>
      </c>
      <c r="M26" s="4169"/>
      <c r="N26" s="4182" t="s">
        <v>3991</v>
      </c>
      <c r="O26" s="4182"/>
      <c r="P26" s="4182" t="s">
        <v>3993</v>
      </c>
      <c r="Q26" s="4182"/>
      <c r="R26" s="4200"/>
      <c r="S26" s="4175"/>
    </row>
    <row r="27" spans="1:19">
      <c r="A27" s="4176"/>
      <c r="B27" s="4174"/>
      <c r="C27" s="4174"/>
      <c r="D27" s="4182"/>
      <c r="E27" s="4182"/>
      <c r="F27" s="4182"/>
      <c r="G27" s="4182"/>
      <c r="H27" s="4182"/>
      <c r="I27" s="4182"/>
      <c r="J27" s="4182"/>
      <c r="K27" s="4182"/>
      <c r="L27" s="4169"/>
      <c r="M27" s="4169"/>
      <c r="N27" s="4182"/>
      <c r="O27" s="4182"/>
      <c r="P27" s="4182"/>
      <c r="Q27" s="4182"/>
      <c r="R27" s="4200"/>
      <c r="S27" s="4175"/>
    </row>
    <row r="28" spans="1:19" ht="25.5" customHeight="1">
      <c r="A28" s="4176"/>
      <c r="B28" s="4174"/>
      <c r="C28" s="4174"/>
      <c r="D28" s="4182"/>
      <c r="E28" s="4182"/>
      <c r="F28" s="4182"/>
      <c r="G28" s="4182"/>
      <c r="H28" s="4182"/>
      <c r="I28" s="4182"/>
      <c r="J28" s="4182"/>
      <c r="K28" s="4182"/>
      <c r="L28" s="4169"/>
      <c r="M28" s="4169"/>
      <c r="N28" s="4182"/>
      <c r="O28" s="4182"/>
      <c r="P28" s="4182"/>
      <c r="Q28" s="4182"/>
      <c r="R28" s="4200"/>
      <c r="S28" s="4175"/>
    </row>
    <row r="29" spans="1:19" ht="12.75" customHeight="1">
      <c r="A29" s="4176"/>
      <c r="B29" s="4174"/>
      <c r="C29" s="4174"/>
      <c r="D29" s="4197" t="s">
        <v>4473</v>
      </c>
      <c r="E29" s="4197"/>
      <c r="F29" s="4197"/>
      <c r="G29" s="4197"/>
      <c r="H29" s="4197"/>
      <c r="I29" s="4197"/>
      <c r="J29" s="4197"/>
      <c r="K29" s="4197"/>
      <c r="L29" s="4197" t="s">
        <v>4489</v>
      </c>
      <c r="M29" s="4197"/>
      <c r="N29" s="4197"/>
      <c r="O29" s="4197"/>
      <c r="P29" s="4197"/>
      <c r="Q29" s="4197"/>
      <c r="R29" s="4227"/>
      <c r="S29" s="4175"/>
    </row>
    <row r="30" spans="1:19">
      <c r="A30" s="4176"/>
      <c r="B30" s="4174"/>
      <c r="C30" s="4174"/>
      <c r="D30" s="4197"/>
      <c r="E30" s="4197"/>
      <c r="F30" s="4197"/>
      <c r="G30" s="4197"/>
      <c r="H30" s="4197"/>
      <c r="I30" s="4197"/>
      <c r="J30" s="4197"/>
      <c r="K30" s="4197"/>
      <c r="L30" s="4197"/>
      <c r="M30" s="4197"/>
      <c r="N30" s="4197"/>
      <c r="O30" s="4197"/>
      <c r="P30" s="4197"/>
      <c r="Q30" s="4197"/>
      <c r="R30" s="4227"/>
      <c r="S30" s="4175"/>
    </row>
    <row r="31" spans="1:19" ht="43.5" customHeight="1">
      <c r="A31" s="4177" t="s">
        <v>4602</v>
      </c>
      <c r="B31" s="4178"/>
      <c r="C31" s="4178"/>
      <c r="D31" s="4162"/>
      <c r="E31" s="4162"/>
      <c r="F31" s="4162"/>
      <c r="G31" s="4162"/>
      <c r="H31" s="4162"/>
      <c r="I31" s="4162"/>
      <c r="J31" s="4162"/>
      <c r="K31" s="4162"/>
      <c r="L31" s="4180" t="s">
        <v>4474</v>
      </c>
      <c r="M31" s="4180"/>
      <c r="N31" s="4180"/>
      <c r="O31" s="4180"/>
      <c r="P31" s="4180"/>
      <c r="Q31" s="4180"/>
      <c r="R31" s="4181"/>
      <c r="S31" s="2336"/>
    </row>
    <row r="32" spans="1:19" ht="63" customHeight="1">
      <c r="A32" s="4177" t="s">
        <v>4658</v>
      </c>
      <c r="B32" s="4178"/>
      <c r="C32" s="4178"/>
      <c r="D32" s="4162"/>
      <c r="E32" s="4162"/>
      <c r="F32" s="4162"/>
      <c r="G32" s="4162"/>
      <c r="H32" s="4162"/>
      <c r="I32" s="4162"/>
      <c r="J32" s="4162"/>
      <c r="K32" s="4162"/>
      <c r="L32" s="4162"/>
      <c r="M32" s="4162"/>
      <c r="N32" s="4162"/>
      <c r="O32" s="4162"/>
      <c r="P32" s="4162"/>
      <c r="Q32" s="4162"/>
      <c r="R32" s="4163"/>
      <c r="S32" s="2336"/>
    </row>
    <row r="33" spans="1:19" ht="59.25" customHeight="1">
      <c r="A33" s="4177" t="s">
        <v>4475</v>
      </c>
      <c r="B33" s="4178"/>
      <c r="C33" s="4178"/>
      <c r="D33" s="4162"/>
      <c r="E33" s="4162"/>
      <c r="F33" s="4162"/>
      <c r="G33" s="4162"/>
      <c r="H33" s="4162"/>
      <c r="I33" s="4162"/>
      <c r="J33" s="4162"/>
      <c r="K33" s="4162"/>
      <c r="L33" s="4178" t="s">
        <v>4603</v>
      </c>
      <c r="M33" s="4178"/>
      <c r="N33" s="4178"/>
      <c r="O33" s="4178"/>
      <c r="P33" s="4178"/>
      <c r="Q33" s="4178"/>
      <c r="R33" s="4179"/>
      <c r="S33" s="2336"/>
    </row>
    <row r="34" spans="1:19" ht="52.5" customHeight="1">
      <c r="A34" s="4201" t="s">
        <v>4735</v>
      </c>
      <c r="B34" s="4202"/>
      <c r="C34" s="4202"/>
      <c r="D34" s="4202"/>
      <c r="E34" s="4202"/>
      <c r="F34" s="4202"/>
      <c r="G34" s="4202"/>
      <c r="H34" s="4202"/>
      <c r="I34" s="4202"/>
      <c r="J34" s="4202" t="s">
        <v>4476</v>
      </c>
      <c r="K34" s="4202"/>
      <c r="L34" s="4202"/>
      <c r="M34" s="4202"/>
      <c r="N34" s="4202"/>
      <c r="O34" s="4202"/>
      <c r="P34" s="4202"/>
      <c r="Q34" s="4202"/>
      <c r="R34" s="4203"/>
      <c r="S34" s="2336"/>
    </row>
    <row r="35" spans="1:19" ht="16.5" customHeight="1">
      <c r="A35" s="4161" t="s">
        <v>4477</v>
      </c>
      <c r="B35" s="4162"/>
      <c r="C35" s="4162"/>
      <c r="D35" s="4166"/>
      <c r="E35" s="4166"/>
      <c r="F35" s="4166"/>
      <c r="G35" s="4166"/>
      <c r="H35" s="4166"/>
      <c r="I35" s="4166"/>
      <c r="J35" s="4169" t="s">
        <v>4478</v>
      </c>
      <c r="K35" s="4169"/>
      <c r="L35" s="4169"/>
      <c r="M35" s="4224"/>
      <c r="N35" s="4224"/>
      <c r="O35" s="4224"/>
      <c r="P35" s="4224"/>
      <c r="Q35" s="4224"/>
      <c r="R35" s="4225"/>
      <c r="S35" s="2336"/>
    </row>
    <row r="36" spans="1:19" ht="16.5" customHeight="1">
      <c r="A36" s="4161" t="s">
        <v>4478</v>
      </c>
      <c r="B36" s="4162"/>
      <c r="C36" s="4162"/>
      <c r="D36" s="4166"/>
      <c r="E36" s="4166"/>
      <c r="F36" s="4166"/>
      <c r="G36" s="4166"/>
      <c r="H36" s="4166"/>
      <c r="I36" s="4166"/>
      <c r="J36" s="4169" t="s">
        <v>4461</v>
      </c>
      <c r="K36" s="4169"/>
      <c r="L36" s="4169"/>
      <c r="M36" s="4224"/>
      <c r="N36" s="4224"/>
      <c r="O36" s="4224"/>
      <c r="P36" s="4224"/>
      <c r="Q36" s="4224"/>
      <c r="R36" s="4225"/>
      <c r="S36" s="2336"/>
    </row>
    <row r="37" spans="1:19" ht="16.5" customHeight="1">
      <c r="A37" s="4161" t="s">
        <v>4461</v>
      </c>
      <c r="B37" s="4162"/>
      <c r="C37" s="4162"/>
      <c r="D37" s="4166"/>
      <c r="E37" s="4166"/>
      <c r="F37" s="4166"/>
      <c r="G37" s="4166"/>
      <c r="H37" s="4166"/>
      <c r="I37" s="4166"/>
      <c r="J37" s="4169" t="s">
        <v>4465</v>
      </c>
      <c r="K37" s="4169"/>
      <c r="L37" s="4169"/>
      <c r="M37" s="4224"/>
      <c r="N37" s="4224"/>
      <c r="O37" s="4224"/>
      <c r="P37" s="4224"/>
      <c r="Q37" s="4224"/>
      <c r="R37" s="4225"/>
      <c r="S37" s="2336"/>
    </row>
    <row r="38" spans="1:19" ht="16.5" customHeight="1">
      <c r="A38" s="4161" t="s">
        <v>4465</v>
      </c>
      <c r="B38" s="4162"/>
      <c r="C38" s="4162"/>
      <c r="D38" s="4166"/>
      <c r="E38" s="4166"/>
      <c r="F38" s="4166"/>
      <c r="G38" s="4166"/>
      <c r="H38" s="4166"/>
      <c r="I38" s="4166"/>
      <c r="J38" s="4169" t="s">
        <v>4466</v>
      </c>
      <c r="K38" s="4169"/>
      <c r="L38" s="4169"/>
      <c r="M38" s="4224"/>
      <c r="N38" s="4224"/>
      <c r="O38" s="4224"/>
      <c r="P38" s="4224"/>
      <c r="Q38" s="4224"/>
      <c r="R38" s="4225"/>
      <c r="S38" s="2336"/>
    </row>
    <row r="39" spans="1:19" ht="15">
      <c r="A39" s="4161" t="s">
        <v>4466</v>
      </c>
      <c r="B39" s="4162"/>
      <c r="C39" s="4162"/>
      <c r="D39" s="4166"/>
      <c r="E39" s="4166"/>
      <c r="F39" s="4166"/>
      <c r="G39" s="4166"/>
      <c r="H39" s="4166"/>
      <c r="I39" s="4166"/>
      <c r="J39" s="4182"/>
      <c r="K39" s="4182"/>
      <c r="L39" s="4182"/>
      <c r="M39" s="4182"/>
      <c r="N39" s="4182"/>
      <c r="O39" s="4182"/>
      <c r="P39" s="4182"/>
      <c r="Q39" s="4182"/>
      <c r="R39" s="4200"/>
      <c r="S39" s="2336"/>
    </row>
    <row r="40" spans="1:19" ht="17.399999999999999">
      <c r="A40" s="4183" t="s">
        <v>4479</v>
      </c>
      <c r="B40" s="4184"/>
      <c r="C40" s="4184"/>
      <c r="D40" s="4184"/>
      <c r="E40" s="4184"/>
      <c r="F40" s="4184"/>
      <c r="G40" s="4184"/>
      <c r="H40" s="4184"/>
      <c r="I40" s="4184"/>
      <c r="J40" s="4184"/>
      <c r="K40" s="4184"/>
      <c r="L40" s="4184"/>
      <c r="M40" s="4184"/>
      <c r="N40" s="4184"/>
      <c r="O40" s="4184"/>
      <c r="P40" s="4184"/>
      <c r="Q40" s="4184"/>
      <c r="R40" s="4185"/>
    </row>
    <row r="41" spans="1:19" ht="17.399999999999999">
      <c r="A41" s="4186" t="s">
        <v>4750</v>
      </c>
      <c r="B41" s="4187"/>
      <c r="C41" s="4187"/>
      <c r="D41" s="4187"/>
      <c r="E41" s="4187"/>
      <c r="F41" s="4187"/>
      <c r="G41" s="4187"/>
      <c r="H41" s="4187"/>
      <c r="I41" s="4187"/>
      <c r="J41" s="4187"/>
      <c r="K41" s="4187"/>
      <c r="L41" s="4187"/>
      <c r="M41" s="4187"/>
      <c r="N41" s="4187"/>
      <c r="O41" s="4187"/>
      <c r="P41" s="4187"/>
      <c r="Q41" s="4187"/>
      <c r="R41" s="4188"/>
    </row>
    <row r="42" spans="1:19" ht="22.5" customHeight="1">
      <c r="A42" s="4189" t="s">
        <v>4751</v>
      </c>
      <c r="B42" s="4190"/>
      <c r="C42" s="4190"/>
      <c r="D42" s="4190"/>
      <c r="E42" s="4190"/>
      <c r="F42" s="4190"/>
      <c r="G42" s="4190"/>
      <c r="H42" s="4190"/>
      <c r="I42" s="4190"/>
      <c r="J42" s="4190"/>
      <c r="K42" s="4190"/>
      <c r="L42" s="4190"/>
      <c r="M42" s="4190"/>
      <c r="N42" s="4190"/>
      <c r="O42" s="4190"/>
      <c r="P42" s="4190"/>
      <c r="Q42" s="4190"/>
      <c r="R42" s="4191"/>
    </row>
    <row r="43" spans="1:19" ht="29.25" customHeight="1">
      <c r="A43" s="4176" t="s">
        <v>4736</v>
      </c>
      <c r="B43" s="4174"/>
      <c r="C43" s="4174"/>
      <c r="D43" s="4174"/>
      <c r="E43" s="4174"/>
      <c r="F43" s="4174"/>
      <c r="G43" s="4174"/>
      <c r="H43" s="4174"/>
      <c r="I43" s="4174"/>
      <c r="J43" s="4174"/>
      <c r="K43" s="4174"/>
      <c r="L43" s="4174"/>
      <c r="M43" s="4174"/>
      <c r="N43" s="4174"/>
      <c r="O43" s="4174"/>
      <c r="P43" s="4174"/>
      <c r="Q43" s="4174"/>
      <c r="R43" s="4192"/>
    </row>
    <row r="44" spans="1:19" ht="29.25" customHeight="1">
      <c r="A44" s="4176" t="s">
        <v>4737</v>
      </c>
      <c r="B44" s="4174"/>
      <c r="C44" s="4174"/>
      <c r="D44" s="4174"/>
      <c r="E44" s="4174"/>
      <c r="F44" s="4174"/>
      <c r="G44" s="4174"/>
      <c r="H44" s="4174"/>
      <c r="I44" s="4174"/>
      <c r="J44" s="4174"/>
      <c r="K44" s="4174"/>
      <c r="L44" s="4174"/>
      <c r="M44" s="4174"/>
      <c r="N44" s="4174"/>
      <c r="O44" s="4174"/>
      <c r="P44" s="4174"/>
      <c r="Q44" s="4174"/>
      <c r="R44" s="4192"/>
    </row>
    <row r="45" spans="1:19" ht="29.25" customHeight="1">
      <c r="A45" s="4176" t="s">
        <v>4752</v>
      </c>
      <c r="B45" s="4174"/>
      <c r="C45" s="4174"/>
      <c r="D45" s="4174"/>
      <c r="E45" s="4174"/>
      <c r="F45" s="4174"/>
      <c r="G45" s="4174"/>
      <c r="H45" s="4174"/>
      <c r="I45" s="4174"/>
      <c r="J45" s="4174"/>
      <c r="K45" s="4174"/>
      <c r="L45" s="4174"/>
      <c r="M45" s="4174"/>
      <c r="N45" s="4174"/>
      <c r="O45" s="4174"/>
      <c r="P45" s="4174"/>
      <c r="Q45" s="4174"/>
      <c r="R45" s="4192"/>
      <c r="S45" s="2338"/>
    </row>
    <row r="46" spans="1:19" ht="29.25" customHeight="1">
      <c r="A46" s="4176"/>
      <c r="B46" s="4174"/>
      <c r="C46" s="4174"/>
      <c r="D46" s="4174"/>
      <c r="E46" s="4174"/>
      <c r="F46" s="4174"/>
      <c r="G46" s="4174"/>
      <c r="H46" s="4174"/>
      <c r="I46" s="4174"/>
      <c r="J46" s="4174"/>
      <c r="K46" s="4174"/>
      <c r="L46" s="4174"/>
      <c r="M46" s="4174"/>
      <c r="N46" s="4174"/>
      <c r="O46" s="4174"/>
      <c r="P46" s="4174"/>
      <c r="Q46" s="4174"/>
      <c r="R46" s="4192"/>
      <c r="S46" s="2338"/>
    </row>
    <row r="47" spans="1:19" ht="29.25" customHeight="1">
      <c r="A47" s="4168" t="s">
        <v>4738</v>
      </c>
      <c r="B47" s="4169"/>
      <c r="C47" s="4169"/>
      <c r="D47" s="4169"/>
      <c r="E47" s="4169"/>
      <c r="F47" s="4169"/>
      <c r="G47" s="4169"/>
      <c r="H47" s="4169"/>
      <c r="I47" s="4169"/>
      <c r="J47" s="4169"/>
      <c r="K47" s="4169"/>
      <c r="L47" s="4169"/>
      <c r="M47" s="4169"/>
      <c r="N47" s="4169"/>
      <c r="O47" s="4169"/>
      <c r="P47" s="4169"/>
      <c r="Q47" s="4169"/>
      <c r="R47" s="4170"/>
      <c r="S47" s="2338"/>
    </row>
    <row r="48" spans="1:19" ht="29.25" customHeight="1">
      <c r="A48" s="4168"/>
      <c r="B48" s="4169"/>
      <c r="C48" s="4169"/>
      <c r="D48" s="4169"/>
      <c r="E48" s="4169"/>
      <c r="F48" s="4169"/>
      <c r="G48" s="4169"/>
      <c r="H48" s="4169"/>
      <c r="I48" s="4169"/>
      <c r="J48" s="4169"/>
      <c r="K48" s="4169"/>
      <c r="L48" s="4169"/>
      <c r="M48" s="4169"/>
      <c r="N48" s="4169"/>
      <c r="O48" s="4169"/>
      <c r="P48" s="4169"/>
      <c r="Q48" s="4169"/>
      <c r="R48" s="4170"/>
    </row>
    <row r="49" spans="1:20" ht="66" customHeight="1">
      <c r="A49" s="4168" t="s">
        <v>4892</v>
      </c>
      <c r="B49" s="4169"/>
      <c r="C49" s="4169"/>
      <c r="D49" s="4169"/>
      <c r="E49" s="4169"/>
      <c r="F49" s="4169"/>
      <c r="G49" s="4169"/>
      <c r="H49" s="4169"/>
      <c r="I49" s="4169"/>
      <c r="J49" s="4169"/>
      <c r="K49" s="4169"/>
      <c r="L49" s="4169"/>
      <c r="M49" s="4169"/>
      <c r="N49" s="4169"/>
      <c r="O49" s="4169"/>
      <c r="P49" s="4169"/>
      <c r="Q49" s="4169"/>
      <c r="R49" s="4170"/>
      <c r="S49" s="2337"/>
    </row>
    <row r="50" spans="1:20" ht="18.75" customHeight="1">
      <c r="A50" s="4189" t="s">
        <v>4483</v>
      </c>
      <c r="B50" s="4190"/>
      <c r="C50" s="4190"/>
      <c r="D50" s="4190"/>
      <c r="E50" s="4190"/>
      <c r="F50" s="4190"/>
      <c r="G50" s="4190"/>
      <c r="H50" s="4190"/>
      <c r="I50" s="4190"/>
      <c r="J50" s="4190"/>
      <c r="K50" s="4190"/>
      <c r="L50" s="4190"/>
      <c r="M50" s="4190"/>
      <c r="N50" s="4190"/>
      <c r="O50" s="4190"/>
      <c r="P50" s="4190"/>
      <c r="Q50" s="4190"/>
      <c r="R50" s="4191"/>
      <c r="S50" s="2339"/>
    </row>
    <row r="51" spans="1:20" ht="34.5" customHeight="1">
      <c r="A51" s="4204" t="s">
        <v>4739</v>
      </c>
      <c r="B51" s="4205"/>
      <c r="C51" s="4205"/>
      <c r="D51" s="4205"/>
      <c r="E51" s="4205"/>
      <c r="F51" s="4205"/>
      <c r="G51" s="4205"/>
      <c r="H51" s="4205"/>
      <c r="I51" s="4205"/>
      <c r="J51" s="4205"/>
      <c r="K51" s="4205"/>
      <c r="L51" s="4205"/>
      <c r="M51" s="4205"/>
      <c r="N51" s="4205"/>
      <c r="O51" s="4205"/>
      <c r="P51" s="4205"/>
      <c r="Q51" s="4205"/>
      <c r="R51" s="4206"/>
      <c r="S51" s="2337"/>
    </row>
    <row r="52" spans="1:20" ht="34.5" customHeight="1">
      <c r="A52" s="4204" t="s">
        <v>4740</v>
      </c>
      <c r="B52" s="4205"/>
      <c r="C52" s="4205"/>
      <c r="D52" s="4205"/>
      <c r="E52" s="4205"/>
      <c r="F52" s="4205"/>
      <c r="G52" s="4205"/>
      <c r="H52" s="4205"/>
      <c r="I52" s="4205"/>
      <c r="J52" s="4205"/>
      <c r="K52" s="4205"/>
      <c r="L52" s="4205"/>
      <c r="M52" s="4205"/>
      <c r="N52" s="4205"/>
      <c r="O52" s="4205"/>
      <c r="P52" s="4205"/>
      <c r="Q52" s="4205"/>
      <c r="R52" s="4206"/>
      <c r="S52" s="2337"/>
    </row>
    <row r="53" spans="1:20" ht="34.5" customHeight="1">
      <c r="A53" s="4207" t="s">
        <v>4480</v>
      </c>
      <c r="B53" s="4208"/>
      <c r="C53" s="4208"/>
      <c r="D53" s="4208"/>
      <c r="E53" s="4208"/>
      <c r="F53" s="4208"/>
      <c r="G53" s="4208"/>
      <c r="H53" s="4208"/>
      <c r="I53" s="4208"/>
      <c r="J53" s="4208"/>
      <c r="K53" s="4208"/>
      <c r="L53" s="4208"/>
      <c r="M53" s="4208"/>
      <c r="N53" s="4208"/>
      <c r="O53" s="4208"/>
      <c r="P53" s="4208"/>
      <c r="Q53" s="4208"/>
      <c r="R53" s="4209"/>
      <c r="S53" s="2340"/>
      <c r="T53" s="2340"/>
    </row>
    <row r="54" spans="1:20" ht="34.5" customHeight="1">
      <c r="A54" s="4204" t="s">
        <v>4747</v>
      </c>
      <c r="B54" s="4205"/>
      <c r="C54" s="4205"/>
      <c r="D54" s="4205"/>
      <c r="E54" s="4205"/>
      <c r="F54" s="4205"/>
      <c r="G54" s="4205"/>
      <c r="H54" s="4205"/>
      <c r="I54" s="4205"/>
      <c r="J54" s="4205"/>
      <c r="K54" s="4205"/>
      <c r="L54" s="4205"/>
      <c r="M54" s="4205"/>
      <c r="N54" s="4205"/>
      <c r="O54" s="4205"/>
      <c r="P54" s="4205"/>
      <c r="Q54" s="4205"/>
      <c r="R54" s="4206"/>
      <c r="S54" s="2337"/>
      <c r="T54" s="2337"/>
    </row>
    <row r="55" spans="1:20" ht="34.5" customHeight="1">
      <c r="A55" s="4204" t="s">
        <v>4741</v>
      </c>
      <c r="B55" s="4205"/>
      <c r="C55" s="4205"/>
      <c r="D55" s="4205"/>
      <c r="E55" s="4205"/>
      <c r="F55" s="4205"/>
      <c r="G55" s="4205"/>
      <c r="H55" s="4205"/>
      <c r="I55" s="4205"/>
      <c r="J55" s="4205"/>
      <c r="K55" s="4205"/>
      <c r="L55" s="4205"/>
      <c r="M55" s="4205"/>
      <c r="N55" s="4205"/>
      <c r="O55" s="4205"/>
      <c r="P55" s="4205"/>
      <c r="Q55" s="4205"/>
      <c r="R55" s="4206"/>
      <c r="S55" s="2337"/>
      <c r="T55" s="2337"/>
    </row>
    <row r="56" spans="1:20" ht="34.5" customHeight="1">
      <c r="A56" s="4204" t="s">
        <v>4748</v>
      </c>
      <c r="B56" s="4205"/>
      <c r="C56" s="4205"/>
      <c r="D56" s="4205"/>
      <c r="E56" s="4205"/>
      <c r="F56" s="4205"/>
      <c r="G56" s="4205"/>
      <c r="H56" s="4205"/>
      <c r="I56" s="4205"/>
      <c r="J56" s="4205"/>
      <c r="K56" s="4205"/>
      <c r="L56" s="4205"/>
      <c r="M56" s="4205"/>
      <c r="N56" s="4205"/>
      <c r="O56" s="4205"/>
      <c r="P56" s="4205"/>
      <c r="Q56" s="4205"/>
      <c r="R56" s="4206"/>
      <c r="S56" s="2337"/>
      <c r="T56" s="2337"/>
    </row>
    <row r="57" spans="1:20" ht="34.5" customHeight="1">
      <c r="A57" s="4211" t="s">
        <v>4749</v>
      </c>
      <c r="B57" s="4212"/>
      <c r="C57" s="4212"/>
      <c r="D57" s="4212"/>
      <c r="E57" s="4212"/>
      <c r="F57" s="4212"/>
      <c r="G57" s="4212"/>
      <c r="H57" s="4212"/>
      <c r="I57" s="4212"/>
      <c r="J57" s="4212"/>
      <c r="K57" s="4212"/>
      <c r="L57" s="4212"/>
      <c r="M57" s="4212"/>
      <c r="N57" s="4212"/>
      <c r="O57" s="4212"/>
      <c r="P57" s="4212"/>
      <c r="Q57" s="4212"/>
      <c r="R57" s="4213"/>
      <c r="S57" s="2337"/>
      <c r="T57" s="2337"/>
    </row>
    <row r="58" spans="1:20" ht="32.25" customHeight="1">
      <c r="A58" s="4189" t="s">
        <v>4742</v>
      </c>
      <c r="B58" s="4190"/>
      <c r="C58" s="4190"/>
      <c r="D58" s="4190"/>
      <c r="E58" s="4190"/>
      <c r="F58" s="4190"/>
      <c r="G58" s="4190"/>
      <c r="H58" s="4190"/>
      <c r="I58" s="4190"/>
      <c r="J58" s="4190"/>
      <c r="K58" s="4190"/>
      <c r="L58" s="4190"/>
      <c r="M58" s="4190"/>
      <c r="N58" s="4190"/>
      <c r="O58" s="4190"/>
      <c r="P58" s="4190"/>
      <c r="Q58" s="4190"/>
      <c r="R58" s="4191"/>
      <c r="S58" s="2339"/>
      <c r="T58" s="2339"/>
    </row>
    <row r="59" spans="1:20" ht="27" customHeight="1">
      <c r="A59" s="4204" t="s">
        <v>4743</v>
      </c>
      <c r="B59" s="4205"/>
      <c r="C59" s="4205"/>
      <c r="D59" s="4205"/>
      <c r="E59" s="4205"/>
      <c r="F59" s="4205"/>
      <c r="G59" s="4205"/>
      <c r="H59" s="4205"/>
      <c r="I59" s="4205"/>
      <c r="J59" s="4205"/>
      <c r="K59" s="4210" t="s">
        <v>3991</v>
      </c>
      <c r="L59" s="4210"/>
      <c r="M59" s="4210"/>
      <c r="N59" s="4210"/>
      <c r="O59" s="4210" t="s">
        <v>3993</v>
      </c>
      <c r="P59" s="4210"/>
      <c r="Q59" s="4210"/>
      <c r="R59" s="4223"/>
      <c r="S59" s="2341"/>
      <c r="T59" s="2341"/>
    </row>
    <row r="60" spans="1:20" ht="34.5" customHeight="1">
      <c r="A60" s="4204" t="s">
        <v>4744</v>
      </c>
      <c r="B60" s="4205"/>
      <c r="C60" s="4205"/>
      <c r="D60" s="4205"/>
      <c r="E60" s="4205"/>
      <c r="F60" s="4205"/>
      <c r="G60" s="4205"/>
      <c r="H60" s="4205"/>
      <c r="I60" s="4205"/>
      <c r="J60" s="4205"/>
      <c r="K60" s="4210" t="s">
        <v>3991</v>
      </c>
      <c r="L60" s="4210"/>
      <c r="M60" s="4210"/>
      <c r="N60" s="4210"/>
      <c r="O60" s="4210" t="s">
        <v>3993</v>
      </c>
      <c r="P60" s="4210"/>
      <c r="Q60" s="4210"/>
      <c r="R60" s="4223"/>
      <c r="S60" s="2341"/>
      <c r="T60" s="2341"/>
    </row>
    <row r="61" spans="1:20" ht="36.75" customHeight="1">
      <c r="A61" s="4204" t="s">
        <v>4745</v>
      </c>
      <c r="B61" s="4205"/>
      <c r="C61" s="4205"/>
      <c r="D61" s="4205"/>
      <c r="E61" s="4205"/>
      <c r="F61" s="4205"/>
      <c r="G61" s="4205"/>
      <c r="H61" s="4205"/>
      <c r="I61" s="4205"/>
      <c r="J61" s="4205"/>
      <c r="K61" s="4210" t="s">
        <v>3991</v>
      </c>
      <c r="L61" s="4210"/>
      <c r="M61" s="4210"/>
      <c r="N61" s="4210"/>
      <c r="O61" s="4210" t="s">
        <v>3993</v>
      </c>
      <c r="P61" s="4210"/>
      <c r="Q61" s="4210"/>
      <c r="R61" s="4223"/>
      <c r="S61" s="2341"/>
      <c r="T61" s="2341"/>
    </row>
    <row r="62" spans="1:20" ht="28.5" customHeight="1">
      <c r="A62" s="4204" t="s">
        <v>4746</v>
      </c>
      <c r="B62" s="4205"/>
      <c r="C62" s="4205"/>
      <c r="D62" s="4205"/>
      <c r="E62" s="4205"/>
      <c r="F62" s="4205"/>
      <c r="G62" s="4205"/>
      <c r="H62" s="4205"/>
      <c r="I62" s="4205"/>
      <c r="J62" s="4205"/>
      <c r="K62" s="4210" t="s">
        <v>3991</v>
      </c>
      <c r="L62" s="4210"/>
      <c r="M62" s="4210"/>
      <c r="N62" s="4210"/>
      <c r="O62" s="4210" t="s">
        <v>3993</v>
      </c>
      <c r="P62" s="4210"/>
      <c r="Q62" s="4210"/>
      <c r="R62" s="4223"/>
      <c r="S62" s="2341"/>
      <c r="T62" s="2341"/>
    </row>
    <row r="63" spans="1:20" ht="33" customHeight="1">
      <c r="A63" s="4220" t="s">
        <v>4481</v>
      </c>
      <c r="B63" s="4221"/>
      <c r="C63" s="4221"/>
      <c r="D63" s="4221"/>
      <c r="E63" s="4221"/>
      <c r="F63" s="4221"/>
      <c r="G63" s="4221"/>
      <c r="H63" s="4221"/>
      <c r="I63" s="4221"/>
      <c r="J63" s="4221"/>
      <c r="K63" s="4221"/>
      <c r="L63" s="4221"/>
      <c r="M63" s="4221"/>
      <c r="N63" s="4221"/>
      <c r="O63" s="4221"/>
      <c r="P63" s="4221"/>
      <c r="Q63" s="4221"/>
      <c r="R63" s="4222"/>
      <c r="S63" s="2342"/>
      <c r="T63" s="2342"/>
    </row>
    <row r="64" spans="1:20" ht="40.5" customHeight="1" thickBot="1">
      <c r="A64" s="4214" t="s">
        <v>4753</v>
      </c>
      <c r="B64" s="4215"/>
      <c r="C64" s="4215"/>
      <c r="D64" s="4215"/>
      <c r="E64" s="4215"/>
      <c r="F64" s="4215"/>
      <c r="G64" s="4215"/>
      <c r="H64" s="4215"/>
      <c r="I64" s="4215"/>
      <c r="J64" s="4215"/>
      <c r="K64" s="4215"/>
      <c r="L64" s="4215"/>
      <c r="M64" s="4215"/>
      <c r="N64" s="4215"/>
      <c r="O64" s="4215"/>
      <c r="P64" s="4215"/>
      <c r="Q64" s="4215"/>
      <c r="R64" s="4216"/>
    </row>
    <row r="65" ht="13.8" thickTop="1"/>
  </sheetData>
  <protectedRanges>
    <protectedRange sqref="A1:R4 A5:R7 A26:R34 A40:R64 A12:R25" name="Range1"/>
  </protectedRanges>
  <mergeCells count="138">
    <mergeCell ref="K62:L62"/>
    <mergeCell ref="M62:N62"/>
    <mergeCell ref="O62:P62"/>
    <mergeCell ref="Q62:R62"/>
    <mergeCell ref="A62:J62"/>
    <mergeCell ref="S3:W5"/>
    <mergeCell ref="O60:P60"/>
    <mergeCell ref="Q60:R60"/>
    <mergeCell ref="A60:J60"/>
    <mergeCell ref="K61:L61"/>
    <mergeCell ref="M61:N61"/>
    <mergeCell ref="O61:P61"/>
    <mergeCell ref="Q61:R61"/>
    <mergeCell ref="A61:J61"/>
    <mergeCell ref="O26:O28"/>
    <mergeCell ref="P26:Q28"/>
    <mergeCell ref="R26:R28"/>
    <mergeCell ref="L29:R30"/>
    <mergeCell ref="A45:R46"/>
    <mergeCell ref="G26:G28"/>
    <mergeCell ref="H26:I28"/>
    <mergeCell ref="J26:K28"/>
    <mergeCell ref="A47:R48"/>
    <mergeCell ref="A49:R49"/>
    <mergeCell ref="A64:R64"/>
    <mergeCell ref="A8:R11"/>
    <mergeCell ref="N21:R21"/>
    <mergeCell ref="D22:F22"/>
    <mergeCell ref="D24:F24"/>
    <mergeCell ref="G22:J22"/>
    <mergeCell ref="G24:J24"/>
    <mergeCell ref="A22:C24"/>
    <mergeCell ref="D25:R25"/>
    <mergeCell ref="D29:K30"/>
    <mergeCell ref="A58:R58"/>
    <mergeCell ref="A63:R63"/>
    <mergeCell ref="Q59:R59"/>
    <mergeCell ref="O59:P59"/>
    <mergeCell ref="M59:N59"/>
    <mergeCell ref="K59:L59"/>
    <mergeCell ref="J37:L37"/>
    <mergeCell ref="J36:L36"/>
    <mergeCell ref="J35:L35"/>
    <mergeCell ref="M38:R38"/>
    <mergeCell ref="M37:R37"/>
    <mergeCell ref="M36:R36"/>
    <mergeCell ref="M35:R35"/>
    <mergeCell ref="D26:F28"/>
    <mergeCell ref="A50:R50"/>
    <mergeCell ref="A51:R51"/>
    <mergeCell ref="A53:R53"/>
    <mergeCell ref="A54:R54"/>
    <mergeCell ref="A55:R55"/>
    <mergeCell ref="A56:R56"/>
    <mergeCell ref="A52:R52"/>
    <mergeCell ref="A59:J59"/>
    <mergeCell ref="K60:L60"/>
    <mergeCell ref="M60:N60"/>
    <mergeCell ref="A57:R57"/>
    <mergeCell ref="A40:R40"/>
    <mergeCell ref="A41:R41"/>
    <mergeCell ref="A42:R42"/>
    <mergeCell ref="A43:R43"/>
    <mergeCell ref="A44:R44"/>
    <mergeCell ref="A1:R1"/>
    <mergeCell ref="A2:R2"/>
    <mergeCell ref="O4:P4"/>
    <mergeCell ref="Q4:R4"/>
    <mergeCell ref="A38:C38"/>
    <mergeCell ref="D38:I38"/>
    <mergeCell ref="A39:C39"/>
    <mergeCell ref="D39:I39"/>
    <mergeCell ref="J39:R39"/>
    <mergeCell ref="J38:L38"/>
    <mergeCell ref="A36:C36"/>
    <mergeCell ref="D36:I36"/>
    <mergeCell ref="A37:C37"/>
    <mergeCell ref="D37:I37"/>
    <mergeCell ref="A34:I34"/>
    <mergeCell ref="J34:R34"/>
    <mergeCell ref="A35:C35"/>
    <mergeCell ref="D35:I35"/>
    <mergeCell ref="A32:C32"/>
    <mergeCell ref="D32:R32"/>
    <mergeCell ref="A33:C33"/>
    <mergeCell ref="D33:K33"/>
    <mergeCell ref="L33:R33"/>
    <mergeCell ref="S26:S30"/>
    <mergeCell ref="A31:C31"/>
    <mergeCell ref="D31:K31"/>
    <mergeCell ref="L31:M31"/>
    <mergeCell ref="N31:R31"/>
    <mergeCell ref="A26:C30"/>
    <mergeCell ref="L26:M28"/>
    <mergeCell ref="N26:N28"/>
    <mergeCell ref="K22:O24"/>
    <mergeCell ref="P22:R22"/>
    <mergeCell ref="P23:R23"/>
    <mergeCell ref="P24:R24"/>
    <mergeCell ref="S22:S24"/>
    <mergeCell ref="A25:C25"/>
    <mergeCell ref="D23:J23"/>
    <mergeCell ref="A21:C21"/>
    <mergeCell ref="D21:G21"/>
    <mergeCell ref="H21:J21"/>
    <mergeCell ref="K21:M21"/>
    <mergeCell ref="A19:C19"/>
    <mergeCell ref="D19:R19"/>
    <mergeCell ref="A20:C20"/>
    <mergeCell ref="D20:R20"/>
    <mergeCell ref="A17:C17"/>
    <mergeCell ref="D17:R17"/>
    <mergeCell ref="A18:C18"/>
    <mergeCell ref="D18:G18"/>
    <mergeCell ref="H18:L18"/>
    <mergeCell ref="M18:P18"/>
    <mergeCell ref="Q18:R18"/>
    <mergeCell ref="A14:C14"/>
    <mergeCell ref="D14:R14"/>
    <mergeCell ref="A15:C15"/>
    <mergeCell ref="D15:R15"/>
    <mergeCell ref="A16:C16"/>
    <mergeCell ref="D16:G16"/>
    <mergeCell ref="H16:L16"/>
    <mergeCell ref="M16:P16"/>
    <mergeCell ref="Q16:R16"/>
    <mergeCell ref="A12:R12"/>
    <mergeCell ref="A13:C13"/>
    <mergeCell ref="D13:R13"/>
    <mergeCell ref="A5:B5"/>
    <mergeCell ref="C5:R5"/>
    <mergeCell ref="A6:R6"/>
    <mergeCell ref="A7:R7"/>
    <mergeCell ref="A3:R3"/>
    <mergeCell ref="A4:B4"/>
    <mergeCell ref="C4:E4"/>
    <mergeCell ref="F4:H4"/>
    <mergeCell ref="I4:N4"/>
  </mergeCells>
  <hyperlinks>
    <hyperlink ref="A53" r:id="rId1" display="http://www.sars.gov.za/" xr:uid="{00000000-0004-0000-3E00-000000000000}"/>
  </hyperlinks>
  <pageMargins left="0.51181102362204722" right="0.23622047244094491" top="0.74803149606299213" bottom="0.23622047244094491" header="0.27559055118110237" footer="0.15748031496062992"/>
  <pageSetup paperSize="9" scale="60" orientation="portrait" r:id="rId2"/>
  <headerFooter alignWithMargins="0">
    <oddHeader>&amp;RKZN Department of Public Works
Effective Date:16 JANUARY 2023
Revision 9</oddHeader>
    <oddFooter>Page &amp;P of &amp;N</oddFooter>
  </headerFooter>
  <rowBreaks count="1" manualBreakCount="1">
    <brk id="39" max="16383" man="1"/>
  </rowBreaks>
  <colBreaks count="1" manualBreakCount="1">
    <brk id="18" max="1048575" man="1"/>
  </colBreak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
    <tabColor rgb="FF7030A0"/>
  </sheetPr>
  <dimension ref="A1:H49"/>
  <sheetViews>
    <sheetView showGridLines="0" zoomScaleNormal="100" workbookViewId="0">
      <selection activeCell="E28" sqref="E28"/>
    </sheetView>
  </sheetViews>
  <sheetFormatPr defaultRowHeight="13.2"/>
  <cols>
    <col min="1" max="1" width="44" style="5" customWidth="1"/>
    <col min="2" max="2" width="17.88671875" customWidth="1"/>
    <col min="3" max="3" width="21.33203125" customWidth="1"/>
    <col min="4" max="4" width="28.5546875" customWidth="1"/>
  </cols>
  <sheetData>
    <row r="1" spans="1:8" ht="22.8">
      <c r="A1" s="3000" t="s">
        <v>372</v>
      </c>
      <c r="B1" s="3000"/>
      <c r="C1" s="3000"/>
      <c r="D1" s="3000"/>
    </row>
    <row r="2" spans="1:8" ht="22.8">
      <c r="A2" s="3000" t="s">
        <v>1221</v>
      </c>
      <c r="B2" s="3000"/>
      <c r="C2" s="3000"/>
      <c r="D2" s="3000"/>
    </row>
    <row r="3" spans="1:8" ht="21">
      <c r="A3" s="13"/>
    </row>
    <row r="4" spans="1:8" ht="21">
      <c r="A4" s="13"/>
    </row>
    <row r="5" spans="1:8" ht="24" customHeight="1">
      <c r="A5" s="13"/>
      <c r="F5" s="4233" t="s">
        <v>273</v>
      </c>
      <c r="G5" s="4233"/>
      <c r="H5" s="4233"/>
    </row>
    <row r="6" spans="1:8" ht="21">
      <c r="A6" s="13"/>
    </row>
    <row r="7" spans="1:8" ht="21">
      <c r="A7" s="13"/>
    </row>
    <row r="8" spans="1:8">
      <c r="A8"/>
    </row>
    <row r="9" spans="1:8" ht="21">
      <c r="A9" s="13"/>
    </row>
    <row r="10" spans="1:8" ht="21">
      <c r="A10" s="13"/>
    </row>
    <row r="11" spans="1:8" ht="21">
      <c r="A11" s="13"/>
    </row>
    <row r="12" spans="1:8">
      <c r="A12" s="14"/>
    </row>
    <row r="14" spans="1:8" ht="28.2">
      <c r="A14" s="3006" t="s">
        <v>1125</v>
      </c>
      <c r="B14" s="3006"/>
      <c r="C14" s="3006"/>
      <c r="D14" s="3006"/>
    </row>
    <row r="15" spans="1:8" ht="18" customHeight="1">
      <c r="A15" s="2998" t="str">
        <f>+'Cover Page-Section 1 of 2'!A12:D12</f>
        <v>with GCC for Construction Works - Second Edition 2010</v>
      </c>
      <c r="B15" s="2998"/>
      <c r="C15" s="2998"/>
      <c r="D15" s="2998"/>
    </row>
    <row r="16" spans="1:8" ht="18" customHeight="1"/>
    <row r="17" spans="1:4" ht="22.8">
      <c r="A17" s="4230" t="s">
        <v>1267</v>
      </c>
      <c r="B17" s="4230"/>
      <c r="C17" s="4230"/>
      <c r="D17" s="4230"/>
    </row>
    <row r="18" spans="1:4" ht="21.6" customHeight="1">
      <c r="A18" s="3008" t="s">
        <v>1263</v>
      </c>
      <c r="B18" s="3008"/>
      <c r="C18" s="3008"/>
      <c r="D18" s="3008"/>
    </row>
    <row r="19" spans="1:4" ht="24" customHeight="1">
      <c r="A19" s="13"/>
    </row>
    <row r="20" spans="1:4" ht="75.75" customHeight="1">
      <c r="A20" s="4231" t="str">
        <f>+'Master Data'!E18</f>
        <v>KZN Public Works: 191 Prince Alfred Street</v>
      </c>
      <c r="B20" s="4231"/>
      <c r="C20" s="4231"/>
      <c r="D20" s="4231"/>
    </row>
    <row r="21" spans="1:4" ht="4.5" customHeight="1" thickBot="1">
      <c r="A21" s="4238"/>
      <c r="B21" s="4238"/>
      <c r="C21" s="4238"/>
      <c r="D21" s="4238"/>
    </row>
    <row r="22" spans="1:4" ht="16.2" thickTop="1">
      <c r="A22" s="4237" t="str">
        <f>+'Cover Page-Section 1 of 2'!A20</f>
        <v>Engineer/Principal Agent</v>
      </c>
      <c r="B22" s="4232"/>
      <c r="C22" s="4237" t="str">
        <f>+'Cover Page-Section 1 of 2'!C20:D20</f>
        <v>[Identify Agent's Service, eg. Engineer]</v>
      </c>
      <c r="D22" s="4237"/>
    </row>
    <row r="23" spans="1:4" ht="15" customHeight="1">
      <c r="A23" s="4232" t="str">
        <f>+'Cover Page-Section 1 of 2'!A21:B21</f>
        <v>[Identify the Company or person]</v>
      </c>
      <c r="B23" s="4232"/>
      <c r="C23" s="4232" t="str">
        <f>+'Cover Page-Section 1 of 2'!C21:D21</f>
        <v>[Agents Name]</v>
      </c>
      <c r="D23" s="4232"/>
    </row>
    <row r="24" spans="1:4" ht="15">
      <c r="A24" s="4232" t="str">
        <f>+'Cover Page-Section 1 of 2'!A22:B22</f>
        <v>[P.O. Box number]</v>
      </c>
      <c r="B24" s="4232"/>
      <c r="C24" s="4232" t="str">
        <f>+'Cover Page-Section 1 of 2'!C22:D22</f>
        <v>[P.O. Box number]</v>
      </c>
      <c r="D24" s="4232"/>
    </row>
    <row r="25" spans="1:4" ht="15">
      <c r="A25" s="4232" t="str">
        <f>+'Cover Page-Section 1 of 2'!A23:B23</f>
        <v>[Name of town]</v>
      </c>
      <c r="B25" s="4232"/>
      <c r="C25" s="4232" t="str">
        <f>+'Cover Page-Section 1 of 2'!C23:D23</f>
        <v>[Name of town]</v>
      </c>
      <c r="D25" s="4232"/>
    </row>
    <row r="26" spans="1:4" ht="15">
      <c r="A26" s="4232" t="str">
        <f>+'Cover Page-Section 1 of 2'!A24:B24</f>
        <v>[Name of City]</v>
      </c>
      <c r="B26" s="4232"/>
      <c r="C26" s="4232" t="s">
        <v>582</v>
      </c>
      <c r="D26" s="4232"/>
    </row>
    <row r="27" spans="1:4" ht="15" customHeight="1">
      <c r="A27" s="571" t="str">
        <f>+'Cover Page-Section 1 of 2'!A25:B25</f>
        <v>[Code]</v>
      </c>
      <c r="B27" s="414"/>
      <c r="C27" s="4232" t="str">
        <f>+'Cover Page-Section 1 of 2'!C24:D24</f>
        <v>[Code]</v>
      </c>
      <c r="D27" s="4232"/>
    </row>
    <row r="28" spans="1:4" ht="15.75" customHeight="1">
      <c r="A28" s="571" t="str">
        <f>+'Cover Page-Section 1 of 2'!A26</f>
        <v>[Telephone Number including Area Code] - Tel Number</v>
      </c>
      <c r="B28" s="414"/>
      <c r="C28" s="4232" t="str">
        <f>+'Cover Page-Section 1 of 2'!C26:D26</f>
        <v>[Tel Number including Area Code] - Tel Number</v>
      </c>
      <c r="D28" s="4232"/>
    </row>
    <row r="29" spans="1:4" ht="15.75" customHeight="1">
      <c r="A29" s="4228" t="str">
        <f>+'Cover Page-Section 1 of 2'!A27</f>
        <v>[Fax Number including Area Code] - Fax Number</v>
      </c>
      <c r="B29" s="4228"/>
      <c r="C29" s="4228" t="str">
        <f>+'Cover Page-Section 1 of 2'!C27:D27</f>
        <v>[Fax Number including Area Code] - Fax Number</v>
      </c>
      <c r="D29" s="4228"/>
    </row>
    <row r="30" spans="1:4" ht="15.75" customHeight="1">
      <c r="A30" s="4228" t="str">
        <f>+'Cover Page-Section 1 of 2'!A28:B28</f>
        <v>[Email Address]</v>
      </c>
      <c r="B30" s="4228"/>
      <c r="C30" s="4229" t="str">
        <f>+'Cover Page-Section 1 of 2'!C28:D28</f>
        <v>[Email Address]</v>
      </c>
      <c r="D30" s="4229"/>
    </row>
    <row r="31" spans="1:4" ht="8.4" customHeight="1">
      <c r="A31" s="1834"/>
      <c r="B31" s="570"/>
      <c r="C31" s="570"/>
      <c r="D31" s="570"/>
    </row>
    <row r="32" spans="1:4" ht="8.4" customHeight="1">
      <c r="A32" s="1834"/>
      <c r="B32" s="570"/>
      <c r="C32" s="570"/>
      <c r="D32" s="570"/>
    </row>
    <row r="33" spans="1:4" ht="15.6">
      <c r="A33" s="301" t="str">
        <f>+'Cover Page-Section 1 of 2'!A30</f>
        <v>Employer:</v>
      </c>
      <c r="B33" s="1"/>
      <c r="C33" s="301" t="str">
        <f>+'Cover Page-Section 1 of 2'!C30:D30</f>
        <v>Region:</v>
      </c>
      <c r="D33" s="10"/>
    </row>
    <row r="34" spans="1:4" ht="15.75" customHeight="1">
      <c r="A34" s="10" t="str">
        <f>+'Cover Page-Section 1 of 2'!A31</f>
        <v>Head: Public Works</v>
      </c>
      <c r="B34" s="1"/>
      <c r="C34" s="2995" t="str">
        <f>+'Cover Page-Section 1 of 2'!C31:D31</f>
        <v>Regional Manager</v>
      </c>
      <c r="D34" s="2995"/>
    </row>
    <row r="35" spans="1:4" ht="15.75" customHeight="1">
      <c r="A35" s="10" t="str">
        <f>+'Cover Page-Section 1 of 2'!A32</f>
        <v>KZN Department of Public Works</v>
      </c>
      <c r="B35" s="1"/>
      <c r="C35" s="2995" t="str">
        <f>+'Cover Page-Section 1 of 2'!C32:D32</f>
        <v>KZN Department of Public Works</v>
      </c>
      <c r="D35" s="2995"/>
    </row>
    <row r="36" spans="1:4" ht="15.75" customHeight="1">
      <c r="A36" s="10" t="str">
        <f>+'Cover Page-Section 1 of 2'!A33</f>
        <v>Private Bag X 9041</v>
      </c>
      <c r="B36" s="1"/>
      <c r="C36" s="2995" t="str">
        <f>+'Cover Page-Section 1 of 2'!C33:D33</f>
        <v>X9041</v>
      </c>
      <c r="D36" s="2995"/>
    </row>
    <row r="37" spans="1:4" ht="15.75" customHeight="1">
      <c r="A37" s="11" t="str">
        <f>+'Cover Page-Section 1 of 2'!A34</f>
        <v>PIETERMARITZBURG</v>
      </c>
      <c r="B37" s="1"/>
      <c r="C37" s="2962" t="str">
        <f>+'Cover Page-Section 1 of 2'!C34:D34</f>
        <v>Pietermarizburg</v>
      </c>
      <c r="D37" s="2962"/>
    </row>
    <row r="38" spans="1:4" ht="15" customHeight="1">
      <c r="A38" s="65">
        <f>+'Cover Page-Section 1 of 2'!A35</f>
        <v>3200</v>
      </c>
      <c r="B38" s="1"/>
      <c r="C38" s="2995" t="str">
        <f>+'Cover Page-Section 1 of 2'!C35:D35</f>
        <v>3200</v>
      </c>
      <c r="D38" s="2995"/>
    </row>
    <row r="39" spans="1:4" ht="15" customHeight="1">
      <c r="A39" s="65" t="str">
        <f>+'Cover Page-Section 1 of 2'!A36</f>
        <v>Tel Number:     033 - 8971300</v>
      </c>
      <c r="B39" s="1"/>
      <c r="C39" s="65" t="str">
        <f>+'Cover Page 2'!C34</f>
        <v>Tel Number:</v>
      </c>
      <c r="D39" s="1767" t="str">
        <f>+'Cover Page-Section 1 of 2'!D36</f>
        <v>033-897 1421/1422</v>
      </c>
    </row>
    <row r="40" spans="1:4" ht="15" customHeight="1">
      <c r="A40" s="65" t="str">
        <f>+'Cover Page-Section 1 of 2'!A37</f>
        <v>Fax Number:    033 - 8971399</v>
      </c>
      <c r="B40" s="1"/>
      <c r="C40" s="65" t="str">
        <f>+'Cover Page 2'!C35</f>
        <v>Fax Number:</v>
      </c>
      <c r="D40" s="1767" t="str">
        <f>+'Cover Page-Section 1 of 2'!D37</f>
        <v>033-897 1399</v>
      </c>
    </row>
    <row r="41" spans="1:4" ht="8.25" customHeight="1" thickBot="1">
      <c r="A41" s="3003"/>
      <c r="B41" s="3003"/>
      <c r="C41" s="3003"/>
      <c r="D41" s="3003"/>
    </row>
    <row r="42" spans="1:4" ht="18.75" customHeight="1">
      <c r="A42" s="303" t="str">
        <f>+'Cover Page-Section 1 of 2'!A39</f>
        <v>Tender Number:           ZNTM012345W</v>
      </c>
      <c r="B42" s="304" t="s">
        <v>582</v>
      </c>
      <c r="C42" s="305" t="s">
        <v>4013</v>
      </c>
      <c r="D42" s="303" t="str">
        <f>+'Master Data'!WimsNo</f>
        <v>012345</v>
      </c>
    </row>
    <row r="43" spans="1:4" ht="18.75" customHeight="1">
      <c r="A43" s="66" t="str">
        <f ca="1">+'Cover Page-Section 1 of 2'!A40</f>
        <v>CIDB Grading:        3ME</v>
      </c>
      <c r="B43" s="10" t="s">
        <v>582</v>
      </c>
      <c r="C43" s="11" t="str">
        <f>+'Cover Page-Section 1 of 2'!C40</f>
        <v>Document Date:</v>
      </c>
      <c r="D43" s="665" t="str">
        <f>+'Cover Page-Section 1 of 2'!D40</f>
        <v>As Per Tender Advert</v>
      </c>
    </row>
    <row r="44" spans="1:4" ht="18.75" customHeight="1">
      <c r="A44" s="300" t="str">
        <f>+'Cover Page-Section 1 of 2'!A41</f>
        <v>ECDP Number:        N/A</v>
      </c>
      <c r="B44" s="1"/>
      <c r="C44" s="1"/>
      <c r="D44" s="570"/>
    </row>
    <row r="45" spans="1:4" ht="5.25" customHeight="1">
      <c r="A45" s="425"/>
      <c r="B45" s="390"/>
      <c r="C45" s="390"/>
      <c r="D45" s="390"/>
    </row>
    <row r="46" spans="1:4" ht="18.75" customHeight="1">
      <c r="A46" s="4234" t="s">
        <v>2026</v>
      </c>
      <c r="B46" s="4235"/>
      <c r="C46" s="4235"/>
      <c r="D46" s="4236"/>
    </row>
    <row r="47" spans="1:4" ht="18.75" customHeight="1">
      <c r="A47" s="834" t="str">
        <f>+'Cover Page-Section 1 of 2'!A44:D44</f>
        <v>CIDB Registration number:</v>
      </c>
      <c r="B47" s="2"/>
      <c r="C47" s="2" t="s">
        <v>2027</v>
      </c>
      <c r="D47" s="835"/>
    </row>
    <row r="48" spans="1:4" ht="18.75" customHeight="1">
      <c r="A48" s="834" t="str">
        <f>+'Cover Page-Section 1 of 2'!A45:D45</f>
        <v xml:space="preserve">Central Suppliers Database Registration Number: </v>
      </c>
      <c r="B48" s="2"/>
      <c r="C48" s="2" t="s">
        <v>2027</v>
      </c>
      <c r="D48" s="835"/>
    </row>
    <row r="49" spans="1:4">
      <c r="A49" s="828"/>
      <c r="B49" s="390"/>
      <c r="C49" s="390"/>
      <c r="D49" s="391"/>
    </row>
  </sheetData>
  <sheetProtection formatRows="0" selectLockedCells="1"/>
  <mergeCells count="32">
    <mergeCell ref="F5:H5"/>
    <mergeCell ref="A15:D15"/>
    <mergeCell ref="A46:D46"/>
    <mergeCell ref="C37:D37"/>
    <mergeCell ref="C34:D34"/>
    <mergeCell ref="C35:D35"/>
    <mergeCell ref="C36:D36"/>
    <mergeCell ref="A41:D41"/>
    <mergeCell ref="C38:D38"/>
    <mergeCell ref="C22:D22"/>
    <mergeCell ref="A21:D21"/>
    <mergeCell ref="A22:B22"/>
    <mergeCell ref="A23:B23"/>
    <mergeCell ref="A24:B24"/>
    <mergeCell ref="A25:B25"/>
    <mergeCell ref="A26:B26"/>
    <mergeCell ref="A29:B29"/>
    <mergeCell ref="C30:D30"/>
    <mergeCell ref="A30:B30"/>
    <mergeCell ref="A2:D2"/>
    <mergeCell ref="A1:D1"/>
    <mergeCell ref="A14:D14"/>
    <mergeCell ref="A17:D17"/>
    <mergeCell ref="A20:D20"/>
    <mergeCell ref="A18:D18"/>
    <mergeCell ref="C29:D29"/>
    <mergeCell ref="C23:D23"/>
    <mergeCell ref="C24:D24"/>
    <mergeCell ref="C25:D25"/>
    <mergeCell ref="C26:D26"/>
    <mergeCell ref="C27:D27"/>
    <mergeCell ref="C28:D28"/>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823" r:id="rId4" name="Button 143">
              <controlPr defaultSize="0" print="0" autoFill="0" autoPict="0" macro="[0]!ToMainMenu">
                <anchor>
                  <from>
                    <xdr:col>5</xdr:col>
                    <xdr:colOff>144780</xdr:colOff>
                    <xdr:row>1</xdr:row>
                    <xdr:rowOff>83820</xdr:rowOff>
                  </from>
                  <to>
                    <xdr:col>7</xdr:col>
                    <xdr:colOff>411480</xdr:colOff>
                    <xdr:row>2</xdr:row>
                    <xdr:rowOff>137160</xdr:rowOff>
                  </to>
                </anchor>
              </controlPr>
            </control>
          </mc:Choice>
        </mc:AlternateContent>
        <mc:AlternateContent xmlns:mc="http://schemas.openxmlformats.org/markup-compatibility/2006">
          <mc:Choice Requires="x14">
            <control shapeId="71824" r:id="rId5" name="Button 144">
              <controlPr defaultSize="0" print="0" autoFill="0" autoPict="0" macro="[0]!PrintCoverPGSec1" altText="Please do a Print Preview before printing.">
                <anchor>
                  <from>
                    <xdr:col>5</xdr:col>
                    <xdr:colOff>144780</xdr:colOff>
                    <xdr:row>5</xdr:row>
                    <xdr:rowOff>30480</xdr:rowOff>
                  </from>
                  <to>
                    <xdr:col>7</xdr:col>
                    <xdr:colOff>411480</xdr:colOff>
                    <xdr:row>6</xdr:row>
                    <xdr:rowOff>114300</xdr:rowOff>
                  </to>
                </anchor>
              </controlPr>
            </control>
          </mc:Choice>
        </mc:AlternateContent>
        <mc:AlternateContent xmlns:mc="http://schemas.openxmlformats.org/markup-compatibility/2006">
          <mc:Choice Requires="x14">
            <control shapeId="71825" r:id="rId6" name="Button 145">
              <controlPr defaultSize="0" print="0" autoFill="0" autoPict="0" macro="[0]!PrintPreview">
                <anchor>
                  <from>
                    <xdr:col>5</xdr:col>
                    <xdr:colOff>144780</xdr:colOff>
                    <xdr:row>2</xdr:row>
                    <xdr:rowOff>160020</xdr:rowOff>
                  </from>
                  <to>
                    <xdr:col>7</xdr:col>
                    <xdr:colOff>411480</xdr:colOff>
                    <xdr:row>3</xdr:row>
                    <xdr:rowOff>251460</xdr:rowOff>
                  </to>
                </anchor>
              </controlPr>
            </control>
          </mc:Choice>
        </mc:AlternateContent>
        <mc:AlternateContent xmlns:mc="http://schemas.openxmlformats.org/markup-compatibility/2006">
          <mc:Choice Requires="x14">
            <control shapeId="71892" r:id="rId7" name="Button 212">
              <controlPr defaultSize="0" print="0" autoFill="0" autoPict="0" macro="[0]!ToDataEntry">
                <anchor>
                  <from>
                    <xdr:col>5</xdr:col>
                    <xdr:colOff>144780</xdr:colOff>
                    <xdr:row>6</xdr:row>
                    <xdr:rowOff>137160</xdr:rowOff>
                  </from>
                  <to>
                    <xdr:col>7</xdr:col>
                    <xdr:colOff>411480</xdr:colOff>
                    <xdr:row>8</xdr:row>
                    <xdr:rowOff>60960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2">
    <tabColor rgb="FF7030A0"/>
  </sheetPr>
  <dimension ref="A1:K19"/>
  <sheetViews>
    <sheetView showGridLines="0" showRowColHeaders="0" topLeftCell="B1" zoomScaleNormal="100" zoomScaleSheetLayoutView="100" workbookViewId="0">
      <selection activeCell="E28" sqref="E28"/>
    </sheetView>
  </sheetViews>
  <sheetFormatPr defaultColWidth="9.109375" defaultRowHeight="13.2"/>
  <cols>
    <col min="7" max="7" width="7.44140625" customWidth="1"/>
    <col min="10" max="10" width="6.109375" customWidth="1"/>
    <col min="11" max="11" width="13.44140625" customWidth="1"/>
  </cols>
  <sheetData>
    <row r="1" spans="1:11" ht="63.75" customHeight="1"/>
    <row r="2" spans="1:11" ht="81.75" customHeight="1" thickBot="1">
      <c r="A2" s="3056" t="str">
        <f>+'Master Data'!ProjectTitle</f>
        <v>KZN Public Works: 191 Prince Alfred Street</v>
      </c>
      <c r="B2" s="3056"/>
      <c r="C2" s="3056"/>
      <c r="D2" s="3056"/>
      <c r="E2" s="3056"/>
      <c r="F2" s="3056"/>
      <c r="G2" s="3056"/>
      <c r="H2" s="3056"/>
      <c r="I2" s="3056"/>
      <c r="J2" s="3056"/>
      <c r="K2" s="3056"/>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3037" t="s">
        <v>582</v>
      </c>
      <c r="B13" s="3037"/>
      <c r="C13" s="3037"/>
      <c r="D13" s="3037"/>
      <c r="E13" s="3037"/>
      <c r="F13" s="3037"/>
      <c r="G13" s="3037"/>
      <c r="H13" s="3037"/>
      <c r="I13" s="3037"/>
      <c r="J13" s="3037"/>
    </row>
    <row r="14" spans="1:11" ht="21">
      <c r="A14" s="124"/>
    </row>
    <row r="15" spans="1:11" ht="21">
      <c r="A15" s="124"/>
    </row>
    <row r="16" spans="1:11" ht="21">
      <c r="A16" s="3037" t="s">
        <v>1128</v>
      </c>
      <c r="B16" s="3037"/>
      <c r="C16" s="3037"/>
      <c r="D16" s="3037"/>
      <c r="E16" s="3037"/>
      <c r="F16" s="3037"/>
      <c r="G16" s="3037"/>
      <c r="H16" s="3037"/>
      <c r="I16" s="3037"/>
      <c r="J16" s="3037"/>
    </row>
    <row r="17" spans="1:1">
      <c r="A17" s="7"/>
    </row>
    <row r="18" spans="1:1">
      <c r="A18" s="7"/>
    </row>
    <row r="19" spans="1:1">
      <c r="A19" s="7"/>
    </row>
  </sheetData>
  <sheetProtection formatRows="0"/>
  <mergeCells count="3">
    <mergeCell ref="A16:J16"/>
    <mergeCell ref="A13:J13"/>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325" r:id="rId4" name="Button 173">
              <controlPr defaultSize="0" print="0" autoFill="0" autoPict="0" macro="[0]!ToMainMenu">
                <anchor>
                  <from>
                    <xdr:col>11</xdr:col>
                    <xdr:colOff>365760</xdr:colOff>
                    <xdr:row>1</xdr:row>
                    <xdr:rowOff>22860</xdr:rowOff>
                  </from>
                  <to>
                    <xdr:col>13</xdr:col>
                    <xdr:colOff>556260</xdr:colOff>
                    <xdr:row>1</xdr:row>
                    <xdr:rowOff>289560</xdr:rowOff>
                  </to>
                </anchor>
              </controlPr>
            </control>
          </mc:Choice>
        </mc:AlternateContent>
        <mc:AlternateContent xmlns:mc="http://schemas.openxmlformats.org/markup-compatibility/2006">
          <mc:Choice Requires="x14">
            <control shapeId="49326" r:id="rId5" name="Button 174">
              <controlPr defaultSize="0" print="0" autoFill="0" autoPict="0" macro="[0]!PrintCoverPGSec1">
                <anchor>
                  <from>
                    <xdr:col>11</xdr:col>
                    <xdr:colOff>365760</xdr:colOff>
                    <xdr:row>3</xdr:row>
                    <xdr:rowOff>137160</xdr:rowOff>
                  </from>
                  <to>
                    <xdr:col>13</xdr:col>
                    <xdr:colOff>541020</xdr:colOff>
                    <xdr:row>4</xdr:row>
                    <xdr:rowOff>114300</xdr:rowOff>
                  </to>
                </anchor>
              </controlPr>
            </control>
          </mc:Choice>
        </mc:AlternateContent>
        <mc:AlternateContent xmlns:mc="http://schemas.openxmlformats.org/markup-compatibility/2006">
          <mc:Choice Requires="x14">
            <control shapeId="49327" r:id="rId6" name="Button 175">
              <controlPr defaultSize="0" print="0" autoFill="0" autoPict="0" macro="[0]!PrintPreview">
                <anchor>
                  <from>
                    <xdr:col>11</xdr:col>
                    <xdr:colOff>381000</xdr:colOff>
                    <xdr:row>1</xdr:row>
                    <xdr:rowOff>388620</xdr:rowOff>
                  </from>
                  <to>
                    <xdr:col>13</xdr:col>
                    <xdr:colOff>563880</xdr:colOff>
                    <xdr:row>1</xdr:row>
                    <xdr:rowOff>601980</xdr:rowOff>
                  </to>
                </anchor>
              </controlPr>
            </control>
          </mc:Choice>
        </mc:AlternateContent>
        <mc:AlternateContent xmlns:mc="http://schemas.openxmlformats.org/markup-compatibility/2006">
          <mc:Choice Requires="x14">
            <control shapeId="49461" r:id="rId7" name="Button 309">
              <controlPr defaultSize="0" print="0" autoFill="0" autoPict="0" macro="[0]!ToDataEntry">
                <anchor>
                  <from>
                    <xdr:col>11</xdr:col>
                    <xdr:colOff>373380</xdr:colOff>
                    <xdr:row>4</xdr:row>
                    <xdr:rowOff>160020</xdr:rowOff>
                  </from>
                  <to>
                    <xdr:col>13</xdr:col>
                    <xdr:colOff>533400</xdr:colOff>
                    <xdr:row>5</xdr:row>
                    <xdr:rowOff>137160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3">
    <tabColor rgb="FF7030A0"/>
  </sheetPr>
  <dimension ref="A1:K19"/>
  <sheetViews>
    <sheetView showGridLines="0" showRowColHeaders="0" zoomScaleNormal="100" zoomScaleSheetLayoutView="100" workbookViewId="0">
      <selection activeCell="E28" sqref="E28"/>
    </sheetView>
  </sheetViews>
  <sheetFormatPr defaultColWidth="9.109375" defaultRowHeight="13.2"/>
  <cols>
    <col min="5" max="6" width="6.33203125" customWidth="1"/>
    <col min="7" max="7" width="14" customWidth="1"/>
  </cols>
  <sheetData>
    <row r="1" spans="1:11" ht="63.75" customHeight="1"/>
    <row r="2" spans="1:11" ht="81.75" customHeight="1" thickBot="1">
      <c r="A2" s="3056" t="str">
        <f>+'Master Data'!ProjectTitle</f>
        <v>KZN Public Works: 191 Prince Alfred Street</v>
      </c>
      <c r="B2" s="3056"/>
      <c r="C2" s="3056"/>
      <c r="D2" s="3056"/>
      <c r="E2" s="3056"/>
      <c r="F2" s="3056"/>
      <c r="G2" s="3056"/>
      <c r="H2" s="3056"/>
      <c r="I2" s="3056"/>
      <c r="J2" s="3056"/>
      <c r="K2" s="3056"/>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037" t="s">
        <v>155</v>
      </c>
      <c r="B16" s="3037"/>
      <c r="C16" s="3037"/>
      <c r="D16" s="3037"/>
      <c r="E16" s="3037"/>
      <c r="F16" s="3037"/>
      <c r="G16" s="3037"/>
      <c r="H16" s="3037"/>
      <c r="I16" s="3037"/>
      <c r="J16" s="3037"/>
    </row>
    <row r="17" spans="1:1">
      <c r="A17" s="7"/>
    </row>
    <row r="18" spans="1:1">
      <c r="A18" s="7"/>
    </row>
    <row r="19" spans="1:1">
      <c r="A19" s="7"/>
    </row>
  </sheetData>
  <sheetProtection formatRows="0"/>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0381" r:id="rId4" name="Button 205">
              <controlPr defaultSize="0" print="0" autoFill="0" autoPict="0" macro="[0]!ToMainMenu">
                <anchor>
                  <from>
                    <xdr:col>12</xdr:col>
                    <xdr:colOff>152400</xdr:colOff>
                    <xdr:row>1</xdr:row>
                    <xdr:rowOff>60960</xdr:rowOff>
                  </from>
                  <to>
                    <xdr:col>15</xdr:col>
                    <xdr:colOff>312420</xdr:colOff>
                    <xdr:row>1</xdr:row>
                    <xdr:rowOff>525780</xdr:rowOff>
                  </to>
                </anchor>
              </controlPr>
            </control>
          </mc:Choice>
        </mc:AlternateContent>
        <mc:AlternateContent xmlns:mc="http://schemas.openxmlformats.org/markup-compatibility/2006">
          <mc:Choice Requires="x14">
            <control shapeId="50382" r:id="rId5" name="Button 206">
              <controlPr defaultSize="0" print="0" autoFill="0" autoPict="0" macro="[0]!PrintCoverPGSec1">
                <anchor>
                  <from>
                    <xdr:col>12</xdr:col>
                    <xdr:colOff>213360</xdr:colOff>
                    <xdr:row>2</xdr:row>
                    <xdr:rowOff>137160</xdr:rowOff>
                  </from>
                  <to>
                    <xdr:col>15</xdr:col>
                    <xdr:colOff>373380</xdr:colOff>
                    <xdr:row>4</xdr:row>
                    <xdr:rowOff>198120</xdr:rowOff>
                  </to>
                </anchor>
              </controlPr>
            </control>
          </mc:Choice>
        </mc:AlternateContent>
        <mc:AlternateContent xmlns:mc="http://schemas.openxmlformats.org/markup-compatibility/2006">
          <mc:Choice Requires="x14">
            <control shapeId="50383" r:id="rId6" name="Button 207">
              <controlPr defaultSize="0" print="0" autoFill="0" autoPict="0" macro="[0]!PrintPreview">
                <anchor>
                  <from>
                    <xdr:col>12</xdr:col>
                    <xdr:colOff>152400</xdr:colOff>
                    <xdr:row>1</xdr:row>
                    <xdr:rowOff>556260</xdr:rowOff>
                  </from>
                  <to>
                    <xdr:col>15</xdr:col>
                    <xdr:colOff>312420</xdr:colOff>
                    <xdr:row>1</xdr:row>
                    <xdr:rowOff>762000</xdr:rowOff>
                  </to>
                </anchor>
              </controlPr>
            </control>
          </mc:Choice>
        </mc:AlternateContent>
        <mc:AlternateContent xmlns:mc="http://schemas.openxmlformats.org/markup-compatibility/2006">
          <mc:Choice Requires="x14">
            <control shapeId="50517" r:id="rId7" name="Button 341">
              <controlPr defaultSize="0" print="0" autoFill="0" autoPict="0" macro="[0]!ToDataEntry">
                <anchor>
                  <from>
                    <xdr:col>12</xdr:col>
                    <xdr:colOff>213360</xdr:colOff>
                    <xdr:row>4</xdr:row>
                    <xdr:rowOff>236220</xdr:rowOff>
                  </from>
                  <to>
                    <xdr:col>15</xdr:col>
                    <xdr:colOff>373380</xdr:colOff>
                    <xdr:row>6</xdr:row>
                    <xdr:rowOff>152400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4">
    <tabColor rgb="FF7030A0"/>
  </sheetPr>
  <dimension ref="A1:K19"/>
  <sheetViews>
    <sheetView showGridLines="0" showRowColHeaders="0" zoomScaleNormal="100" workbookViewId="0">
      <selection activeCell="E28" sqref="E28"/>
    </sheetView>
  </sheetViews>
  <sheetFormatPr defaultColWidth="9.109375" defaultRowHeight="13.2"/>
  <cols>
    <col min="6" max="6" width="7.33203125" customWidth="1"/>
    <col min="7" max="7" width="10.109375" customWidth="1"/>
  </cols>
  <sheetData>
    <row r="1" spans="1:11" ht="63.75" customHeight="1"/>
    <row r="2" spans="1:11" ht="81.75" customHeight="1" thickBot="1">
      <c r="A2" s="3056" t="str">
        <f>+'Master Data'!ProjectTitle</f>
        <v>KZN Public Works: 191 Prince Alfred Street</v>
      </c>
      <c r="B2" s="3056"/>
      <c r="C2" s="3056"/>
      <c r="D2" s="3056"/>
      <c r="E2" s="3056"/>
      <c r="F2" s="3056"/>
      <c r="G2" s="3056"/>
      <c r="H2" s="3056"/>
      <c r="I2" s="3056"/>
      <c r="J2" s="3056"/>
      <c r="K2" s="3056"/>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037" t="s">
        <v>154</v>
      </c>
      <c r="B16" s="3037"/>
      <c r="C16" s="3037"/>
      <c r="D16" s="3037"/>
      <c r="E16" s="3037"/>
      <c r="F16" s="3037"/>
      <c r="G16" s="3037"/>
      <c r="H16" s="3037"/>
      <c r="I16" s="3037"/>
      <c r="J16" s="3037"/>
    </row>
    <row r="17" spans="1:1">
      <c r="A17" s="7"/>
    </row>
    <row r="18" spans="1:1">
      <c r="A18" s="7"/>
    </row>
    <row r="19" spans="1:1">
      <c r="A19" s="7"/>
    </row>
  </sheetData>
  <sheetProtection formatRows="0"/>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469" r:id="rId4" name="Button 269">
              <controlPr defaultSize="0" print="0" autoFill="0" autoPict="0" macro="[0]!ToMainMenu">
                <anchor>
                  <from>
                    <xdr:col>12</xdr:col>
                    <xdr:colOff>251460</xdr:colOff>
                    <xdr:row>0</xdr:row>
                    <xdr:rowOff>327660</xdr:rowOff>
                  </from>
                  <to>
                    <xdr:col>15</xdr:col>
                    <xdr:colOff>0</xdr:colOff>
                    <xdr:row>0</xdr:row>
                    <xdr:rowOff>655320</xdr:rowOff>
                  </to>
                </anchor>
              </controlPr>
            </control>
          </mc:Choice>
        </mc:AlternateContent>
        <mc:AlternateContent xmlns:mc="http://schemas.openxmlformats.org/markup-compatibility/2006">
          <mc:Choice Requires="x14">
            <control shapeId="51470" r:id="rId5" name="Button 270">
              <controlPr defaultSize="0" print="0" autoFill="0" autoPict="0" macro="[0]!PrintCoverPGSec1">
                <anchor>
                  <from>
                    <xdr:col>12</xdr:col>
                    <xdr:colOff>297180</xdr:colOff>
                    <xdr:row>1</xdr:row>
                    <xdr:rowOff>556260</xdr:rowOff>
                  </from>
                  <to>
                    <xdr:col>15</xdr:col>
                    <xdr:colOff>38100</xdr:colOff>
                    <xdr:row>1</xdr:row>
                    <xdr:rowOff>876300</xdr:rowOff>
                  </to>
                </anchor>
              </controlPr>
            </control>
          </mc:Choice>
        </mc:AlternateContent>
        <mc:AlternateContent xmlns:mc="http://schemas.openxmlformats.org/markup-compatibility/2006">
          <mc:Choice Requires="x14">
            <control shapeId="51471" r:id="rId6" name="Button 271">
              <controlPr defaultSize="0" print="0" autoFill="0" autoPict="0" macro="[0]!PrintPreview">
                <anchor>
                  <from>
                    <xdr:col>12</xdr:col>
                    <xdr:colOff>251460</xdr:colOff>
                    <xdr:row>0</xdr:row>
                    <xdr:rowOff>670560</xdr:rowOff>
                  </from>
                  <to>
                    <xdr:col>15</xdr:col>
                    <xdr:colOff>0</xdr:colOff>
                    <xdr:row>1</xdr:row>
                    <xdr:rowOff>175260</xdr:rowOff>
                  </to>
                </anchor>
              </controlPr>
            </control>
          </mc:Choice>
        </mc:AlternateContent>
        <mc:AlternateContent xmlns:mc="http://schemas.openxmlformats.org/markup-compatibility/2006">
          <mc:Choice Requires="x14">
            <control shapeId="51605" r:id="rId7" name="Button 405">
              <controlPr defaultSize="0" print="0" autoFill="0" autoPict="0" macro="[0]!ToDataEntry">
                <anchor>
                  <from>
                    <xdr:col>12</xdr:col>
                    <xdr:colOff>297180</xdr:colOff>
                    <xdr:row>1</xdr:row>
                    <xdr:rowOff>899160</xdr:rowOff>
                  </from>
                  <to>
                    <xdr:col>15</xdr:col>
                    <xdr:colOff>38100</xdr:colOff>
                    <xdr:row>3</xdr:row>
                    <xdr:rowOff>7620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tabColor rgb="FF7030A0"/>
  </sheetPr>
  <dimension ref="A1:I29"/>
  <sheetViews>
    <sheetView showGridLines="0" zoomScaleNormal="100" zoomScaleSheetLayoutView="100" workbookViewId="0">
      <selection activeCell="E28" sqref="E28"/>
    </sheetView>
  </sheetViews>
  <sheetFormatPr defaultColWidth="9.109375" defaultRowHeight="13.2"/>
  <cols>
    <col min="1" max="1" width="25.33203125" style="8" customWidth="1"/>
    <col min="2" max="2" width="8.109375" style="8" customWidth="1"/>
    <col min="3" max="4" width="9.109375" style="8"/>
    <col min="5" max="5" width="6.6640625" style="8" customWidth="1"/>
    <col min="6" max="6" width="9.5546875" style="8" customWidth="1"/>
    <col min="7" max="7" width="16.109375" style="8" customWidth="1"/>
    <col min="8" max="8" width="9.109375" style="8"/>
    <col min="9" max="9" width="10.6640625" style="8" customWidth="1"/>
    <col min="10" max="10" width="9.109375" style="8" customWidth="1"/>
    <col min="11" max="16384" width="9.109375" style="8"/>
  </cols>
  <sheetData>
    <row r="1" spans="1:9" ht="18" customHeight="1">
      <c r="A1" s="4239" t="s">
        <v>154</v>
      </c>
      <c r="B1" s="4239"/>
      <c r="C1" s="4239"/>
      <c r="D1" s="4239"/>
      <c r="E1" s="4239"/>
      <c r="F1" s="4239"/>
      <c r="G1" s="4239"/>
      <c r="H1" s="4239"/>
      <c r="I1" s="4239"/>
    </row>
    <row r="2" spans="1:9">
      <c r="A2" s="20"/>
      <c r="B2" s="20"/>
    </row>
    <row r="3" spans="1:9" ht="16.5" customHeight="1">
      <c r="B3" s="56"/>
      <c r="C3" s="56"/>
      <c r="D3" s="56"/>
      <c r="E3" s="56"/>
      <c r="F3" s="56"/>
      <c r="G3" s="56"/>
      <c r="H3" s="56"/>
    </row>
    <row r="4" spans="1:9" ht="30.75" customHeight="1">
      <c r="A4" s="3195" t="str">
        <f>+""&amp;+'Master Data'!D13&amp;" - "&amp;+'Master Data'!E13&amp;""</f>
        <v>Tender No - ZNTM012345W</v>
      </c>
      <c r="B4" s="3195"/>
      <c r="C4" s="320"/>
      <c r="D4"/>
      <c r="E4" s="320"/>
      <c r="F4" s="320"/>
      <c r="G4" s="320"/>
      <c r="H4" s="320"/>
      <c r="I4" s="320"/>
    </row>
    <row r="5" spans="1:9" ht="15">
      <c r="A5" s="10"/>
      <c r="B5" s="10"/>
    </row>
    <row r="6" spans="1:9" ht="31.5" customHeight="1">
      <c r="A6" s="4240" t="s">
        <v>582</v>
      </c>
      <c r="B6" s="4240"/>
      <c r="C6" s="4240"/>
      <c r="D6" s="4240"/>
      <c r="E6" s="4240"/>
      <c r="F6" s="4240"/>
      <c r="G6" s="4240"/>
      <c r="H6" s="4240"/>
      <c r="I6" s="4240"/>
    </row>
    <row r="7" spans="1:9" ht="68.25" customHeight="1" thickBot="1">
      <c r="A7" s="4242" t="str">
        <f>+'Form offer &amp; Accpt - fly'!A2:J2</f>
        <v>KZN Public Works: 191 Prince Alfred Street</v>
      </c>
      <c r="B7" s="4242"/>
      <c r="C7" s="4242"/>
      <c r="D7" s="4242"/>
      <c r="E7" s="4242"/>
      <c r="F7" s="4242"/>
      <c r="G7" s="4242"/>
      <c r="H7" s="4242"/>
      <c r="I7" s="683"/>
    </row>
    <row r="8" spans="1:9" ht="43.5" customHeight="1" thickTop="1">
      <c r="A8" s="4241" t="s">
        <v>582</v>
      </c>
      <c r="B8" s="4241"/>
      <c r="C8" s="4241"/>
      <c r="D8" s="4241"/>
      <c r="E8" s="4241"/>
      <c r="F8" s="4241"/>
      <c r="G8" s="4241"/>
      <c r="H8" s="4241"/>
      <c r="I8" s="4241"/>
    </row>
    <row r="9" spans="1:9" ht="13.8">
      <c r="A9" s="54"/>
      <c r="B9" s="54"/>
      <c r="C9" s="55"/>
      <c r="D9" s="55"/>
      <c r="E9" s="55"/>
      <c r="F9" s="55"/>
      <c r="G9" s="55"/>
      <c r="H9" s="55"/>
      <c r="I9" s="55"/>
    </row>
    <row r="10" spans="1:9" ht="63" customHeight="1">
      <c r="A10" s="4246" t="s">
        <v>1256</v>
      </c>
      <c r="B10" s="4246"/>
      <c r="C10" s="4246"/>
      <c r="D10" s="4246"/>
      <c r="E10" s="4246"/>
      <c r="F10" s="4246"/>
      <c r="G10" s="4246"/>
      <c r="H10" s="4246"/>
      <c r="I10" s="4246"/>
    </row>
    <row r="11" spans="1:9" ht="15" customHeight="1">
      <c r="A11" s="321"/>
      <c r="B11" s="321"/>
      <c r="C11" s="321"/>
      <c r="D11" s="321"/>
      <c r="E11" s="321"/>
      <c r="F11" s="321"/>
      <c r="G11" s="321"/>
      <c r="H11" s="321"/>
      <c r="I11" s="321"/>
    </row>
    <row r="12" spans="1:9" ht="16.5" customHeight="1">
      <c r="A12" s="3810" t="s">
        <v>582</v>
      </c>
      <c r="B12" s="3810"/>
      <c r="C12" s="3810"/>
      <c r="D12" s="3810"/>
      <c r="E12" s="3810"/>
      <c r="F12" s="3810"/>
      <c r="G12" s="3810"/>
      <c r="H12" s="55"/>
      <c r="I12" s="55"/>
    </row>
    <row r="13" spans="1:9" ht="7.5" customHeight="1">
      <c r="A13" s="55"/>
      <c r="B13" s="55"/>
      <c r="C13" s="55"/>
      <c r="D13" s="55"/>
      <c r="E13" s="55"/>
      <c r="F13" s="55"/>
      <c r="G13" s="55"/>
      <c r="H13" s="55"/>
      <c r="I13" s="55"/>
    </row>
    <row r="14" spans="1:9" s="22" customFormat="1" ht="15" customHeight="1">
      <c r="A14" s="4247" t="s">
        <v>582</v>
      </c>
      <c r="B14" s="4244"/>
      <c r="C14" s="4244"/>
      <c r="D14" s="4244"/>
      <c r="E14" s="4244"/>
      <c r="F14" s="4244"/>
      <c r="G14" s="4244"/>
      <c r="H14" s="4244"/>
      <c r="I14" s="4244"/>
    </row>
    <row r="15" spans="1:9" s="22" customFormat="1" ht="15" customHeight="1">
      <c r="A15" s="4247"/>
      <c r="B15" s="4247"/>
      <c r="C15" s="4247"/>
      <c r="D15" s="4247"/>
      <c r="E15" s="4247"/>
      <c r="F15" s="4247"/>
      <c r="G15" s="4247"/>
      <c r="H15" s="4247"/>
      <c r="I15" s="4247"/>
    </row>
    <row r="16" spans="1:9" s="22" customFormat="1" ht="15" customHeight="1">
      <c r="A16" s="4247"/>
      <c r="B16" s="4247"/>
      <c r="C16" s="4247"/>
      <c r="D16" s="4247"/>
      <c r="E16" s="4247"/>
      <c r="F16" s="4247"/>
      <c r="G16" s="4247"/>
      <c r="H16" s="4247"/>
      <c r="I16" s="4247"/>
    </row>
    <row r="17" spans="1:9" s="22" customFormat="1" ht="29.25" customHeight="1">
      <c r="A17" s="322" t="s">
        <v>582</v>
      </c>
      <c r="B17" s="4244" t="s">
        <v>582</v>
      </c>
      <c r="C17" s="4244"/>
      <c r="D17" s="4244"/>
      <c r="E17" s="4244"/>
      <c r="F17" s="4244"/>
      <c r="G17" s="4244"/>
      <c r="H17" s="4244"/>
      <c r="I17" s="4244"/>
    </row>
    <row r="18" spans="1:9" ht="8.25" customHeight="1">
      <c r="A18" s="55"/>
      <c r="B18" s="55"/>
      <c r="C18" s="55"/>
      <c r="D18" s="55"/>
      <c r="E18" s="55"/>
      <c r="F18" s="55"/>
      <c r="G18" s="55"/>
      <c r="H18" s="55"/>
      <c r="I18" s="55"/>
    </row>
    <row r="19" spans="1:9" ht="57.75" customHeight="1">
      <c r="A19" s="4245" t="s">
        <v>1230</v>
      </c>
      <c r="B19" s="4245"/>
      <c r="C19" s="4245"/>
      <c r="D19" s="4245"/>
      <c r="E19" s="4245"/>
      <c r="F19" s="4245"/>
      <c r="G19" s="4245"/>
      <c r="H19" s="4245"/>
      <c r="I19" s="4245"/>
    </row>
    <row r="20" spans="1:9" ht="6.75" customHeight="1">
      <c r="A20" s="4245"/>
      <c r="B20" s="4245"/>
      <c r="C20" s="4245"/>
      <c r="D20" s="4245"/>
      <c r="E20" s="4245"/>
      <c r="F20" s="4245"/>
      <c r="G20" s="4245"/>
      <c r="H20" s="4245"/>
      <c r="I20" s="4245"/>
    </row>
    <row r="21" spans="1:9" ht="15" customHeight="1">
      <c r="A21" s="4245"/>
      <c r="B21" s="4245"/>
      <c r="C21" s="4245"/>
      <c r="D21" s="4245"/>
      <c r="E21" s="4245"/>
      <c r="F21" s="4245"/>
      <c r="G21" s="4245"/>
      <c r="H21" s="4245"/>
      <c r="I21" s="4245"/>
    </row>
    <row r="22" spans="1:9" ht="15.75" customHeight="1">
      <c r="A22" s="4245"/>
      <c r="B22" s="4245"/>
      <c r="C22" s="4245"/>
      <c r="D22" s="4245"/>
      <c r="E22" s="4245"/>
      <c r="F22" s="4245"/>
      <c r="G22" s="4245"/>
      <c r="H22" s="4245"/>
      <c r="I22" s="4245"/>
    </row>
    <row r="23" spans="1:9" ht="15.75" customHeight="1">
      <c r="A23" s="4245"/>
      <c r="B23" s="4245"/>
      <c r="C23" s="4245"/>
      <c r="D23" s="4245"/>
      <c r="E23" s="4245"/>
      <c r="F23" s="4245"/>
      <c r="G23" s="4245"/>
      <c r="H23" s="4245"/>
      <c r="I23" s="4245"/>
    </row>
    <row r="24" spans="1:9" ht="15.75" customHeight="1">
      <c r="A24" s="4245"/>
      <c r="B24" s="4245"/>
      <c r="C24" s="4245"/>
      <c r="D24" s="4245"/>
      <c r="E24" s="4245"/>
      <c r="F24" s="4245"/>
      <c r="G24" s="4245"/>
      <c r="H24" s="4245"/>
      <c r="I24" s="4245"/>
    </row>
    <row r="25" spans="1:9" ht="15.75" customHeight="1">
      <c r="A25" s="4245"/>
      <c r="B25" s="4245"/>
      <c r="C25" s="4245"/>
      <c r="D25" s="4245"/>
      <c r="E25" s="4245"/>
      <c r="F25" s="4245"/>
      <c r="G25" s="4245"/>
      <c r="H25" s="4245"/>
      <c r="I25" s="4245"/>
    </row>
    <row r="26" spans="1:9" ht="15.75" customHeight="1">
      <c r="A26" s="4245"/>
      <c r="B26" s="4245"/>
      <c r="C26" s="4245"/>
      <c r="D26" s="4245"/>
      <c r="E26" s="4245"/>
      <c r="F26" s="4245"/>
      <c r="G26" s="4245"/>
      <c r="H26" s="4245"/>
      <c r="I26" s="4245"/>
    </row>
    <row r="27" spans="1:9" ht="15.75" customHeight="1">
      <c r="A27" s="4245"/>
      <c r="B27" s="4245"/>
      <c r="C27" s="4245"/>
      <c r="D27" s="4245"/>
      <c r="E27" s="4245"/>
      <c r="F27" s="4245"/>
      <c r="G27" s="4245"/>
      <c r="H27" s="4245"/>
      <c r="I27" s="4245"/>
    </row>
    <row r="28" spans="1:9" ht="15.75" customHeight="1">
      <c r="A28" s="4245"/>
      <c r="B28" s="4245"/>
      <c r="C28" s="4245"/>
      <c r="D28" s="4245"/>
      <c r="E28" s="4245"/>
      <c r="F28" s="4245"/>
      <c r="G28" s="4245"/>
      <c r="H28" s="4245"/>
      <c r="I28" s="4245"/>
    </row>
    <row r="29" spans="1:9" ht="5.25" customHeight="1">
      <c r="A29" s="4243"/>
      <c r="B29" s="4243"/>
      <c r="C29" s="4243"/>
      <c r="D29" s="4243"/>
      <c r="E29" s="4243"/>
      <c r="F29" s="4243"/>
      <c r="G29" s="4243"/>
      <c r="H29" s="55"/>
      <c r="I29" s="55"/>
    </row>
  </sheetData>
  <sheetProtection formatRows="0"/>
  <mergeCells count="14">
    <mergeCell ref="A29:G29"/>
    <mergeCell ref="B17:I17"/>
    <mergeCell ref="A19:I28"/>
    <mergeCell ref="A10:I10"/>
    <mergeCell ref="A12:G12"/>
    <mergeCell ref="A14:A16"/>
    <mergeCell ref="B14:I14"/>
    <mergeCell ref="B15:I15"/>
    <mergeCell ref="B16:I16"/>
    <mergeCell ref="A1:I1"/>
    <mergeCell ref="A6:I6"/>
    <mergeCell ref="A8:I8"/>
    <mergeCell ref="A7:H7"/>
    <mergeCell ref="A4:B4"/>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0057" r:id="rId4" name="Button 25">
              <controlPr defaultSize="0" print="0" autoFill="0" autoPict="0" macro="[0]!ToMainMenu">
                <anchor>
                  <from>
                    <xdr:col>10</xdr:col>
                    <xdr:colOff>152400</xdr:colOff>
                    <xdr:row>0</xdr:row>
                    <xdr:rowOff>182880</xdr:rowOff>
                  </from>
                  <to>
                    <xdr:col>12</xdr:col>
                    <xdr:colOff>228600</xdr:colOff>
                    <xdr:row>2</xdr:row>
                    <xdr:rowOff>83820</xdr:rowOff>
                  </to>
                </anchor>
              </controlPr>
            </control>
          </mc:Choice>
        </mc:AlternateContent>
        <mc:AlternateContent xmlns:mc="http://schemas.openxmlformats.org/markup-compatibility/2006">
          <mc:Choice Requires="x14">
            <control shapeId="940058" r:id="rId5" name="Button 26">
              <controlPr defaultSize="0" print="0" autoFill="0" autoPict="0" macro="[0]!PrintCoverPGSec1">
                <anchor>
                  <from>
                    <xdr:col>10</xdr:col>
                    <xdr:colOff>152400</xdr:colOff>
                    <xdr:row>5</xdr:row>
                    <xdr:rowOff>45720</xdr:rowOff>
                  </from>
                  <to>
                    <xdr:col>12</xdr:col>
                    <xdr:colOff>228600</xdr:colOff>
                    <xdr:row>5</xdr:row>
                    <xdr:rowOff>365760</xdr:rowOff>
                  </to>
                </anchor>
              </controlPr>
            </control>
          </mc:Choice>
        </mc:AlternateContent>
        <mc:AlternateContent xmlns:mc="http://schemas.openxmlformats.org/markup-compatibility/2006">
          <mc:Choice Requires="x14">
            <control shapeId="940059" r:id="rId6" name="Button 27">
              <controlPr defaultSize="0" print="0" autoFill="0" autoPict="0" macro="[0]!PrintPreview">
                <anchor>
                  <from>
                    <xdr:col>10</xdr:col>
                    <xdr:colOff>152400</xdr:colOff>
                    <xdr:row>2</xdr:row>
                    <xdr:rowOff>114300</xdr:rowOff>
                  </from>
                  <to>
                    <xdr:col>12</xdr:col>
                    <xdr:colOff>228600</xdr:colOff>
                    <xdr:row>3</xdr:row>
                    <xdr:rowOff>190500</xdr:rowOff>
                  </to>
                </anchor>
              </controlPr>
            </control>
          </mc:Choice>
        </mc:AlternateContent>
        <mc:AlternateContent xmlns:mc="http://schemas.openxmlformats.org/markup-compatibility/2006">
          <mc:Choice Requires="x14">
            <control shapeId="940853" r:id="rId7" name="Button 821">
              <controlPr defaultSize="0" print="0" autoFill="0" autoPict="0" macro="[0]!ToDataEntry">
                <anchor>
                  <from>
                    <xdr:col>10</xdr:col>
                    <xdr:colOff>152400</xdr:colOff>
                    <xdr:row>6</xdr:row>
                    <xdr:rowOff>22860</xdr:rowOff>
                  </from>
                  <to>
                    <xdr:col>12</xdr:col>
                    <xdr:colOff>228600</xdr:colOff>
                    <xdr:row>6</xdr:row>
                    <xdr:rowOff>266700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6">
    <tabColor rgb="FF7030A0"/>
  </sheetPr>
  <dimension ref="A1:K19"/>
  <sheetViews>
    <sheetView showGridLines="0" showRowColHeaders="0" zoomScaleNormal="100" workbookViewId="0">
      <selection activeCell="E28" sqref="E28"/>
    </sheetView>
  </sheetViews>
  <sheetFormatPr defaultColWidth="9.109375" defaultRowHeight="13.2"/>
  <cols>
    <col min="6" max="6" width="7" customWidth="1"/>
    <col min="7" max="7" width="11.33203125" customWidth="1"/>
    <col min="8" max="8" width="7.88671875" customWidth="1"/>
    <col min="9" max="9" width="9.44140625" customWidth="1"/>
    <col min="10" max="10" width="10.109375" customWidth="1"/>
    <col min="11" max="11" width="9.88671875" customWidth="1"/>
  </cols>
  <sheetData>
    <row r="1" spans="1:11" ht="63.75" customHeight="1"/>
    <row r="2" spans="1:11" ht="81.75" customHeight="1" thickBot="1">
      <c r="A2" s="3056" t="str">
        <f>+'Master Data'!ProjectTitle</f>
        <v>KZN Public Works: 191 Prince Alfred Street</v>
      </c>
      <c r="B2" s="3056"/>
      <c r="C2" s="3056"/>
      <c r="D2" s="3056"/>
      <c r="E2" s="3056"/>
      <c r="F2" s="3056"/>
      <c r="G2" s="3056"/>
      <c r="H2" s="3056"/>
      <c r="I2" s="3056"/>
      <c r="J2" s="3056"/>
      <c r="K2" s="3056"/>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037" t="s">
        <v>1259</v>
      </c>
      <c r="B16" s="3037"/>
      <c r="C16" s="3037"/>
      <c r="D16" s="3037"/>
      <c r="E16" s="3037"/>
      <c r="F16" s="3037"/>
      <c r="G16" s="3037"/>
      <c r="H16" s="3037"/>
      <c r="I16" s="3037"/>
      <c r="J16" s="3037"/>
    </row>
    <row r="17" spans="1:1">
      <c r="A17" s="7"/>
    </row>
    <row r="18" spans="1:1">
      <c r="A18" s="7"/>
    </row>
    <row r="19" spans="1:1">
      <c r="A19" s="7"/>
    </row>
  </sheetData>
  <sheetProtection formatRows="0"/>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621" r:id="rId4" name="Button 397">
              <controlPr defaultSize="0" print="0" autoFill="0" autoPict="0" macro="[0]!ToMainMenu">
                <anchor>
                  <from>
                    <xdr:col>12</xdr:col>
                    <xdr:colOff>563880</xdr:colOff>
                    <xdr:row>0</xdr:row>
                    <xdr:rowOff>365760</xdr:rowOff>
                  </from>
                  <to>
                    <xdr:col>15</xdr:col>
                    <xdr:colOff>30480</xdr:colOff>
                    <xdr:row>0</xdr:row>
                    <xdr:rowOff>647700</xdr:rowOff>
                  </to>
                </anchor>
              </controlPr>
            </control>
          </mc:Choice>
        </mc:AlternateContent>
        <mc:AlternateContent xmlns:mc="http://schemas.openxmlformats.org/markup-compatibility/2006">
          <mc:Choice Requires="x14">
            <control shapeId="52622" r:id="rId5" name="Button 398">
              <controlPr defaultSize="0" print="0" autoFill="0" autoPict="0" macro="[0]!PrintCoverPGSec1">
                <anchor>
                  <from>
                    <xdr:col>12</xdr:col>
                    <xdr:colOff>571500</xdr:colOff>
                    <xdr:row>1</xdr:row>
                    <xdr:rowOff>556260</xdr:rowOff>
                  </from>
                  <to>
                    <xdr:col>15</xdr:col>
                    <xdr:colOff>38100</xdr:colOff>
                    <xdr:row>1</xdr:row>
                    <xdr:rowOff>838200</xdr:rowOff>
                  </to>
                </anchor>
              </controlPr>
            </control>
          </mc:Choice>
        </mc:AlternateContent>
        <mc:AlternateContent xmlns:mc="http://schemas.openxmlformats.org/markup-compatibility/2006">
          <mc:Choice Requires="x14">
            <control shapeId="52623" r:id="rId6" name="Button 399">
              <controlPr defaultSize="0" print="0" autoFill="0" autoPict="0" macro="[0]!PrintPreview">
                <anchor>
                  <from>
                    <xdr:col>12</xdr:col>
                    <xdr:colOff>563880</xdr:colOff>
                    <xdr:row>0</xdr:row>
                    <xdr:rowOff>716280</xdr:rowOff>
                  </from>
                  <to>
                    <xdr:col>15</xdr:col>
                    <xdr:colOff>30480</xdr:colOff>
                    <xdr:row>1</xdr:row>
                    <xdr:rowOff>190500</xdr:rowOff>
                  </to>
                </anchor>
              </controlPr>
            </control>
          </mc:Choice>
        </mc:AlternateContent>
        <mc:AlternateContent xmlns:mc="http://schemas.openxmlformats.org/markup-compatibility/2006">
          <mc:Choice Requires="x14">
            <control shapeId="52757" r:id="rId7" name="Button 533">
              <controlPr defaultSize="0" print="0" autoFill="0" autoPict="0" macro="[0]!ToDataEntry">
                <anchor>
                  <from>
                    <xdr:col>12</xdr:col>
                    <xdr:colOff>571500</xdr:colOff>
                    <xdr:row>1</xdr:row>
                    <xdr:rowOff>922020</xdr:rowOff>
                  </from>
                  <to>
                    <xdr:col>15</xdr:col>
                    <xdr:colOff>38100</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indexed="46"/>
  </sheetPr>
  <dimension ref="A1:K139"/>
  <sheetViews>
    <sheetView workbookViewId="0">
      <selection activeCell="C39" sqref="C39"/>
    </sheetView>
  </sheetViews>
  <sheetFormatPr defaultRowHeight="13.2"/>
  <cols>
    <col min="1" max="1" width="39" style="4" customWidth="1"/>
    <col min="2" max="2" width="71" style="30" customWidth="1"/>
    <col min="3" max="3" width="23.5546875" customWidth="1"/>
    <col min="4" max="4" width="17.6640625" customWidth="1"/>
    <col min="5" max="5" width="46.6640625" customWidth="1"/>
  </cols>
  <sheetData>
    <row r="1" spans="1:3">
      <c r="A1" s="4" t="s">
        <v>370</v>
      </c>
      <c r="B1" s="214">
        <f ca="1">NOW()</f>
        <v>45954.582911111109</v>
      </c>
    </row>
    <row r="2" spans="1:3" ht="13.8" thickBot="1">
      <c r="B2" s="29"/>
    </row>
    <row r="3" spans="1:3">
      <c r="A3" s="47" t="s">
        <v>758</v>
      </c>
      <c r="B3" s="42" t="s">
        <v>527</v>
      </c>
    </row>
    <row r="4" spans="1:3">
      <c r="A4" s="40"/>
      <c r="B4" s="43" t="s">
        <v>528</v>
      </c>
    </row>
    <row r="5" spans="1:3">
      <c r="A5" s="40"/>
      <c r="B5" s="43" t="s">
        <v>4014</v>
      </c>
    </row>
    <row r="6" spans="1:3" ht="13.8" thickBot="1">
      <c r="A6" s="36"/>
      <c r="B6" s="43" t="s">
        <v>4144</v>
      </c>
    </row>
    <row r="7" spans="1:3">
      <c r="B7" s="29"/>
    </row>
    <row r="8" spans="1:3" ht="13.8" thickBot="1">
      <c r="B8" s="29"/>
    </row>
    <row r="9" spans="1:3" ht="16.2" thickBot="1">
      <c r="A9" s="47" t="s">
        <v>1105</v>
      </c>
      <c r="B9" s="35" t="s">
        <v>529</v>
      </c>
      <c r="C9" t="str">
        <f>IF('Master Data'!Check7=1,Datafordrops!B9,IF('Master Data'!Check7=2,Datafordrops!B11,'Master Data'!E404))</f>
        <v>Standard System of Measuring Building Works for Small or Simple Buildings 1999</v>
      </c>
    </row>
    <row r="10" spans="1:3" ht="15.6">
      <c r="A10" s="426"/>
      <c r="B10" s="1647" t="s">
        <v>3257</v>
      </c>
    </row>
    <row r="11" spans="1:3">
      <c r="A11" s="40"/>
      <c r="B11" s="41" t="s">
        <v>525</v>
      </c>
    </row>
    <row r="12" spans="1:3">
      <c r="A12" s="40"/>
      <c r="B12" s="43" t="s">
        <v>2065</v>
      </c>
    </row>
    <row r="13" spans="1:3" ht="13.8" thickBot="1">
      <c r="A13" s="36"/>
      <c r="B13" s="37" t="s">
        <v>526</v>
      </c>
    </row>
    <row r="14" spans="1:3" ht="13.8" thickBot="1">
      <c r="B14" s="6"/>
    </row>
    <row r="15" spans="1:3">
      <c r="A15" s="47" t="s">
        <v>1550</v>
      </c>
      <c r="B15" s="505" t="s">
        <v>1551</v>
      </c>
    </row>
    <row r="16" spans="1:3" ht="13.8" thickBot="1">
      <c r="A16" s="36"/>
      <c r="B16" s="506" t="s">
        <v>1552</v>
      </c>
    </row>
    <row r="17" spans="1:2" ht="13.8" thickBot="1"/>
    <row r="18" spans="1:2">
      <c r="A18" s="47" t="s">
        <v>522</v>
      </c>
      <c r="B18" s="42" t="s">
        <v>2136</v>
      </c>
    </row>
    <row r="19" spans="1:2" ht="13.8" thickBot="1">
      <c r="A19" s="36"/>
      <c r="B19" s="37" t="s">
        <v>523</v>
      </c>
    </row>
    <row r="22" spans="1:2" ht="13.8" thickBot="1"/>
    <row r="23" spans="1:2">
      <c r="A23" s="47" t="s">
        <v>936</v>
      </c>
      <c r="B23" s="35" t="s">
        <v>814</v>
      </c>
    </row>
    <row r="24" spans="1:2" ht="13.8" thickBot="1">
      <c r="A24" s="36"/>
      <c r="B24" s="37" t="s">
        <v>524</v>
      </c>
    </row>
    <row r="26" spans="1:2" ht="13.8" thickBot="1"/>
    <row r="27" spans="1:2" ht="13.8" thickBot="1">
      <c r="A27" s="31" t="s">
        <v>1106</v>
      </c>
      <c r="B27" s="39" t="s">
        <v>600</v>
      </c>
    </row>
    <row r="28" spans="1:2" ht="13.8" thickBot="1">
      <c r="A28" s="36"/>
      <c r="B28" s="37" t="s">
        <v>598</v>
      </c>
    </row>
    <row r="29" spans="1:2" ht="13.8" thickBot="1"/>
    <row r="30" spans="1:2" ht="13.8" thickBot="1">
      <c r="A30" s="31" t="s">
        <v>1104</v>
      </c>
      <c r="B30" s="35" t="s">
        <v>668</v>
      </c>
    </row>
    <row r="31" spans="1:2" ht="13.8" thickBot="1">
      <c r="A31" s="36"/>
      <c r="B31" s="37" t="s">
        <v>810</v>
      </c>
    </row>
    <row r="33" spans="1:3" ht="13.8" thickBot="1"/>
    <row r="34" spans="1:3">
      <c r="A34" s="46" t="s">
        <v>806</v>
      </c>
      <c r="B34" s="279">
        <f>+'Master Data'!E19</f>
        <v>1200000</v>
      </c>
      <c r="C34">
        <v>1</v>
      </c>
    </row>
    <row r="35" spans="1:3" ht="13.8" thickBot="1">
      <c r="A35" s="36"/>
      <c r="B35" s="37" t="s">
        <v>598</v>
      </c>
      <c r="C35" s="6" t="str">
        <f>IF(+'Master Data'!E19&gt;1000000,"exceed","not exceed")</f>
        <v>exceed</v>
      </c>
    </row>
    <row r="36" spans="1:3" ht="13.8" thickBot="1"/>
    <row r="37" spans="1:3">
      <c r="A37" s="45" t="s">
        <v>1107</v>
      </c>
      <c r="B37" s="35" t="s">
        <v>600</v>
      </c>
    </row>
    <row r="38" spans="1:3" ht="13.8" thickBot="1">
      <c r="A38" s="38"/>
      <c r="B38" s="37" t="s">
        <v>598</v>
      </c>
    </row>
    <row r="39" spans="1:3" ht="13.8" thickBot="1">
      <c r="A39" s="34"/>
    </row>
    <row r="40" spans="1:3">
      <c r="A40" s="45" t="s">
        <v>1108</v>
      </c>
      <c r="B40" s="35" t="s">
        <v>600</v>
      </c>
    </row>
    <row r="41" spans="1:3" ht="13.8" thickBot="1">
      <c r="A41" s="32"/>
      <c r="B41" s="37" t="s">
        <v>598</v>
      </c>
    </row>
    <row r="42" spans="1:3" ht="13.8" thickBot="1">
      <c r="A42" s="34"/>
    </row>
    <row r="43" spans="1:3">
      <c r="A43" s="45" t="s">
        <v>1109</v>
      </c>
      <c r="B43" s="35" t="s">
        <v>600</v>
      </c>
    </row>
    <row r="44" spans="1:3" ht="13.8" thickBot="1">
      <c r="A44" s="36"/>
      <c r="B44" s="37" t="s">
        <v>598</v>
      </c>
    </row>
    <row r="45" spans="1:3" ht="13.8" thickBot="1"/>
    <row r="46" spans="1:3" ht="13.8" thickBot="1">
      <c r="A46" s="44" t="s">
        <v>935</v>
      </c>
      <c r="B46" s="35" t="s">
        <v>600</v>
      </c>
    </row>
    <row r="47" spans="1:3" ht="13.8" thickBot="1">
      <c r="A47" s="36"/>
      <c r="B47" s="37" t="s">
        <v>598</v>
      </c>
    </row>
    <row r="48" spans="1:3" ht="13.8" thickBot="1"/>
    <row r="49" spans="1:6" ht="13.8" thickBot="1">
      <c r="A49" s="44" t="s">
        <v>1414</v>
      </c>
      <c r="B49" s="35" t="s">
        <v>600</v>
      </c>
    </row>
    <row r="50" spans="1:6" ht="13.8" thickBot="1">
      <c r="A50" s="36"/>
      <c r="B50" s="37" t="s">
        <v>598</v>
      </c>
    </row>
    <row r="51" spans="1:6" ht="13.8" thickBot="1">
      <c r="D51" s="29" t="s">
        <v>3831</v>
      </c>
    </row>
    <row r="52" spans="1:6" ht="13.8" thickBot="1">
      <c r="A52" s="44" t="s">
        <v>398</v>
      </c>
      <c r="B52" s="42" t="s">
        <v>143</v>
      </c>
    </row>
    <row r="53" spans="1:6" ht="13.8" thickBot="1">
      <c r="A53" s="36"/>
      <c r="B53" s="37" t="s">
        <v>399</v>
      </c>
    </row>
    <row r="54" spans="1:6">
      <c r="B54" s="29" t="s">
        <v>926</v>
      </c>
    </row>
    <row r="55" spans="1:6" ht="13.8" thickBot="1"/>
    <row r="56" spans="1:6" ht="13.8" thickBot="1">
      <c r="A56" s="685" t="s">
        <v>182</v>
      </c>
      <c r="B56" s="686" t="s">
        <v>1504</v>
      </c>
    </row>
    <row r="57" spans="1:6">
      <c r="A57" s="426"/>
      <c r="B57" s="1774" t="s">
        <v>3832</v>
      </c>
      <c r="F57" s="566" t="s">
        <v>1914</v>
      </c>
    </row>
    <row r="58" spans="1:6">
      <c r="A58" s="40"/>
      <c r="B58" s="687" t="s">
        <v>184</v>
      </c>
    </row>
    <row r="59" spans="1:6">
      <c r="A59" s="40"/>
      <c r="B59" s="687" t="s">
        <v>183</v>
      </c>
    </row>
    <row r="60" spans="1:6" ht="13.8" thickBot="1">
      <c r="A60" s="36"/>
      <c r="B60" s="687" t="s">
        <v>564</v>
      </c>
    </row>
    <row r="61" spans="1:6">
      <c r="A61" s="426" t="s">
        <v>1415</v>
      </c>
      <c r="B61" s="686" t="str">
        <f>+""&amp;'Master Data'!E12&amp;", 191 Prince Alfred Street, Pietermaritzburg, 3200 at the time indicated on T1.1 Notice and Invitation to Bid"</f>
        <v>KZN Department of Public Works, 191 Prince Alfred Street, Pietermaritzburg, 3200 at the time indicated on T1.1 Notice and Invitation to Bid</v>
      </c>
    </row>
    <row r="62" spans="1:6">
      <c r="A62" s="40"/>
      <c r="B62" s="688" t="str">
        <f>+""&amp;'Master Data'!E12&amp;", eThekwini Region Office, (Ground Floor), 455A, Jan Smuts Highway, Mayville, 4091 at the time indicated on T1.1 Notice and Invitation to Bid"</f>
        <v>KZN Department of Public Works, eThekwini Region Office, (Ground Floor), 455A, Jan Smuts Highway, Mayville, 4091 at the time indicated on T1.1 Notice and Invitation to Bid</v>
      </c>
    </row>
    <row r="63" spans="1:6">
      <c r="A63" s="40"/>
      <c r="B63" s="688" t="str">
        <f>+""&amp;'Master Data'!E12&amp;", Midlands Region Office, 40 Shepstone Road, Ladysmith, 3370 at the time indicated on T1.1 Notice and Invitation to Bid"</f>
        <v>KZN Department of Public Works, Midlands Region Office, 40 Shepstone Road, Ladysmith, 3370 at the time indicated on T1.1 Notice and Invitation to Bid</v>
      </c>
    </row>
    <row r="64" spans="1:6">
      <c r="A64" s="40"/>
      <c r="B64" s="687" t="str">
        <f>+""&amp;'Master Data'!E12&amp;", 1st Floor, Northern Region Office, Legislative Assembly &amp; Administration Building, King Dinuzulu highway, ULUNDI at the time indicated on T1.1 Notice and Invitation to Bid"</f>
        <v>KZN Department of Public Works, 1st Floor, Northern Region Office, Legislative Assembly &amp; Administration Building, King Dinuzulu highway, ULUNDI at the time indicated on T1.1 Notice and Invitation to Bid</v>
      </c>
    </row>
    <row r="65" spans="1:11" ht="13.8" thickBot="1">
      <c r="A65" s="36"/>
      <c r="B65" s="689" t="str">
        <f>+""&amp;'Master Data'!E12&amp;", Southern Region Office, 10 Prince Alfred Street, Pietermaritzburg, 3200 at the time indicated on T1.1 Notice and Invitation to Bid"</f>
        <v>KZN Department of Public Works, Southern Region Office, 10 Prince Alfred Street, Pietermaritzburg, 3200 at the time indicated on T1.1 Notice and Invitation to Bid</v>
      </c>
    </row>
    <row r="66" spans="1:11" ht="13.2" customHeight="1">
      <c r="B66"/>
      <c r="E66" s="2980"/>
      <c r="F66" s="2980"/>
      <c r="G66" s="2980"/>
      <c r="H66" s="2980"/>
      <c r="I66" s="2980"/>
      <c r="J66" s="2980"/>
      <c r="K66" s="9"/>
    </row>
    <row r="67" spans="1:11" ht="40.200000000000003" customHeight="1" thickBot="1">
      <c r="A67" s="123" t="s">
        <v>565</v>
      </c>
      <c r="B67" s="41" t="s">
        <v>566</v>
      </c>
      <c r="C67" t="str">
        <f>IF('Master Data'!E48=1,"Compulsory","Non-compulsory")</f>
        <v>Compulsory</v>
      </c>
      <c r="E67" s="2980"/>
      <c r="F67" s="2980"/>
      <c r="G67" s="2980"/>
      <c r="H67" s="2980"/>
      <c r="I67" s="2980"/>
      <c r="J67" s="2980"/>
      <c r="K67" s="9"/>
    </row>
    <row r="68" spans="1:11" ht="13.8" thickBot="1">
      <c r="A68" s="36"/>
      <c r="B68" s="37" t="s">
        <v>567</v>
      </c>
    </row>
    <row r="69" spans="1:11" ht="13.8" thickBot="1">
      <c r="A69" s="109" t="s">
        <v>542</v>
      </c>
      <c r="B69" s="120" t="s">
        <v>600</v>
      </c>
      <c r="E69" s="6" t="s">
        <v>582</v>
      </c>
    </row>
    <row r="70" spans="1:11" ht="13.8" thickBot="1">
      <c r="A70" s="36"/>
      <c r="B70" s="121" t="s">
        <v>598</v>
      </c>
    </row>
    <row r="71" spans="1:11" ht="13.8" thickBot="1"/>
    <row r="72" spans="1:11" ht="26.4">
      <c r="A72" s="122" t="s">
        <v>1416</v>
      </c>
      <c r="B72" s="35" t="s">
        <v>723</v>
      </c>
    </row>
    <row r="73" spans="1:11">
      <c r="A73" s="40"/>
      <c r="B73" s="41" t="s">
        <v>779</v>
      </c>
    </row>
    <row r="74" spans="1:11" ht="13.8" thickBot="1">
      <c r="A74" s="36"/>
      <c r="B74" s="37" t="s">
        <v>780</v>
      </c>
    </row>
    <row r="75" spans="1:11" ht="13.8" thickBot="1"/>
    <row r="76" spans="1:11">
      <c r="A76" s="47" t="s">
        <v>782</v>
      </c>
      <c r="B76" s="35">
        <v>0</v>
      </c>
    </row>
    <row r="77" spans="1:11">
      <c r="A77" s="426"/>
      <c r="B77" s="41">
        <v>14</v>
      </c>
    </row>
    <row r="78" spans="1:11">
      <c r="A78" s="40"/>
      <c r="B78" s="41">
        <v>21</v>
      </c>
    </row>
    <row r="79" spans="1:11" ht="13.8" thickBot="1">
      <c r="A79" s="36"/>
      <c r="B79" s="37">
        <v>30</v>
      </c>
    </row>
    <row r="80" spans="1:11" ht="13.8" thickBot="1"/>
    <row r="81" spans="1:3">
      <c r="A81" s="47" t="s">
        <v>1629</v>
      </c>
      <c r="B81" s="29" t="s">
        <v>4427</v>
      </c>
    </row>
    <row r="82" spans="1:3">
      <c r="B82" s="6" t="s">
        <v>1630</v>
      </c>
    </row>
    <row r="83" spans="1:3">
      <c r="B83" s="29" t="s">
        <v>4428</v>
      </c>
    </row>
    <row r="86" spans="1:3">
      <c r="A86" s="4" t="s">
        <v>4435</v>
      </c>
      <c r="B86" s="6" t="s">
        <v>1631</v>
      </c>
    </row>
    <row r="87" spans="1:3">
      <c r="B87" s="6" t="s">
        <v>1632</v>
      </c>
    </row>
    <row r="88" spans="1:3">
      <c r="B88" s="29" t="s">
        <v>4429</v>
      </c>
    </row>
    <row r="89" spans="1:3">
      <c r="B89" s="29" t="s">
        <v>4430</v>
      </c>
    </row>
    <row r="91" spans="1:3">
      <c r="A91" s="4" t="s">
        <v>1977</v>
      </c>
      <c r="B91" s="29" t="s">
        <v>1504</v>
      </c>
      <c r="C91" s="29" t="s">
        <v>1979</v>
      </c>
    </row>
    <row r="92" spans="1:3">
      <c r="B92" s="29" t="s">
        <v>1978</v>
      </c>
      <c r="C92" s="29" t="s">
        <v>1980</v>
      </c>
    </row>
    <row r="93" spans="1:3">
      <c r="B93" s="29" t="s">
        <v>184</v>
      </c>
      <c r="C93" s="29" t="s">
        <v>1981</v>
      </c>
    </row>
    <row r="94" spans="1:3">
      <c r="B94" s="29" t="s">
        <v>183</v>
      </c>
      <c r="C94" s="29" t="s">
        <v>1982</v>
      </c>
    </row>
    <row r="95" spans="1:3">
      <c r="B95" s="29" t="s">
        <v>564</v>
      </c>
      <c r="C95" s="29" t="s">
        <v>1983</v>
      </c>
    </row>
    <row r="97" spans="1:5">
      <c r="C97" s="29" t="s">
        <v>1990</v>
      </c>
      <c r="D97" s="29" t="s">
        <v>1991</v>
      </c>
      <c r="E97" s="29" t="s">
        <v>1992</v>
      </c>
    </row>
    <row r="98" spans="1:5">
      <c r="B98" s="29" t="s">
        <v>1504</v>
      </c>
      <c r="C98" s="29" t="s">
        <v>1264</v>
      </c>
      <c r="D98" s="29" t="s">
        <v>1265</v>
      </c>
    </row>
    <row r="99" spans="1:5">
      <c r="B99" s="29" t="s">
        <v>1978</v>
      </c>
      <c r="C99" t="s">
        <v>1996</v>
      </c>
      <c r="D99" s="29" t="s">
        <v>1993</v>
      </c>
    </row>
    <row r="100" spans="1:5">
      <c r="B100" s="29" t="s">
        <v>184</v>
      </c>
      <c r="C100" s="691" t="s">
        <v>1995</v>
      </c>
      <c r="D100" s="691" t="s">
        <v>1994</v>
      </c>
    </row>
    <row r="101" spans="1:5">
      <c r="B101" s="29" t="s">
        <v>183</v>
      </c>
      <c r="C101" t="s">
        <v>1324</v>
      </c>
      <c r="D101" s="29" t="s">
        <v>1998</v>
      </c>
    </row>
    <row r="102" spans="1:5">
      <c r="B102" s="29" t="s">
        <v>564</v>
      </c>
      <c r="C102" s="29" t="s">
        <v>1999</v>
      </c>
      <c r="D102" s="691" t="s">
        <v>1997</v>
      </c>
    </row>
    <row r="104" spans="1:5">
      <c r="A104" s="4" t="s">
        <v>2069</v>
      </c>
      <c r="B104" s="29" t="s">
        <v>2071</v>
      </c>
      <c r="C104" t="s">
        <v>2128</v>
      </c>
    </row>
    <row r="105" spans="1:5">
      <c r="B105" s="29" t="s">
        <v>2072</v>
      </c>
      <c r="C105" t="s">
        <v>2129</v>
      </c>
    </row>
    <row r="106" spans="1:5">
      <c r="B106" s="29" t="s">
        <v>2073</v>
      </c>
      <c r="C106" t="s">
        <v>2130</v>
      </c>
    </row>
    <row r="107" spans="1:5">
      <c r="B107" s="29" t="s">
        <v>2074</v>
      </c>
      <c r="C107" t="s">
        <v>2131</v>
      </c>
    </row>
    <row r="108" spans="1:5">
      <c r="B108" s="29" t="s">
        <v>2075</v>
      </c>
      <c r="C108" t="s">
        <v>2132</v>
      </c>
    </row>
    <row r="109" spans="1:5">
      <c r="B109" s="29" t="s">
        <v>2076</v>
      </c>
      <c r="C109" s="29" t="s">
        <v>2133</v>
      </c>
    </row>
    <row r="110" spans="1:5">
      <c r="B110" s="29" t="s">
        <v>2077</v>
      </c>
      <c r="C110" s="29" t="s">
        <v>2134</v>
      </c>
    </row>
    <row r="111" spans="1:5">
      <c r="B111" s="29" t="s">
        <v>4431</v>
      </c>
      <c r="C111" s="29" t="s">
        <v>4433</v>
      </c>
    </row>
    <row r="112" spans="1:5">
      <c r="B112" s="29" t="s">
        <v>4432</v>
      </c>
      <c r="C112" s="29" t="s">
        <v>4434</v>
      </c>
    </row>
    <row r="114" spans="1:2">
      <c r="A114" s="4" t="s">
        <v>2017</v>
      </c>
      <c r="B114" s="788" t="s">
        <v>2108</v>
      </c>
    </row>
    <row r="115" spans="1:2">
      <c r="B115" s="788" t="s">
        <v>2109</v>
      </c>
    </row>
    <row r="116" spans="1:2">
      <c r="B116" s="788" t="s">
        <v>2110</v>
      </c>
    </row>
    <row r="117" spans="1:2">
      <c r="B117" s="788" t="s">
        <v>2111</v>
      </c>
    </row>
    <row r="118" spans="1:2">
      <c r="B118" s="788" t="s">
        <v>2112</v>
      </c>
    </row>
    <row r="119" spans="1:2">
      <c r="B119" s="788" t="s">
        <v>2113</v>
      </c>
    </row>
    <row r="120" spans="1:2">
      <c r="B120" s="788" t="s">
        <v>2114</v>
      </c>
    </row>
    <row r="121" spans="1:2">
      <c r="B121" s="788" t="s">
        <v>2115</v>
      </c>
    </row>
    <row r="122" spans="1:2">
      <c r="B122" s="788" t="s">
        <v>2116</v>
      </c>
    </row>
    <row r="123" spans="1:2">
      <c r="B123" s="788" t="s">
        <v>2117</v>
      </c>
    </row>
    <row r="124" spans="1:2">
      <c r="B124" s="788" t="s">
        <v>2118</v>
      </c>
    </row>
    <row r="125" spans="1:2">
      <c r="B125" s="788" t="s">
        <v>2119</v>
      </c>
    </row>
    <row r="127" spans="1:2">
      <c r="A127" s="4" t="s">
        <v>2208</v>
      </c>
      <c r="B127" s="788" t="s">
        <v>2209</v>
      </c>
    </row>
    <row r="128" spans="1:2">
      <c r="B128" s="788" t="s">
        <v>2210</v>
      </c>
    </row>
    <row r="131" spans="1:3">
      <c r="B131" s="30" t="s">
        <v>2488</v>
      </c>
      <c r="C131" s="29" t="s">
        <v>2085</v>
      </c>
    </row>
    <row r="132" spans="1:3">
      <c r="B132" s="29" t="s">
        <v>2493</v>
      </c>
      <c r="C132" s="29" t="s">
        <v>2494</v>
      </c>
    </row>
    <row r="134" spans="1:3">
      <c r="A134" s="4" t="s">
        <v>2524</v>
      </c>
      <c r="B134" s="29" t="s">
        <v>600</v>
      </c>
    </row>
    <row r="135" spans="1:3">
      <c r="B135" s="29" t="s">
        <v>549</v>
      </c>
    </row>
    <row r="138" spans="1:3">
      <c r="A138" s="4" t="s">
        <v>2530</v>
      </c>
      <c r="B138" s="29" t="s">
        <v>600</v>
      </c>
    </row>
    <row r="139" spans="1:3">
      <c r="B139" s="29" t="s">
        <v>598</v>
      </c>
    </row>
  </sheetData>
  <mergeCells count="1">
    <mergeCell ref="E66:J67"/>
  </mergeCells>
  <phoneticPr fontId="34" type="noConversion"/>
  <hyperlinks>
    <hyperlink ref="F57" r:id="rId1" xr:uid="{00000000-0004-0000-0600-000000000000}"/>
  </hyperlinks>
  <pageMargins left="0.75" right="0.75" top="1" bottom="1" header="0.5" footer="0.5"/>
  <pageSetup orientation="portrait" r:id="rId2"/>
  <headerFooter alignWithMargins="0"/>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7">
    <tabColor rgb="FF7030A0"/>
  </sheetPr>
  <dimension ref="B1:V625"/>
  <sheetViews>
    <sheetView showGridLines="0" topLeftCell="A301" zoomScaleNormal="100" zoomScaleSheetLayoutView="73" zoomScalePageLayoutView="75" workbookViewId="0">
      <selection activeCell="E28" sqref="E28"/>
    </sheetView>
  </sheetViews>
  <sheetFormatPr defaultColWidth="9.109375" defaultRowHeight="13.2" outlineLevelRow="1"/>
  <cols>
    <col min="1" max="1" width="2.88671875" style="1940" customWidth="1"/>
    <col min="2" max="2" width="13.88671875" style="1940" customWidth="1"/>
    <col min="3" max="3" width="11.109375" style="1940" customWidth="1"/>
    <col min="4" max="4" width="9.44140625" style="1940" customWidth="1"/>
    <col min="5" max="5" width="11.44140625" style="1940" customWidth="1"/>
    <col min="6" max="6" width="8.88671875" style="1940" customWidth="1"/>
    <col min="7" max="7" width="10.109375" style="1940" customWidth="1"/>
    <col min="8" max="8" width="17.44140625" style="1940" customWidth="1"/>
    <col min="9" max="9" width="18.88671875" style="1940" customWidth="1"/>
    <col min="10" max="10" width="11" style="1940" customWidth="1"/>
    <col min="11" max="11" width="17.109375" style="1940" customWidth="1"/>
    <col min="12" max="12" width="27.33203125" style="1940" customWidth="1"/>
    <col min="13" max="13" width="9.109375" style="1940"/>
    <col min="14" max="14" width="10.109375" style="1940" bestFit="1" customWidth="1"/>
    <col min="15" max="15" width="11" style="1940" bestFit="1" customWidth="1"/>
    <col min="16" max="16384" width="9.109375" style="1940"/>
  </cols>
  <sheetData>
    <row r="1" spans="2:12" ht="17.399999999999999">
      <c r="B1" s="4400" t="s">
        <v>1255</v>
      </c>
      <c r="C1" s="4401"/>
      <c r="D1" s="4401"/>
      <c r="E1" s="4401"/>
      <c r="F1" s="4401"/>
      <c r="G1" s="4401"/>
      <c r="H1" s="4401"/>
      <c r="I1" s="4401"/>
      <c r="J1" s="4401"/>
      <c r="K1" s="4401"/>
      <c r="L1" s="4402"/>
    </row>
    <row r="2" spans="2:12" ht="17.399999999999999">
      <c r="B2" s="4410" t="s">
        <v>1573</v>
      </c>
      <c r="C2" s="4411"/>
      <c r="D2" s="4411"/>
      <c r="E2" s="4411"/>
      <c r="F2" s="4411"/>
      <c r="G2" s="4411"/>
      <c r="H2" s="4411"/>
      <c r="I2" s="4411"/>
      <c r="J2" s="4411"/>
      <c r="K2" s="4411"/>
      <c r="L2" s="4412"/>
    </row>
    <row r="3" spans="2:12" ht="5.4" customHeight="1">
      <c r="B3" s="1941"/>
      <c r="C3" s="1942"/>
      <c r="D3" s="1942"/>
      <c r="E3" s="1942"/>
      <c r="F3" s="1942"/>
      <c r="G3" s="1942"/>
      <c r="H3" s="1942"/>
      <c r="I3" s="1942"/>
      <c r="J3" s="1942"/>
      <c r="K3" s="1942"/>
      <c r="L3" s="1943"/>
    </row>
    <row r="4" spans="2:12" ht="17.399999999999999">
      <c r="B4" s="4403" t="s">
        <v>762</v>
      </c>
      <c r="C4" s="4404"/>
      <c r="D4" s="4404"/>
      <c r="E4" s="4404"/>
      <c r="F4" s="4404"/>
      <c r="G4" s="4404"/>
      <c r="H4" s="4404"/>
      <c r="I4" s="4404"/>
      <c r="J4" s="4404"/>
      <c r="K4" s="4404"/>
      <c r="L4" s="4405"/>
    </row>
    <row r="5" spans="2:12" ht="52.5" customHeight="1">
      <c r="B5" s="4420" t="str">
        <f>+'Master Data'!E18</f>
        <v>KZN Public Works: 191 Prince Alfred Street</v>
      </c>
      <c r="C5" s="4421"/>
      <c r="D5" s="4421"/>
      <c r="E5" s="4421"/>
      <c r="F5" s="4421"/>
      <c r="G5" s="4421"/>
      <c r="H5" s="4421"/>
      <c r="I5" s="4421"/>
      <c r="J5" s="4421"/>
      <c r="K5" s="4421"/>
      <c r="L5" s="4422"/>
    </row>
    <row r="6" spans="2:12" ht="13.8">
      <c r="B6" s="1944" t="s">
        <v>4573</v>
      </c>
      <c r="C6" s="4413" t="str">
        <f>+'Master Data'!$E$13</f>
        <v>ZNTM012345W</v>
      </c>
      <c r="D6" s="4413"/>
      <c r="E6" s="4413"/>
      <c r="F6" s="1945"/>
      <c r="G6" s="1945"/>
      <c r="H6" s="1945"/>
      <c r="I6" s="1945"/>
      <c r="J6" s="1945"/>
      <c r="K6" s="1945"/>
      <c r="L6" s="1946"/>
    </row>
    <row r="7" spans="2:12" ht="6" customHeight="1">
      <c r="B7" s="1947"/>
      <c r="C7" s="1945"/>
      <c r="D7" s="1945"/>
      <c r="E7" s="1945"/>
      <c r="F7" s="1945"/>
      <c r="G7" s="1945"/>
      <c r="H7" s="1945"/>
      <c r="I7" s="1945"/>
      <c r="J7" s="1945"/>
      <c r="K7" s="1945"/>
      <c r="L7" s="1946"/>
    </row>
    <row r="8" spans="2:12" ht="47.25" customHeight="1">
      <c r="B8" s="1948"/>
      <c r="C8" s="4414" t="s">
        <v>1960</v>
      </c>
      <c r="D8" s="4415"/>
      <c r="E8" s="4415"/>
      <c r="F8" s="4415"/>
      <c r="G8" s="4415"/>
      <c r="H8" s="4415"/>
      <c r="I8" s="4415"/>
      <c r="J8" s="4415"/>
      <c r="K8" s="4415"/>
      <c r="L8" s="4416"/>
    </row>
    <row r="9" spans="2:12" ht="30" customHeight="1">
      <c r="B9" s="1948"/>
      <c r="C9" s="4407" t="s">
        <v>324</v>
      </c>
      <c r="D9" s="4408"/>
      <c r="E9" s="4408"/>
      <c r="F9" s="4408"/>
      <c r="G9" s="4408"/>
      <c r="H9" s="4408"/>
      <c r="I9" s="4408"/>
      <c r="J9" s="4408"/>
      <c r="K9" s="4408"/>
      <c r="L9" s="4409"/>
    </row>
    <row r="10" spans="2:12" ht="163.5" customHeight="1">
      <c r="B10" s="1948"/>
      <c r="C10" s="4417" t="s">
        <v>4659</v>
      </c>
      <c r="D10" s="4418"/>
      <c r="E10" s="4418"/>
      <c r="F10" s="4418"/>
      <c r="G10" s="4418"/>
      <c r="H10" s="4418"/>
      <c r="I10" s="4418"/>
      <c r="J10" s="4418"/>
      <c r="K10" s="4418"/>
      <c r="L10" s="4419"/>
    </row>
    <row r="11" spans="2:12" ht="5.4" customHeight="1">
      <c r="B11" s="1949"/>
      <c r="C11" s="1950"/>
      <c r="D11" s="1951"/>
      <c r="E11" s="1951"/>
      <c r="F11" s="1951"/>
      <c r="G11" s="1951"/>
      <c r="H11" s="1951"/>
      <c r="I11" s="1951"/>
      <c r="J11" s="1951"/>
      <c r="K11" s="1951"/>
      <c r="L11" s="1952"/>
    </row>
    <row r="12" spans="2:12" ht="15" customHeight="1">
      <c r="B12" s="4423" t="s">
        <v>572</v>
      </c>
      <c r="C12" s="4424"/>
      <c r="D12" s="4424"/>
      <c r="E12" s="4424"/>
      <c r="F12" s="4424"/>
      <c r="G12" s="4424"/>
      <c r="H12" s="4424"/>
      <c r="I12" s="4424"/>
      <c r="J12" s="4424"/>
      <c r="K12" s="4424"/>
      <c r="L12" s="4425"/>
    </row>
    <row r="13" spans="2:12" ht="13.8">
      <c r="B13" s="1953" t="s">
        <v>582</v>
      </c>
      <c r="C13" s="4406" t="s">
        <v>560</v>
      </c>
      <c r="D13" s="4406"/>
      <c r="E13" s="4406"/>
      <c r="F13" s="4406"/>
      <c r="G13" s="4406"/>
      <c r="H13" s="4406"/>
      <c r="I13" s="4406"/>
      <c r="J13" s="4406"/>
      <c r="K13" s="4406"/>
      <c r="L13" s="4406"/>
    </row>
    <row r="14" spans="2:12" ht="6.75" customHeight="1">
      <c r="B14" s="1954"/>
      <c r="C14" s="1951"/>
      <c r="D14" s="1951"/>
      <c r="E14" s="1951"/>
      <c r="F14" s="1951"/>
      <c r="G14" s="1951"/>
      <c r="H14" s="1951"/>
      <c r="I14" s="1951"/>
      <c r="J14" s="1951"/>
      <c r="K14" s="1951"/>
      <c r="L14" s="1952"/>
    </row>
    <row r="15" spans="2:12" ht="13.8">
      <c r="B15" s="1953" t="s">
        <v>582</v>
      </c>
      <c r="C15" s="4426" t="s">
        <v>972</v>
      </c>
      <c r="D15" s="4426"/>
      <c r="E15" s="4426"/>
      <c r="F15" s="4426"/>
      <c r="G15" s="4426"/>
      <c r="H15" s="4426"/>
      <c r="I15" s="4426"/>
      <c r="J15" s="4426"/>
      <c r="K15" s="4426"/>
      <c r="L15" s="4426"/>
    </row>
    <row r="16" spans="2:12" ht="18.75" customHeight="1">
      <c r="B16" s="1955" t="s">
        <v>1959</v>
      </c>
      <c r="C16" s="4283" t="s">
        <v>973</v>
      </c>
      <c r="D16" s="4284"/>
      <c r="E16" s="4284"/>
      <c r="F16" s="4284"/>
      <c r="G16" s="4284"/>
      <c r="H16" s="4284"/>
      <c r="I16" s="4284"/>
      <c r="J16" s="4284"/>
      <c r="K16" s="4284"/>
      <c r="L16" s="4285"/>
    </row>
    <row r="17" spans="2:12" ht="13.8">
      <c r="B17" s="1956"/>
      <c r="C17" s="4346" t="str">
        <f>+'Master Data'!E223</f>
        <v>Head: Public Works (KZN Department of Public Works: Province of KwaZulu-Natal)</v>
      </c>
      <c r="D17" s="4347"/>
      <c r="E17" s="4347"/>
      <c r="F17" s="4347"/>
      <c r="G17" s="4347"/>
      <c r="H17" s="4347"/>
      <c r="I17" s="4347"/>
      <c r="J17" s="4347"/>
      <c r="K17" s="4347"/>
      <c r="L17" s="4348"/>
    </row>
    <row r="18" spans="2:12" ht="7.5" customHeight="1">
      <c r="B18" s="1956"/>
      <c r="C18" s="1957"/>
      <c r="D18" s="1951"/>
      <c r="E18" s="1951"/>
      <c r="F18" s="1951"/>
      <c r="G18" s="1951"/>
      <c r="H18" s="1951"/>
      <c r="I18" s="1951"/>
      <c r="J18" s="1951"/>
      <c r="K18" s="1951"/>
      <c r="L18" s="1952"/>
    </row>
    <row r="19" spans="2:12" ht="16.5" customHeight="1">
      <c r="B19" s="1956"/>
      <c r="C19" s="4315" t="s">
        <v>974</v>
      </c>
      <c r="D19" s="4316"/>
      <c r="E19" s="4316"/>
      <c r="F19" s="4316"/>
      <c r="G19" s="4316"/>
      <c r="H19" s="4316"/>
      <c r="I19" s="4316"/>
      <c r="J19" s="4316"/>
      <c r="K19" s="4316"/>
      <c r="L19" s="4317"/>
    </row>
    <row r="20" spans="2:12" ht="13.8">
      <c r="B20" s="1956"/>
      <c r="C20" s="4353" t="str">
        <f>+'Master Data'!E227</f>
        <v>Private Bag X 9041</v>
      </c>
      <c r="D20" s="4354"/>
      <c r="E20" s="4354"/>
      <c r="F20" s="4354"/>
      <c r="G20" s="4354"/>
      <c r="H20" s="4354"/>
      <c r="I20" s="4354"/>
      <c r="J20" s="4354"/>
      <c r="K20" s="4354"/>
      <c r="L20" s="4355"/>
    </row>
    <row r="21" spans="2:12" ht="13.8">
      <c r="B21" s="1956"/>
      <c r="C21" s="4344" t="str">
        <f>+'Master Data'!E228</f>
        <v>PIETERMARITZBURG</v>
      </c>
      <c r="D21" s="4294"/>
      <c r="E21" s="4294"/>
      <c r="F21" s="4294"/>
      <c r="G21" s="4294"/>
      <c r="H21" s="4294"/>
      <c r="I21" s="4294"/>
      <c r="J21" s="4294"/>
      <c r="K21" s="4294"/>
      <c r="L21" s="4345"/>
    </row>
    <row r="22" spans="2:12" ht="15" customHeight="1">
      <c r="B22" s="1956"/>
      <c r="C22" s="4344">
        <f>+'Master Data'!E229</f>
        <v>3200</v>
      </c>
      <c r="D22" s="4294"/>
      <c r="E22" s="4294"/>
      <c r="F22" s="4294"/>
      <c r="G22" s="4294"/>
      <c r="H22" s="4294"/>
      <c r="I22" s="4294"/>
      <c r="J22" s="4294"/>
      <c r="K22" s="4294"/>
      <c r="L22" s="4345"/>
    </row>
    <row r="23" spans="2:12" ht="6" customHeight="1">
      <c r="B23" s="1956"/>
      <c r="C23" s="1805"/>
      <c r="D23" s="1958"/>
      <c r="E23" s="1958"/>
      <c r="F23" s="1958"/>
      <c r="G23" s="1958"/>
      <c r="H23" s="1958"/>
      <c r="I23" s="1958"/>
      <c r="J23" s="1958"/>
      <c r="K23" s="1958"/>
      <c r="L23" s="1959"/>
    </row>
    <row r="24" spans="2:12" ht="14.25" customHeight="1">
      <c r="B24" s="1956"/>
      <c r="C24" s="1960" t="s">
        <v>551</v>
      </c>
      <c r="D24" s="4294" t="str">
        <f>+'Master Data'!E231</f>
        <v>033 - 8971399</v>
      </c>
      <c r="E24" s="4294"/>
      <c r="F24" s="4294"/>
      <c r="G24" s="1961"/>
      <c r="H24" s="1962" t="s">
        <v>498</v>
      </c>
      <c r="I24" s="4294" t="str">
        <f>+'Master Data'!E230</f>
        <v>033 - 8971300</v>
      </c>
      <c r="J24" s="4294"/>
      <c r="K24" s="1963"/>
      <c r="L24" s="1964"/>
    </row>
    <row r="25" spans="2:12" ht="6" customHeight="1">
      <c r="B25" s="1956"/>
      <c r="C25" s="1965"/>
      <c r="D25" s="1951"/>
      <c r="E25" s="1951"/>
      <c r="F25" s="1951"/>
      <c r="G25" s="1951"/>
      <c r="H25" s="1951"/>
      <c r="I25" s="1951"/>
      <c r="J25" s="1951"/>
      <c r="K25" s="1951"/>
      <c r="L25" s="1952"/>
    </row>
    <row r="26" spans="2:12" ht="15.6" customHeight="1">
      <c r="B26" s="1966" t="s">
        <v>1508</v>
      </c>
      <c r="C26" s="4315" t="s">
        <v>975</v>
      </c>
      <c r="D26" s="4316"/>
      <c r="E26" s="4316"/>
      <c r="F26" s="4316"/>
      <c r="G26" s="4316"/>
      <c r="H26" s="4316"/>
      <c r="I26" s="4316"/>
      <c r="J26" s="4316"/>
      <c r="K26" s="4316"/>
      <c r="L26" s="4317"/>
    </row>
    <row r="27" spans="2:12" ht="13.8">
      <c r="B27" s="1967"/>
      <c r="C27" s="4344" t="str">
        <f>+'Master Data'!E224</f>
        <v>191 Prince Alfred Street</v>
      </c>
      <c r="D27" s="4294"/>
      <c r="E27" s="4294"/>
      <c r="F27" s="4294"/>
      <c r="G27" s="4294"/>
      <c r="H27" s="4294"/>
      <c r="I27" s="4294"/>
      <c r="J27" s="4294"/>
      <c r="K27" s="4294"/>
      <c r="L27" s="4345"/>
    </row>
    <row r="28" spans="2:12" ht="12.75" customHeight="1">
      <c r="B28" s="1967"/>
      <c r="C28" s="4344" t="str">
        <f>+'Master Data'!E225</f>
        <v>PIETERMARITZBURG</v>
      </c>
      <c r="D28" s="4294"/>
      <c r="E28" s="4294"/>
      <c r="F28" s="4294"/>
      <c r="G28" s="4294"/>
      <c r="H28" s="4294"/>
      <c r="I28" s="4294"/>
      <c r="J28" s="4294"/>
      <c r="K28" s="4294"/>
      <c r="L28" s="4345"/>
    </row>
    <row r="29" spans="2:12" ht="12.75" customHeight="1">
      <c r="B29" s="1967"/>
      <c r="C29" s="4344">
        <f>+'Master Data'!E226</f>
        <v>3200</v>
      </c>
      <c r="D29" s="4294"/>
      <c r="E29" s="4294"/>
      <c r="F29" s="4294"/>
      <c r="G29" s="4294"/>
      <c r="H29" s="4294"/>
      <c r="I29" s="4294"/>
      <c r="J29" s="4294"/>
      <c r="K29" s="4294"/>
      <c r="L29" s="4345"/>
    </row>
    <row r="30" spans="2:12" ht="13.8">
      <c r="B30" s="1968"/>
      <c r="C30" s="1965" t="s">
        <v>976</v>
      </c>
      <c r="D30" s="1951"/>
      <c r="E30" s="1951"/>
      <c r="F30" s="1951"/>
      <c r="G30" s="1951"/>
      <c r="H30" s="1951"/>
      <c r="I30" s="1951"/>
      <c r="J30" s="1951"/>
      <c r="K30" s="1951"/>
      <c r="L30" s="1952"/>
    </row>
    <row r="31" spans="2:12" ht="13.8" hidden="1">
      <c r="B31" s="1969" t="s">
        <v>582</v>
      </c>
      <c r="C31" s="4283" t="s">
        <v>607</v>
      </c>
      <c r="D31" s="4284"/>
      <c r="E31" s="4284"/>
      <c r="F31" s="4284"/>
      <c r="G31" s="4284"/>
      <c r="H31" s="4284"/>
      <c r="I31" s="4284"/>
      <c r="J31" s="4284"/>
      <c r="K31" s="4284"/>
      <c r="L31" s="4285"/>
    </row>
    <row r="32" spans="2:12" ht="15.75" hidden="1" customHeight="1">
      <c r="B32" s="1966" t="s">
        <v>352</v>
      </c>
      <c r="C32" s="4344" t="str">
        <f>+'Master Data'!E234</f>
        <v>[Identify the Company or person]</v>
      </c>
      <c r="D32" s="4294"/>
      <c r="E32" s="4294"/>
      <c r="F32" s="4294"/>
      <c r="G32" s="4294"/>
      <c r="H32" s="4294"/>
      <c r="I32" s="4294"/>
      <c r="J32" s="4294"/>
      <c r="K32" s="4294"/>
      <c r="L32" s="4345"/>
    </row>
    <row r="33" spans="2:15" ht="13.8" hidden="1">
      <c r="B33" s="1967"/>
      <c r="C33" s="1970"/>
      <c r="D33" s="1951"/>
      <c r="E33" s="1951"/>
      <c r="F33" s="1951"/>
      <c r="G33" s="1951"/>
      <c r="H33" s="1951"/>
      <c r="I33" s="1951"/>
      <c r="J33" s="1951"/>
      <c r="K33" s="1951"/>
      <c r="L33" s="1952"/>
    </row>
    <row r="34" spans="2:15" ht="13.8" hidden="1">
      <c r="B34" s="1967"/>
      <c r="C34" s="4315" t="s">
        <v>974</v>
      </c>
      <c r="D34" s="4316"/>
      <c r="E34" s="4316"/>
      <c r="F34" s="4316"/>
      <c r="G34" s="4316"/>
      <c r="H34" s="4316"/>
      <c r="I34" s="4316"/>
      <c r="J34" s="4316"/>
      <c r="K34" s="4316"/>
      <c r="L34" s="4317"/>
    </row>
    <row r="35" spans="2:15" ht="13.8" hidden="1">
      <c r="B35" s="1967"/>
      <c r="C35" s="4344" t="str">
        <f>+'Master Data'!E236</f>
        <v>[P.O. Box number]</v>
      </c>
      <c r="D35" s="4294"/>
      <c r="E35" s="4294"/>
      <c r="F35" s="4294"/>
      <c r="G35" s="4294"/>
      <c r="H35" s="4294"/>
      <c r="I35" s="4294"/>
      <c r="J35" s="4294"/>
      <c r="K35" s="4294"/>
      <c r="L35" s="4345"/>
    </row>
    <row r="36" spans="2:15" ht="13.8" hidden="1">
      <c r="B36" s="1967"/>
      <c r="C36" s="4344" t="str">
        <f>+'Master Data'!E237</f>
        <v>[Name of town]</v>
      </c>
      <c r="D36" s="4294"/>
      <c r="E36" s="4294"/>
      <c r="F36" s="4294"/>
      <c r="G36" s="4294"/>
      <c r="H36" s="4294"/>
      <c r="I36" s="4294"/>
      <c r="J36" s="4294"/>
      <c r="K36" s="4294"/>
      <c r="L36" s="4345"/>
    </row>
    <row r="37" spans="2:15" ht="15" hidden="1" customHeight="1">
      <c r="B37" s="1967"/>
      <c r="C37" s="4344" t="str">
        <f>+'Master Data'!E239</f>
        <v>[Code]</v>
      </c>
      <c r="D37" s="4294"/>
      <c r="E37" s="4294"/>
      <c r="F37" s="4294"/>
      <c r="G37" s="4294"/>
      <c r="H37" s="4294"/>
      <c r="I37" s="4294"/>
      <c r="J37" s="4294"/>
      <c r="K37" s="4294"/>
      <c r="L37" s="4345"/>
    </row>
    <row r="38" spans="2:15" ht="13.8" hidden="1">
      <c r="B38" s="1967"/>
      <c r="C38" s="1971"/>
      <c r="D38" s="1951"/>
      <c r="E38" s="1951"/>
      <c r="F38" s="1951"/>
      <c r="G38" s="1951"/>
      <c r="H38" s="1951"/>
      <c r="I38" s="1951"/>
      <c r="J38" s="1951"/>
      <c r="K38" s="1951"/>
      <c r="L38" s="1952"/>
    </row>
    <row r="39" spans="2:15" ht="15" hidden="1" customHeight="1">
      <c r="B39" s="1967"/>
      <c r="C39" s="1970" t="s">
        <v>552</v>
      </c>
      <c r="D39" s="4356" t="str">
        <f>+'Master Data'!E243</f>
        <v>[Telephone Number including Area Code]</v>
      </c>
      <c r="E39" s="4356"/>
      <c r="F39" s="4356"/>
      <c r="G39" s="1958"/>
      <c r="H39" s="1143" t="s">
        <v>501</v>
      </c>
      <c r="I39" s="4356" t="str">
        <f>+'Master Data'!E245</f>
        <v>[Fax Number including Area Code]</v>
      </c>
      <c r="J39" s="4294"/>
      <c r="K39" s="1143"/>
      <c r="L39" s="1972"/>
    </row>
    <row r="40" spans="2:15" ht="15" hidden="1" customHeight="1">
      <c r="B40" s="1967"/>
      <c r="C40" s="1970"/>
      <c r="D40" s="1973"/>
      <c r="E40" s="1973"/>
      <c r="F40" s="1973"/>
      <c r="G40" s="1958"/>
      <c r="H40" s="1143"/>
      <c r="I40" s="1973"/>
      <c r="J40" s="1144"/>
      <c r="K40" s="1143"/>
      <c r="L40" s="1972"/>
    </row>
    <row r="41" spans="2:15" ht="15" hidden="1" customHeight="1">
      <c r="B41" s="1966" t="s">
        <v>351</v>
      </c>
      <c r="C41" s="4315" t="s">
        <v>975</v>
      </c>
      <c r="D41" s="4316"/>
      <c r="E41" s="4316"/>
      <c r="F41" s="4316"/>
      <c r="G41" s="4316"/>
      <c r="H41" s="4316"/>
      <c r="I41" s="4316"/>
      <c r="J41" s="4316"/>
      <c r="K41" s="4316"/>
      <c r="L41" s="4317"/>
    </row>
    <row r="42" spans="2:15" ht="15" hidden="1" customHeight="1">
      <c r="B42" s="1967"/>
      <c r="C42" s="4344" t="str">
        <f>+'Master Data'!E240</f>
        <v>ABC Street</v>
      </c>
      <c r="D42" s="4294"/>
      <c r="E42" s="4294"/>
      <c r="F42" s="4294"/>
      <c r="G42" s="4294"/>
      <c r="H42" s="4294"/>
      <c r="I42" s="4294"/>
      <c r="J42" s="4294"/>
      <c r="K42" s="4294"/>
      <c r="L42" s="4345"/>
    </row>
    <row r="43" spans="2:15" ht="15" hidden="1" customHeight="1">
      <c r="B43" s="1967"/>
      <c r="C43" s="4344" t="str">
        <f>+'Master Data'!E241</f>
        <v>[Name of town]</v>
      </c>
      <c r="D43" s="4294"/>
      <c r="E43" s="4294"/>
      <c r="F43" s="4294"/>
      <c r="G43" s="4294"/>
      <c r="H43" s="4294"/>
      <c r="I43" s="4294"/>
      <c r="J43" s="4294"/>
      <c r="K43" s="4294"/>
      <c r="L43" s="4345"/>
    </row>
    <row r="44" spans="2:15" ht="15" hidden="1" customHeight="1">
      <c r="B44" s="1967"/>
      <c r="C44" s="4344" t="str">
        <f>+'Master Data'!E242</f>
        <v>[Code]</v>
      </c>
      <c r="D44" s="4294"/>
      <c r="E44" s="4294"/>
      <c r="F44" s="4294"/>
      <c r="G44" s="4294"/>
      <c r="H44" s="4294"/>
      <c r="I44" s="4294"/>
      <c r="J44" s="4294"/>
      <c r="K44" s="4294"/>
      <c r="L44" s="4345"/>
    </row>
    <row r="45" spans="2:15" ht="15" hidden="1" customHeight="1">
      <c r="B45" s="1967"/>
      <c r="C45" s="1970"/>
      <c r="D45" s="1973"/>
      <c r="E45" s="1973"/>
      <c r="F45" s="1973"/>
      <c r="G45" s="1958"/>
      <c r="H45" s="1143"/>
      <c r="I45" s="1973"/>
      <c r="J45" s="1144"/>
      <c r="K45" s="1143"/>
      <c r="L45" s="1972"/>
    </row>
    <row r="46" spans="2:15" ht="14.4">
      <c r="B46" s="1955" t="s">
        <v>1509</v>
      </c>
      <c r="C46" s="4283" t="str">
        <f>+'Master Data'!D263</f>
        <v>Employers Agent 1</v>
      </c>
      <c r="D46" s="4284"/>
      <c r="E46" s="4284"/>
      <c r="F46" s="4284"/>
      <c r="G46" s="4284"/>
      <c r="H46" s="4284"/>
      <c r="I46" s="4284"/>
      <c r="J46" s="4284"/>
      <c r="K46" s="4284"/>
      <c r="L46" s="4285"/>
      <c r="O46" s="1974"/>
    </row>
    <row r="47" spans="2:15" ht="14.25" customHeight="1">
      <c r="B47" s="1975" t="s">
        <v>582</v>
      </c>
      <c r="C47" s="4344" t="str">
        <f>+'Master Data'!E265</f>
        <v>[Agents Name]</v>
      </c>
      <c r="D47" s="4294"/>
      <c r="E47" s="4294"/>
      <c r="F47" s="4294"/>
      <c r="G47" s="4294"/>
      <c r="H47" s="4294"/>
      <c r="I47" s="4294"/>
      <c r="J47" s="4294"/>
      <c r="K47" s="4294"/>
      <c r="L47" s="4345"/>
    </row>
    <row r="48" spans="2:15" ht="6.6" customHeight="1">
      <c r="B48" s="1976" t="s">
        <v>582</v>
      </c>
      <c r="C48" s="1970" t="s">
        <v>582</v>
      </c>
      <c r="D48" s="1977"/>
      <c r="E48" s="1977"/>
      <c r="F48" s="1977"/>
      <c r="G48" s="1978" t="s">
        <v>582</v>
      </c>
      <c r="H48" s="1978"/>
      <c r="I48" s="1951"/>
      <c r="J48" s="1951"/>
      <c r="K48" s="1951"/>
      <c r="L48" s="1952"/>
    </row>
    <row r="49" spans="2:12" ht="13.5" customHeight="1">
      <c r="B49" s="1976"/>
      <c r="C49" s="4346" t="s">
        <v>553</v>
      </c>
      <c r="D49" s="4347"/>
      <c r="E49" s="4347"/>
      <c r="F49" s="4347"/>
      <c r="G49" s="4347"/>
      <c r="H49" s="4347"/>
      <c r="I49" s="4347"/>
      <c r="J49" s="4347"/>
      <c r="K49" s="4347"/>
      <c r="L49" s="4348"/>
    </row>
    <row r="50" spans="2:12" ht="16.5" customHeight="1">
      <c r="B50" s="1976"/>
      <c r="C50" s="4344" t="str">
        <f>+'Master Data'!E264</f>
        <v>[Identify Agent's Service, eg. Engineer]</v>
      </c>
      <c r="D50" s="4294"/>
      <c r="E50" s="4294"/>
      <c r="F50" s="4294"/>
      <c r="G50" s="4294"/>
      <c r="H50" s="4294"/>
      <c r="I50" s="4294"/>
      <c r="J50" s="4294"/>
      <c r="K50" s="4294"/>
      <c r="L50" s="4345"/>
    </row>
    <row r="51" spans="2:12" ht="6.6" customHeight="1">
      <c r="B51" s="1976"/>
      <c r="C51" s="1979"/>
      <c r="D51" s="1980"/>
      <c r="E51" s="1980"/>
      <c r="F51" s="1980"/>
      <c r="G51" s="1980"/>
      <c r="H51" s="1980"/>
      <c r="I51" s="1980"/>
      <c r="J51" s="1980"/>
      <c r="K51" s="1980"/>
      <c r="L51" s="1981"/>
    </row>
    <row r="52" spans="2:12" ht="15" customHeight="1">
      <c r="B52" s="1982"/>
      <c r="C52" s="4315" t="s">
        <v>974</v>
      </c>
      <c r="D52" s="4316"/>
      <c r="E52" s="4316"/>
      <c r="F52" s="4316"/>
      <c r="G52" s="4316"/>
      <c r="H52" s="4316"/>
      <c r="I52" s="4316"/>
      <c r="J52" s="4316"/>
      <c r="K52" s="4316"/>
      <c r="L52" s="4317"/>
    </row>
    <row r="53" spans="2:12" ht="15" customHeight="1">
      <c r="B53" s="1982"/>
      <c r="C53" s="4344" t="str">
        <f>+'Master Data'!E266</f>
        <v>[P.O. Box number]</v>
      </c>
      <c r="D53" s="4294"/>
      <c r="E53" s="4294"/>
      <c r="F53" s="4294"/>
      <c r="G53" s="4294"/>
      <c r="H53" s="4294"/>
      <c r="I53" s="4294"/>
      <c r="J53" s="4294"/>
      <c r="K53" s="4294"/>
      <c r="L53" s="4345"/>
    </row>
    <row r="54" spans="2:12" ht="15" customHeight="1">
      <c r="B54" s="1982"/>
      <c r="C54" s="4344" t="str">
        <f>+'Master Data'!E267</f>
        <v>[Name of town]</v>
      </c>
      <c r="D54" s="4294"/>
      <c r="E54" s="4294"/>
      <c r="F54" s="4294"/>
      <c r="G54" s="4294" t="s">
        <v>582</v>
      </c>
      <c r="H54" s="4294"/>
      <c r="I54" s="4294"/>
      <c r="J54" s="4294"/>
      <c r="K54" s="4294"/>
      <c r="L54" s="4345"/>
    </row>
    <row r="55" spans="2:12" ht="15" customHeight="1">
      <c r="B55" s="1982"/>
      <c r="C55" s="4344" t="str">
        <f>+'Master Data'!E268</f>
        <v>[Code]</v>
      </c>
      <c r="D55" s="4294"/>
      <c r="E55" s="4294"/>
      <c r="F55" s="4294"/>
      <c r="G55" s="4294" t="s">
        <v>582</v>
      </c>
      <c r="H55" s="4294"/>
      <c r="I55" s="4294"/>
      <c r="J55" s="4294"/>
      <c r="K55" s="4294"/>
      <c r="L55" s="4345"/>
    </row>
    <row r="56" spans="2:12" ht="6" customHeight="1">
      <c r="B56" s="1982"/>
      <c r="C56" s="1970" t="s">
        <v>582</v>
      </c>
      <c r="D56" s="1977"/>
      <c r="E56" s="1977"/>
      <c r="F56" s="1977"/>
      <c r="G56" s="1978" t="s">
        <v>582</v>
      </c>
      <c r="H56" s="1978"/>
      <c r="I56" s="1958"/>
      <c r="J56" s="1958"/>
      <c r="K56" s="1958"/>
      <c r="L56" s="1959"/>
    </row>
    <row r="57" spans="2:12" ht="15" customHeight="1">
      <c r="B57" s="1982"/>
      <c r="C57" s="1970" t="s">
        <v>552</v>
      </c>
      <c r="D57" s="4352" t="str">
        <f>+'Master Data'!E269</f>
        <v>[Tel Number including Area Code]</v>
      </c>
      <c r="E57" s="4352"/>
      <c r="F57" s="4352"/>
      <c r="G57" s="4352"/>
      <c r="H57" s="1983" t="s">
        <v>501</v>
      </c>
      <c r="I57" s="4356" t="str">
        <f>+'Master Data'!E270</f>
        <v>[Fax Number including Area Code]</v>
      </c>
      <c r="J57" s="4356"/>
      <c r="K57" s="4356"/>
      <c r="L57" s="1959"/>
    </row>
    <row r="58" spans="2:12" ht="6" customHeight="1">
      <c r="B58" s="1984"/>
      <c r="C58" s="1985" t="s">
        <v>582</v>
      </c>
      <c r="D58" s="1986" t="s">
        <v>582</v>
      </c>
      <c r="E58" s="1987"/>
      <c r="F58" s="1987"/>
      <c r="G58" s="1987"/>
      <c r="H58" s="1988" t="s">
        <v>582</v>
      </c>
      <c r="I58" s="1986" t="s">
        <v>582</v>
      </c>
      <c r="J58" s="1987"/>
      <c r="K58" s="1987"/>
      <c r="L58" s="1989"/>
    </row>
    <row r="59" spans="2:12" ht="13.8">
      <c r="B59" s="1990" t="s">
        <v>582</v>
      </c>
      <c r="C59" s="4283" t="str">
        <f>+'Master Data'!D273</f>
        <v>Employers Agent 2</v>
      </c>
      <c r="D59" s="4284"/>
      <c r="E59" s="4284"/>
      <c r="F59" s="4284"/>
      <c r="G59" s="4284"/>
      <c r="H59" s="4284"/>
      <c r="I59" s="4284"/>
      <c r="J59" s="4284"/>
      <c r="K59" s="4284"/>
      <c r="L59" s="4285"/>
    </row>
    <row r="60" spans="2:12" ht="14.4">
      <c r="B60" s="1976" t="s">
        <v>582</v>
      </c>
      <c r="C60" s="4344" t="str">
        <f>+'Master Data'!E275</f>
        <v>[Agents Name]</v>
      </c>
      <c r="D60" s="4294"/>
      <c r="E60" s="4294"/>
      <c r="F60" s="4294"/>
      <c r="G60" s="4294"/>
      <c r="H60" s="4294"/>
      <c r="I60" s="4294"/>
      <c r="J60" s="4294"/>
      <c r="K60" s="4294"/>
      <c r="L60" s="4345"/>
    </row>
    <row r="61" spans="2:12" ht="6.6" customHeight="1">
      <c r="B61" s="1982"/>
      <c r="C61" s="1970"/>
      <c r="D61" s="1951"/>
      <c r="E61" s="1951"/>
      <c r="F61" s="1951"/>
      <c r="G61" s="1951"/>
      <c r="H61" s="1951"/>
      <c r="I61" s="1951"/>
      <c r="J61" s="1951"/>
      <c r="K61" s="1951"/>
      <c r="L61" s="1952"/>
    </row>
    <row r="62" spans="2:12" ht="13.8">
      <c r="B62" s="1982"/>
      <c r="C62" s="4346" t="s">
        <v>553</v>
      </c>
      <c r="D62" s="4347"/>
      <c r="E62" s="4347"/>
      <c r="F62" s="4347"/>
      <c r="G62" s="4347"/>
      <c r="H62" s="4347"/>
      <c r="I62" s="4347"/>
      <c r="J62" s="4347"/>
      <c r="K62" s="4347"/>
      <c r="L62" s="4348"/>
    </row>
    <row r="63" spans="2:12" ht="14.25" customHeight="1">
      <c r="B63" s="1982"/>
      <c r="C63" s="4344" t="str">
        <f>+'Master Data'!E274</f>
        <v>[Identify Agent's Service, eg. Engineer]</v>
      </c>
      <c r="D63" s="4294"/>
      <c r="E63" s="4294"/>
      <c r="F63" s="4294"/>
      <c r="G63" s="4294"/>
      <c r="H63" s="4294"/>
      <c r="I63" s="4294"/>
      <c r="J63" s="4294"/>
      <c r="K63" s="4294"/>
      <c r="L63" s="4345"/>
    </row>
    <row r="64" spans="2:12" ht="6.6" customHeight="1">
      <c r="B64" s="1982"/>
      <c r="C64" s="1970"/>
      <c r="D64" s="1951"/>
      <c r="E64" s="1951"/>
      <c r="F64" s="1951"/>
      <c r="G64" s="1951"/>
      <c r="H64" s="1951"/>
      <c r="I64" s="1951"/>
      <c r="J64" s="1951"/>
      <c r="K64" s="1951"/>
      <c r="L64" s="1952"/>
    </row>
    <row r="65" spans="2:12" ht="13.8">
      <c r="B65" s="1982"/>
      <c r="C65" s="4315" t="s">
        <v>974</v>
      </c>
      <c r="D65" s="4316"/>
      <c r="E65" s="4316"/>
      <c r="F65" s="4316"/>
      <c r="G65" s="4316"/>
      <c r="H65" s="4316"/>
      <c r="I65" s="4316"/>
      <c r="J65" s="4316"/>
      <c r="K65" s="4316"/>
      <c r="L65" s="4317"/>
    </row>
    <row r="66" spans="2:12" ht="13.8">
      <c r="B66" s="1982"/>
      <c r="C66" s="4344" t="str">
        <f>+'Master Data'!E276</f>
        <v>[P.O. Box number]</v>
      </c>
      <c r="D66" s="4294"/>
      <c r="E66" s="4294"/>
      <c r="F66" s="4294"/>
      <c r="G66" s="4294"/>
      <c r="H66" s="4294"/>
      <c r="I66" s="4294"/>
      <c r="J66" s="4294"/>
      <c r="K66" s="4294"/>
      <c r="L66" s="4345"/>
    </row>
    <row r="67" spans="2:12" ht="14.25" customHeight="1">
      <c r="B67" s="1982"/>
      <c r="C67" s="4344" t="str">
        <f>+'Master Data'!E277</f>
        <v>[Name of town]</v>
      </c>
      <c r="D67" s="4294"/>
      <c r="E67" s="4294"/>
      <c r="F67" s="4294"/>
      <c r="G67" s="4294"/>
      <c r="H67" s="4294"/>
      <c r="I67" s="4294"/>
      <c r="J67" s="4294"/>
      <c r="K67" s="4294"/>
      <c r="L67" s="4345"/>
    </row>
    <row r="68" spans="2:12" ht="14.25" customHeight="1">
      <c r="B68" s="1982"/>
      <c r="C68" s="4344" t="str">
        <f>+'Master Data'!E278</f>
        <v>[Code]</v>
      </c>
      <c r="D68" s="4294"/>
      <c r="E68" s="4294"/>
      <c r="F68" s="4294"/>
      <c r="G68" s="4294"/>
      <c r="H68" s="4294"/>
      <c r="I68" s="4294"/>
      <c r="J68" s="4294"/>
      <c r="K68" s="4294"/>
      <c r="L68" s="4345"/>
    </row>
    <row r="69" spans="2:12" ht="6" customHeight="1">
      <c r="B69" s="1982"/>
      <c r="C69" s="1970"/>
      <c r="D69" s="1951"/>
      <c r="E69" s="1951"/>
      <c r="F69" s="1951"/>
      <c r="G69" s="1951"/>
      <c r="H69" s="1951"/>
      <c r="I69" s="1951"/>
      <c r="J69" s="1951"/>
      <c r="K69" s="1951"/>
      <c r="L69" s="1952"/>
    </row>
    <row r="70" spans="2:12" ht="21.75" customHeight="1">
      <c r="B70" s="1984"/>
      <c r="C70" s="1991" t="s">
        <v>1085</v>
      </c>
      <c r="D70" s="4349" t="str">
        <f>+'Master Data'!E279</f>
        <v>[Tel Number including Area Code]</v>
      </c>
      <c r="E70" s="4351"/>
      <c r="F70" s="4351"/>
      <c r="G70" s="4351"/>
      <c r="H70" s="1992" t="s">
        <v>511</v>
      </c>
      <c r="I70" s="4349" t="str">
        <f>+'Master Data'!E280</f>
        <v>[Fax Number including Area Code]</v>
      </c>
      <c r="J70" s="4349"/>
      <c r="K70" s="4349"/>
      <c r="L70" s="1993"/>
    </row>
    <row r="71" spans="2:12" ht="13.8">
      <c r="B71" s="1990" t="s">
        <v>582</v>
      </c>
      <c r="C71" s="4283" t="str">
        <f>+'Master Data'!D283</f>
        <v>Employers Agent 3</v>
      </c>
      <c r="D71" s="4284"/>
      <c r="E71" s="4284"/>
      <c r="F71" s="4284"/>
      <c r="G71" s="4284"/>
      <c r="H71" s="4284"/>
      <c r="I71" s="4284"/>
      <c r="J71" s="4284"/>
      <c r="K71" s="4284"/>
      <c r="L71" s="4285"/>
    </row>
    <row r="72" spans="2:12" ht="14.4">
      <c r="B72" s="1976" t="s">
        <v>582</v>
      </c>
      <c r="C72" s="4344" t="str">
        <f>+'Master Data'!E285</f>
        <v>[Agents Name]</v>
      </c>
      <c r="D72" s="4294"/>
      <c r="E72" s="4294"/>
      <c r="F72" s="4294"/>
      <c r="G72" s="4294"/>
      <c r="H72" s="4294"/>
      <c r="I72" s="4294"/>
      <c r="J72" s="4294"/>
      <c r="K72" s="4294"/>
      <c r="L72" s="4345"/>
    </row>
    <row r="73" spans="2:12" ht="6.6" customHeight="1">
      <c r="B73" s="1982"/>
      <c r="C73" s="1971"/>
      <c r="D73" s="1951"/>
      <c r="E73" s="1951"/>
      <c r="F73" s="1951"/>
      <c r="G73" s="1951"/>
      <c r="H73" s="1951"/>
      <c r="I73" s="1951"/>
      <c r="J73" s="1951"/>
      <c r="K73" s="1951"/>
      <c r="L73" s="1952"/>
    </row>
    <row r="74" spans="2:12" ht="13.8">
      <c r="B74" s="1982"/>
      <c r="C74" s="4346" t="s">
        <v>553</v>
      </c>
      <c r="D74" s="4347"/>
      <c r="E74" s="4347"/>
      <c r="F74" s="4347"/>
      <c r="G74" s="4347"/>
      <c r="H74" s="4347"/>
      <c r="I74" s="4347"/>
      <c r="J74" s="4347"/>
      <c r="K74" s="4347"/>
      <c r="L74" s="4348"/>
    </row>
    <row r="75" spans="2:12" ht="13.8">
      <c r="B75" s="1982"/>
      <c r="C75" s="4344" t="str">
        <f>+'Master Data'!E284</f>
        <v>[Identify Agent's Service, eg. Engineer]</v>
      </c>
      <c r="D75" s="4294"/>
      <c r="E75" s="4294"/>
      <c r="F75" s="4294"/>
      <c r="G75" s="4294"/>
      <c r="H75" s="4294"/>
      <c r="I75" s="4294"/>
      <c r="J75" s="4294"/>
      <c r="K75" s="4294"/>
      <c r="L75" s="4345"/>
    </row>
    <row r="76" spans="2:12" ht="6.6" customHeight="1">
      <c r="B76" s="1982"/>
      <c r="C76" s="1970"/>
      <c r="D76" s="1951"/>
      <c r="E76" s="1951"/>
      <c r="F76" s="1951"/>
      <c r="G76" s="1951"/>
      <c r="H76" s="1951"/>
      <c r="I76" s="1951"/>
      <c r="J76" s="1951"/>
      <c r="K76" s="1951"/>
      <c r="L76" s="1952"/>
    </row>
    <row r="77" spans="2:12" ht="13.8">
      <c r="B77" s="1982"/>
      <c r="C77" s="4315" t="s">
        <v>974</v>
      </c>
      <c r="D77" s="4316"/>
      <c r="E77" s="4316"/>
      <c r="F77" s="4316"/>
      <c r="G77" s="4316"/>
      <c r="H77" s="4316"/>
      <c r="I77" s="4316"/>
      <c r="J77" s="4316"/>
      <c r="K77" s="4316"/>
      <c r="L77" s="4317"/>
    </row>
    <row r="78" spans="2:12" ht="13.8">
      <c r="B78" s="1982"/>
      <c r="C78" s="4344" t="str">
        <f>+'Master Data'!E286</f>
        <v>[P.O. Box number]</v>
      </c>
      <c r="D78" s="4294"/>
      <c r="E78" s="4294"/>
      <c r="F78" s="4294"/>
      <c r="G78" s="4294"/>
      <c r="H78" s="4294"/>
      <c r="I78" s="4294"/>
      <c r="J78" s="4294"/>
      <c r="K78" s="4294"/>
      <c r="L78" s="4345"/>
    </row>
    <row r="79" spans="2:12" ht="14.25" customHeight="1">
      <c r="B79" s="1982"/>
      <c r="C79" s="4344" t="str">
        <f>+'Master Data'!E287</f>
        <v>[Name of town]</v>
      </c>
      <c r="D79" s="4294"/>
      <c r="E79" s="4294"/>
      <c r="F79" s="4294"/>
      <c r="G79" s="4294"/>
      <c r="H79" s="4294"/>
      <c r="I79" s="4294"/>
      <c r="J79" s="4294"/>
      <c r="K79" s="4294"/>
      <c r="L79" s="4345"/>
    </row>
    <row r="80" spans="2:12" ht="14.25" customHeight="1">
      <c r="B80" s="1982"/>
      <c r="C80" s="4344" t="str">
        <f>+'Master Data'!E288</f>
        <v>[Code]</v>
      </c>
      <c r="D80" s="4294"/>
      <c r="E80" s="4294"/>
      <c r="F80" s="4294"/>
      <c r="G80" s="4294"/>
      <c r="H80" s="4294"/>
      <c r="I80" s="4294"/>
      <c r="J80" s="4294"/>
      <c r="K80" s="4294"/>
      <c r="L80" s="4345"/>
    </row>
    <row r="81" spans="2:12" ht="6" customHeight="1">
      <c r="B81" s="1982"/>
      <c r="C81" s="1970"/>
      <c r="D81" s="1951"/>
      <c r="E81" s="1951"/>
      <c r="F81" s="1951"/>
      <c r="G81" s="1951"/>
      <c r="H81" s="1951"/>
      <c r="I81" s="1951"/>
      <c r="J81" s="1951"/>
      <c r="K81" s="1951"/>
      <c r="L81" s="1952"/>
    </row>
    <row r="82" spans="2:12" ht="13.8">
      <c r="B82" s="1984"/>
      <c r="C82" s="1985" t="s">
        <v>1086</v>
      </c>
      <c r="D82" s="4350" t="str">
        <f>+'Master Data'!E289</f>
        <v>[Tel Number including Area Code]</v>
      </c>
      <c r="E82" s="4357"/>
      <c r="F82" s="4357"/>
      <c r="G82" s="4357"/>
      <c r="H82" s="1994" t="s">
        <v>511</v>
      </c>
      <c r="I82" s="4350" t="str">
        <f>+'Master Data'!E290</f>
        <v>[Fax Number including Area Code]</v>
      </c>
      <c r="J82" s="4350"/>
      <c r="K82" s="4350"/>
      <c r="L82" s="1995"/>
    </row>
    <row r="83" spans="2:12" ht="13.8">
      <c r="B83" s="1990" t="s">
        <v>582</v>
      </c>
      <c r="C83" s="4283" t="str">
        <f>+'Master Data'!D293</f>
        <v>Employers Agent 4</v>
      </c>
      <c r="D83" s="4284"/>
      <c r="E83" s="4284"/>
      <c r="F83" s="4284"/>
      <c r="G83" s="4284"/>
      <c r="H83" s="4284"/>
      <c r="I83" s="4284"/>
      <c r="J83" s="4284"/>
      <c r="K83" s="4284"/>
      <c r="L83" s="4285"/>
    </row>
    <row r="84" spans="2:12" ht="14.4">
      <c r="B84" s="1976" t="s">
        <v>582</v>
      </c>
      <c r="C84" s="4344" t="str">
        <f>+'Master Data'!E295</f>
        <v>[Agents Name]</v>
      </c>
      <c r="D84" s="4294"/>
      <c r="E84" s="4294"/>
      <c r="F84" s="4294"/>
      <c r="G84" s="4294"/>
      <c r="H84" s="4294"/>
      <c r="I84" s="4294"/>
      <c r="J84" s="4294"/>
      <c r="K84" s="4294"/>
      <c r="L84" s="4345"/>
    </row>
    <row r="85" spans="2:12" ht="6.6" customHeight="1">
      <c r="B85" s="1982"/>
      <c r="C85" s="1971"/>
      <c r="D85" s="1951"/>
      <c r="E85" s="1951"/>
      <c r="F85" s="1951"/>
      <c r="G85" s="1951"/>
      <c r="H85" s="1951"/>
      <c r="I85" s="1951"/>
      <c r="J85" s="1951"/>
      <c r="K85" s="1951"/>
      <c r="L85" s="1952"/>
    </row>
    <row r="86" spans="2:12" ht="13.8">
      <c r="B86" s="1982"/>
      <c r="C86" s="4344" t="s">
        <v>553</v>
      </c>
      <c r="D86" s="4294"/>
      <c r="E86" s="4294"/>
      <c r="F86" s="4294"/>
      <c r="G86" s="4294"/>
      <c r="H86" s="4294"/>
      <c r="I86" s="4294"/>
      <c r="J86" s="4294"/>
      <c r="K86" s="4294"/>
      <c r="L86" s="4345"/>
    </row>
    <row r="87" spans="2:12" ht="13.8">
      <c r="B87" s="1982"/>
      <c r="C87" s="4344" t="str">
        <f>+'Master Data'!E294</f>
        <v>[Identify Agent's Service, eg. Engineer]</v>
      </c>
      <c r="D87" s="4294"/>
      <c r="E87" s="4294"/>
      <c r="F87" s="4294"/>
      <c r="G87" s="4294"/>
      <c r="H87" s="4294"/>
      <c r="I87" s="4294"/>
      <c r="J87" s="4294"/>
      <c r="K87" s="4294"/>
      <c r="L87" s="4345"/>
    </row>
    <row r="88" spans="2:12" ht="6.6" customHeight="1">
      <c r="B88" s="1982"/>
      <c r="C88" s="1970"/>
      <c r="D88" s="1951"/>
      <c r="E88" s="1951"/>
      <c r="F88" s="1951"/>
      <c r="G88" s="1951"/>
      <c r="H88" s="1951"/>
      <c r="I88" s="1951"/>
      <c r="J88" s="1951"/>
      <c r="K88" s="1951"/>
      <c r="L88" s="1952"/>
    </row>
    <row r="89" spans="2:12" ht="13.8">
      <c r="B89" s="1982"/>
      <c r="C89" s="4315" t="s">
        <v>974</v>
      </c>
      <c r="D89" s="4316"/>
      <c r="E89" s="4316"/>
      <c r="F89" s="4316"/>
      <c r="G89" s="4316"/>
      <c r="H89" s="4316"/>
      <c r="I89" s="4316"/>
      <c r="J89" s="4316"/>
      <c r="K89" s="4316"/>
      <c r="L89" s="4317"/>
    </row>
    <row r="90" spans="2:12" ht="13.8">
      <c r="B90" s="1982"/>
      <c r="C90" s="4344" t="str">
        <f>+'Master Data'!E296</f>
        <v>[P.O. Box number]</v>
      </c>
      <c r="D90" s="4294"/>
      <c r="E90" s="4294"/>
      <c r="F90" s="4294"/>
      <c r="G90" s="4294"/>
      <c r="H90" s="4294"/>
      <c r="I90" s="4294"/>
      <c r="J90" s="4294"/>
      <c r="K90" s="4294"/>
      <c r="L90" s="4345"/>
    </row>
    <row r="91" spans="2:12" ht="14.25" customHeight="1">
      <c r="B91" s="1982"/>
      <c r="C91" s="4344" t="str">
        <f>+'Master Data'!E297</f>
        <v>[Name of town]</v>
      </c>
      <c r="D91" s="4294"/>
      <c r="E91" s="4294"/>
      <c r="F91" s="4294"/>
      <c r="G91" s="4294"/>
      <c r="H91" s="4294"/>
      <c r="I91" s="4294"/>
      <c r="J91" s="4294"/>
      <c r="K91" s="4294"/>
      <c r="L91" s="4345"/>
    </row>
    <row r="92" spans="2:12" ht="14.25" customHeight="1">
      <c r="B92" s="1982"/>
      <c r="C92" s="4344" t="str">
        <f>+'Master Data'!E298</f>
        <v>[Code]</v>
      </c>
      <c r="D92" s="4294"/>
      <c r="E92" s="4294"/>
      <c r="F92" s="4294"/>
      <c r="G92" s="4294"/>
      <c r="H92" s="4294"/>
      <c r="I92" s="4294"/>
      <c r="J92" s="4294"/>
      <c r="K92" s="4294"/>
      <c r="L92" s="4345"/>
    </row>
    <row r="93" spans="2:12" ht="6" customHeight="1">
      <c r="B93" s="1982"/>
      <c r="C93" s="1970"/>
      <c r="D93" s="1951"/>
      <c r="E93" s="1951"/>
      <c r="F93" s="1951"/>
      <c r="G93" s="1951"/>
      <c r="H93" s="1951"/>
      <c r="I93" s="1951"/>
      <c r="J93" s="1951"/>
      <c r="K93" s="1951"/>
      <c r="L93" s="1952"/>
    </row>
    <row r="94" spans="2:12" ht="13.8">
      <c r="B94" s="1984"/>
      <c r="C94" s="1985" t="s">
        <v>1087</v>
      </c>
      <c r="D94" s="4350" t="str">
        <f>+'Master Data'!E299</f>
        <v>[Tel Number including Area Code]</v>
      </c>
      <c r="E94" s="4357"/>
      <c r="F94" s="4357"/>
      <c r="G94" s="4357"/>
      <c r="H94" s="1996" t="s">
        <v>511</v>
      </c>
      <c r="I94" s="4350" t="str">
        <f>+'Master Data'!E300</f>
        <v>[Fax Number including Area Code]</v>
      </c>
      <c r="J94" s="4350"/>
      <c r="K94" s="4350"/>
      <c r="L94" s="1997"/>
    </row>
    <row r="95" spans="2:12" ht="13.8">
      <c r="B95" s="1998" t="s">
        <v>4573</v>
      </c>
      <c r="C95" s="4368" t="str">
        <f>+'Master Data'!$E$13</f>
        <v>ZNTM012345W</v>
      </c>
      <c r="D95" s="4368"/>
      <c r="E95" s="4368"/>
      <c r="F95" s="1999"/>
      <c r="G95" s="1999"/>
      <c r="H95" s="2000"/>
      <c r="I95" s="2001"/>
      <c r="J95" s="2001"/>
      <c r="K95" s="2001"/>
      <c r="L95" s="2002"/>
    </row>
    <row r="96" spans="2:12" ht="4.95" customHeight="1">
      <c r="B96" s="2003"/>
      <c r="C96" s="1988"/>
      <c r="D96" s="2004"/>
      <c r="E96" s="2005"/>
      <c r="F96" s="2005"/>
      <c r="G96" s="2005"/>
      <c r="H96" s="1996"/>
      <c r="I96" s="2004"/>
      <c r="J96" s="2004"/>
      <c r="K96" s="2004"/>
      <c r="L96" s="1997"/>
    </row>
    <row r="97" spans="2:12" ht="13.8">
      <c r="B97" s="1990" t="s">
        <v>582</v>
      </c>
      <c r="C97" s="4300" t="str">
        <f>+'Master Data'!D303</f>
        <v>Employers Agent 5</v>
      </c>
      <c r="D97" s="4300"/>
      <c r="E97" s="4300"/>
      <c r="F97" s="4300"/>
      <c r="G97" s="4300"/>
      <c r="H97" s="4300"/>
      <c r="I97" s="4300"/>
      <c r="J97" s="4300"/>
      <c r="K97" s="4300"/>
      <c r="L97" s="4301"/>
    </row>
    <row r="98" spans="2:12" ht="14.4">
      <c r="B98" s="1976" t="s">
        <v>582</v>
      </c>
      <c r="C98" s="4294" t="str">
        <f>+'Master Data'!E305</f>
        <v>[Agents Name]</v>
      </c>
      <c r="D98" s="4294"/>
      <c r="E98" s="4294"/>
      <c r="F98" s="4294"/>
      <c r="G98" s="4294"/>
      <c r="H98" s="4294"/>
      <c r="I98" s="4294"/>
      <c r="J98" s="4294"/>
      <c r="K98" s="4294"/>
      <c r="L98" s="4345"/>
    </row>
    <row r="99" spans="2:12" ht="13.8">
      <c r="B99" s="1982"/>
      <c r="C99" s="4347"/>
      <c r="D99" s="4347"/>
      <c r="E99" s="4347"/>
      <c r="F99" s="4347"/>
      <c r="G99" s="4347"/>
      <c r="H99" s="4347"/>
      <c r="I99" s="4347"/>
      <c r="J99" s="4347"/>
      <c r="K99" s="4347"/>
      <c r="L99" s="4348"/>
    </row>
    <row r="100" spans="2:12" ht="13.8">
      <c r="B100" s="1982"/>
      <c r="C100" s="4294" t="s">
        <v>553</v>
      </c>
      <c r="D100" s="4294"/>
      <c r="E100" s="4294"/>
      <c r="F100" s="4294"/>
      <c r="G100" s="4294"/>
      <c r="H100" s="4294"/>
      <c r="I100" s="4294"/>
      <c r="J100" s="4294"/>
      <c r="K100" s="4294"/>
      <c r="L100" s="4345"/>
    </row>
    <row r="101" spans="2:12" ht="13.8">
      <c r="B101" s="1982"/>
      <c r="C101" s="4294" t="str">
        <f>+'Master Data'!E304</f>
        <v>[Identify Agent's Service, eg. Engineer]</v>
      </c>
      <c r="D101" s="4294"/>
      <c r="E101" s="4294"/>
      <c r="F101" s="4294"/>
      <c r="G101" s="4294"/>
      <c r="H101" s="4294"/>
      <c r="I101" s="4294"/>
      <c r="J101" s="4294"/>
      <c r="K101" s="4294"/>
      <c r="L101" s="4345"/>
    </row>
    <row r="102" spans="2:12" ht="13.8">
      <c r="B102" s="1982"/>
      <c r="C102" s="1143"/>
      <c r="D102" s="2006"/>
      <c r="E102" s="2006"/>
      <c r="F102" s="2006"/>
      <c r="G102" s="2006"/>
      <c r="H102" s="2006"/>
      <c r="I102" s="2006"/>
      <c r="J102" s="2006"/>
      <c r="K102" s="2006"/>
      <c r="L102" s="2007"/>
    </row>
    <row r="103" spans="2:12" ht="13.8">
      <c r="B103" s="1982"/>
      <c r="C103" s="4316" t="s">
        <v>974</v>
      </c>
      <c r="D103" s="4316"/>
      <c r="E103" s="4316"/>
      <c r="F103" s="4316"/>
      <c r="G103" s="4316"/>
      <c r="H103" s="4316"/>
      <c r="I103" s="4316"/>
      <c r="J103" s="4316"/>
      <c r="K103" s="4316"/>
      <c r="L103" s="4317"/>
    </row>
    <row r="104" spans="2:12" ht="13.8">
      <c r="B104" s="1982"/>
      <c r="C104" s="4294" t="str">
        <f>+'Master Data'!E306</f>
        <v>[P.O. Box number]</v>
      </c>
      <c r="D104" s="4294"/>
      <c r="E104" s="4294"/>
      <c r="F104" s="4294"/>
      <c r="G104" s="4294"/>
      <c r="H104" s="4294"/>
      <c r="I104" s="4294"/>
      <c r="J104" s="4294"/>
      <c r="K104" s="4294"/>
      <c r="L104" s="4345"/>
    </row>
    <row r="105" spans="2:12" ht="14.25" customHeight="1">
      <c r="B105" s="1982"/>
      <c r="C105" s="4294" t="str">
        <f>+'Master Data'!E307</f>
        <v>[Name of town]</v>
      </c>
      <c r="D105" s="4294"/>
      <c r="E105" s="4294"/>
      <c r="F105" s="4294"/>
      <c r="G105" s="4294"/>
      <c r="H105" s="4294"/>
      <c r="I105" s="4294"/>
      <c r="J105" s="4294"/>
      <c r="K105" s="4294"/>
      <c r="L105" s="4345"/>
    </row>
    <row r="106" spans="2:12" ht="14.25" customHeight="1">
      <c r="B106" s="1982"/>
      <c r="C106" s="4294" t="str">
        <f>+'Master Data'!E308</f>
        <v>[Code]</v>
      </c>
      <c r="D106" s="4294"/>
      <c r="E106" s="4294"/>
      <c r="F106" s="4294"/>
      <c r="G106" s="4294"/>
      <c r="H106" s="4294"/>
      <c r="I106" s="4294"/>
      <c r="J106" s="4294"/>
      <c r="K106" s="4294"/>
      <c r="L106" s="4345"/>
    </row>
    <row r="107" spans="2:12" ht="6" customHeight="1">
      <c r="B107" s="1982"/>
      <c r="C107" s="1977"/>
      <c r="D107" s="1951"/>
      <c r="E107" s="1951"/>
      <c r="F107" s="1951"/>
      <c r="G107" s="1951"/>
      <c r="H107" s="1951"/>
      <c r="I107" s="1951"/>
      <c r="J107" s="1951"/>
      <c r="K107" s="1951"/>
      <c r="L107" s="1952"/>
    </row>
    <row r="108" spans="2:12" ht="14.25" customHeight="1">
      <c r="B108" s="1984"/>
      <c r="C108" s="2008" t="s">
        <v>1088</v>
      </c>
      <c r="D108" s="4350" t="str">
        <f>+'Master Data'!E309</f>
        <v>[Tel Number including Area Code]</v>
      </c>
      <c r="E108" s="4357"/>
      <c r="F108" s="4357"/>
      <c r="G108" s="4357"/>
      <c r="H108" s="2009" t="s">
        <v>511</v>
      </c>
      <c r="I108" s="4350" t="str">
        <f>+'Master Data'!E310</f>
        <v>[Fax Number including Area Code]</v>
      </c>
      <c r="J108" s="4350"/>
      <c r="K108" s="4350"/>
      <c r="L108" s="2010"/>
    </row>
    <row r="109" spans="2:12" ht="14.25" customHeight="1">
      <c r="B109" s="1990" t="s">
        <v>582</v>
      </c>
      <c r="C109" s="4369" t="str">
        <f>+'Master Data'!D313</f>
        <v>Employers Agent 6</v>
      </c>
      <c r="D109" s="4369"/>
      <c r="E109" s="4369"/>
      <c r="F109" s="4369"/>
      <c r="G109" s="4369"/>
      <c r="H109" s="4369"/>
      <c r="I109" s="4369"/>
      <c r="J109" s="4369"/>
      <c r="K109" s="4369"/>
      <c r="L109" s="4370"/>
    </row>
    <row r="110" spans="2:12" ht="14.25" customHeight="1">
      <c r="B110" s="1976" t="s">
        <v>582</v>
      </c>
      <c r="C110" s="4338" t="str">
        <f>+'Master Data'!E315</f>
        <v>[Agents Name]</v>
      </c>
      <c r="D110" s="4338"/>
      <c r="E110" s="4338"/>
      <c r="F110" s="4338"/>
      <c r="G110" s="4338"/>
      <c r="H110" s="4338"/>
      <c r="I110" s="4338"/>
      <c r="J110" s="4338"/>
      <c r="K110" s="4338"/>
      <c r="L110" s="4339"/>
    </row>
    <row r="111" spans="2:12" ht="14.25" customHeight="1">
      <c r="B111" s="1982"/>
      <c r="C111" s="4340"/>
      <c r="D111" s="4340"/>
      <c r="E111" s="4340"/>
      <c r="F111" s="4340"/>
      <c r="G111" s="4340"/>
      <c r="H111" s="4340"/>
      <c r="I111" s="4340"/>
      <c r="J111" s="4340"/>
      <c r="K111" s="4340"/>
      <c r="L111" s="4341"/>
    </row>
    <row r="112" spans="2:12" ht="14.25" customHeight="1">
      <c r="B112" s="1982"/>
      <c r="C112" s="4338" t="s">
        <v>3969</v>
      </c>
      <c r="D112" s="4338"/>
      <c r="E112" s="4338"/>
      <c r="F112" s="4338"/>
      <c r="G112" s="4338"/>
      <c r="H112" s="4338"/>
      <c r="I112" s="4338"/>
      <c r="J112" s="4338"/>
      <c r="K112" s="4338"/>
      <c r="L112" s="4339"/>
    </row>
    <row r="113" spans="2:12" ht="14.25" customHeight="1">
      <c r="B113" s="1982"/>
      <c r="C113" s="4338" t="str">
        <f>+'Master Data'!E314</f>
        <v>[Identify Agent's Service, eg. Engineer]</v>
      </c>
      <c r="D113" s="4338"/>
      <c r="E113" s="4338"/>
      <c r="F113" s="4338"/>
      <c r="G113" s="4338"/>
      <c r="H113" s="4338"/>
      <c r="I113" s="4338"/>
      <c r="J113" s="4338"/>
      <c r="K113" s="4338"/>
      <c r="L113" s="4339"/>
    </row>
    <row r="114" spans="2:12" ht="14.25" customHeight="1">
      <c r="B114" s="1982"/>
      <c r="C114" s="2011"/>
      <c r="D114" s="2012"/>
      <c r="E114" s="2012"/>
      <c r="F114" s="2012"/>
      <c r="G114" s="2012"/>
      <c r="H114" s="2012"/>
      <c r="I114" s="2012"/>
      <c r="J114" s="2012"/>
      <c r="K114" s="2012"/>
      <c r="L114" s="2013"/>
    </row>
    <row r="115" spans="2:12" ht="14.25" customHeight="1">
      <c r="B115" s="1982"/>
      <c r="C115" s="4371" t="s">
        <v>974</v>
      </c>
      <c r="D115" s="4371"/>
      <c r="E115" s="4371"/>
      <c r="F115" s="4371"/>
      <c r="G115" s="4371"/>
      <c r="H115" s="4371"/>
      <c r="I115" s="4371"/>
      <c r="J115" s="4371"/>
      <c r="K115" s="4371"/>
      <c r="L115" s="4372"/>
    </row>
    <row r="116" spans="2:12" ht="14.25" customHeight="1">
      <c r="B116" s="1982"/>
      <c r="C116" s="4338" t="str">
        <f>+'Master Data'!E316</f>
        <v>[P.O. Box number]</v>
      </c>
      <c r="D116" s="4338"/>
      <c r="E116" s="4338"/>
      <c r="F116" s="4338"/>
      <c r="G116" s="4338"/>
      <c r="H116" s="4338"/>
      <c r="I116" s="4338"/>
      <c r="J116" s="4338"/>
      <c r="K116" s="4338"/>
      <c r="L116" s="4339"/>
    </row>
    <row r="117" spans="2:12" ht="14.25" customHeight="1">
      <c r="B117" s="1982"/>
      <c r="C117" s="4338" t="str">
        <f>+'Master Data'!E317</f>
        <v>[Name of town]</v>
      </c>
      <c r="D117" s="4338"/>
      <c r="E117" s="4338"/>
      <c r="F117" s="4338"/>
      <c r="G117" s="4338"/>
      <c r="H117" s="4338"/>
      <c r="I117" s="4338"/>
      <c r="J117" s="4338"/>
      <c r="K117" s="4338"/>
      <c r="L117" s="4339"/>
    </row>
    <row r="118" spans="2:12" ht="14.25" customHeight="1">
      <c r="B118" s="1982"/>
      <c r="C118" s="4338" t="str">
        <f>+'Master Data'!E318</f>
        <v>[Code]</v>
      </c>
      <c r="D118" s="4338"/>
      <c r="E118" s="4338"/>
      <c r="F118" s="4338"/>
      <c r="G118" s="4338"/>
      <c r="H118" s="4338"/>
      <c r="I118" s="4338"/>
      <c r="J118" s="4338"/>
      <c r="K118" s="4338"/>
      <c r="L118" s="4339"/>
    </row>
    <row r="119" spans="2:12" ht="14.25" customHeight="1">
      <c r="B119" s="1982"/>
      <c r="C119" s="2014"/>
      <c r="D119" s="2015"/>
      <c r="E119" s="2015"/>
      <c r="F119" s="2015"/>
      <c r="G119" s="2015"/>
      <c r="H119" s="2015"/>
      <c r="I119" s="2015"/>
      <c r="J119" s="2015"/>
      <c r="K119" s="2015"/>
      <c r="L119" s="2016"/>
    </row>
    <row r="120" spans="2:12" ht="14.25" customHeight="1">
      <c r="B120" s="1984"/>
      <c r="C120" s="2017" t="s">
        <v>1088</v>
      </c>
      <c r="D120" s="4361" t="str">
        <f>+'Master Data'!E319</f>
        <v>[Tel Number including Area Code]</v>
      </c>
      <c r="E120" s="4362"/>
      <c r="F120" s="4362"/>
      <c r="G120" s="4362"/>
      <c r="H120" s="2018" t="s">
        <v>511</v>
      </c>
      <c r="I120" s="4361" t="str">
        <f>+'Master Data'!E320</f>
        <v>[Fax Number including Area Code]</v>
      </c>
      <c r="J120" s="4362"/>
      <c r="K120" s="4362"/>
      <c r="L120" s="2019"/>
    </row>
    <row r="121" spans="2:12" ht="14.25" customHeight="1">
      <c r="B121" s="1990" t="s">
        <v>582</v>
      </c>
      <c r="C121" s="4369" t="str">
        <f>+'Master Data'!D323</f>
        <v>Employers Agent 7</v>
      </c>
      <c r="D121" s="4369"/>
      <c r="E121" s="4369"/>
      <c r="F121" s="4369"/>
      <c r="G121" s="4369"/>
      <c r="H121" s="4369"/>
      <c r="I121" s="4369"/>
      <c r="J121" s="4369"/>
      <c r="K121" s="4369"/>
      <c r="L121" s="4370"/>
    </row>
    <row r="122" spans="2:12" ht="14.25" customHeight="1">
      <c r="B122" s="1976" t="s">
        <v>582</v>
      </c>
      <c r="C122" s="4338" t="str">
        <f>+'Master Data'!E325</f>
        <v>[Agents Name]</v>
      </c>
      <c r="D122" s="4338"/>
      <c r="E122" s="4338"/>
      <c r="F122" s="4338"/>
      <c r="G122" s="4338"/>
      <c r="H122" s="4338"/>
      <c r="I122" s="4338"/>
      <c r="J122" s="4338"/>
      <c r="K122" s="4338"/>
      <c r="L122" s="4339"/>
    </row>
    <row r="123" spans="2:12" ht="14.25" customHeight="1">
      <c r="B123" s="1982"/>
      <c r="C123" s="4340"/>
      <c r="D123" s="4340"/>
      <c r="E123" s="4340"/>
      <c r="F123" s="4340"/>
      <c r="G123" s="4340"/>
      <c r="H123" s="4340"/>
      <c r="I123" s="4340"/>
      <c r="J123" s="4340"/>
      <c r="K123" s="4340"/>
      <c r="L123" s="4341"/>
    </row>
    <row r="124" spans="2:12" ht="14.25" customHeight="1">
      <c r="B124" s="1982"/>
      <c r="C124" s="4338" t="s">
        <v>3969</v>
      </c>
      <c r="D124" s="4338"/>
      <c r="E124" s="4338"/>
      <c r="F124" s="4338"/>
      <c r="G124" s="4338"/>
      <c r="H124" s="4338"/>
      <c r="I124" s="4338"/>
      <c r="J124" s="4338"/>
      <c r="K124" s="4338"/>
      <c r="L124" s="4339"/>
    </row>
    <row r="125" spans="2:12" ht="14.25" customHeight="1">
      <c r="B125" s="1982"/>
      <c r="C125" s="4338" t="str">
        <f>+'Master Data'!E324</f>
        <v>[Identify Agent's Service, eg. Engineer]</v>
      </c>
      <c r="D125" s="4338"/>
      <c r="E125" s="4338"/>
      <c r="F125" s="4338"/>
      <c r="G125" s="4338"/>
      <c r="H125" s="4338"/>
      <c r="I125" s="4338"/>
      <c r="J125" s="4338"/>
      <c r="K125" s="4338"/>
      <c r="L125" s="4339"/>
    </row>
    <row r="126" spans="2:12" ht="14.25" customHeight="1">
      <c r="B126" s="1982"/>
      <c r="C126" s="2011"/>
      <c r="D126" s="2012"/>
      <c r="E126" s="2012"/>
      <c r="F126" s="2012"/>
      <c r="G126" s="2012"/>
      <c r="H126" s="2012"/>
      <c r="I126" s="2012"/>
      <c r="J126" s="2012"/>
      <c r="K126" s="2012"/>
      <c r="L126" s="2013"/>
    </row>
    <row r="127" spans="2:12" ht="14.25" customHeight="1">
      <c r="B127" s="1982"/>
      <c r="C127" s="4371" t="s">
        <v>974</v>
      </c>
      <c r="D127" s="4371"/>
      <c r="E127" s="4371"/>
      <c r="F127" s="4371"/>
      <c r="G127" s="4371"/>
      <c r="H127" s="4371"/>
      <c r="I127" s="4371"/>
      <c r="J127" s="4371"/>
      <c r="K127" s="4371"/>
      <c r="L127" s="4372"/>
    </row>
    <row r="128" spans="2:12" ht="14.25" customHeight="1">
      <c r="B128" s="1982"/>
      <c r="C128" s="4338" t="str">
        <f>+'Master Data'!E326</f>
        <v>[P.O. Box number]</v>
      </c>
      <c r="D128" s="4338"/>
      <c r="E128" s="4338"/>
      <c r="F128" s="4338"/>
      <c r="G128" s="4338"/>
      <c r="H128" s="4338"/>
      <c r="I128" s="4338"/>
      <c r="J128" s="4338"/>
      <c r="K128" s="4338"/>
      <c r="L128" s="4339"/>
    </row>
    <row r="129" spans="2:12" ht="14.25" customHeight="1">
      <c r="B129" s="1982"/>
      <c r="C129" s="4338" t="str">
        <f>+'Master Data'!E327</f>
        <v>[Name of town]</v>
      </c>
      <c r="D129" s="4338"/>
      <c r="E129" s="4338"/>
      <c r="F129" s="4338"/>
      <c r="G129" s="4338"/>
      <c r="H129" s="4338"/>
      <c r="I129" s="4338"/>
      <c r="J129" s="4338"/>
      <c r="K129" s="4338"/>
      <c r="L129" s="4339"/>
    </row>
    <row r="130" spans="2:12" ht="14.25" customHeight="1">
      <c r="B130" s="1982"/>
      <c r="C130" s="4338" t="str">
        <f>+'Master Data'!E328</f>
        <v>[Code]</v>
      </c>
      <c r="D130" s="4338"/>
      <c r="E130" s="4338"/>
      <c r="F130" s="4338"/>
      <c r="G130" s="4338"/>
      <c r="H130" s="4338"/>
      <c r="I130" s="4338"/>
      <c r="J130" s="4338"/>
      <c r="K130" s="4338"/>
      <c r="L130" s="4339"/>
    </row>
    <row r="131" spans="2:12" ht="14.25" customHeight="1">
      <c r="B131" s="1982"/>
      <c r="C131" s="2014"/>
      <c r="D131" s="2015"/>
      <c r="E131" s="2015"/>
      <c r="F131" s="2015"/>
      <c r="G131" s="2015"/>
      <c r="H131" s="2015"/>
      <c r="I131" s="2015"/>
      <c r="J131" s="2015"/>
      <c r="K131" s="2015"/>
      <c r="L131" s="2016"/>
    </row>
    <row r="132" spans="2:12" ht="14.25" customHeight="1">
      <c r="B132" s="1984"/>
      <c r="C132" s="2017" t="s">
        <v>1088</v>
      </c>
      <c r="D132" s="4361" t="str">
        <f>+'Master Data'!E329</f>
        <v>[Tel Number including Area Code]</v>
      </c>
      <c r="E132" s="4362"/>
      <c r="F132" s="4362"/>
      <c r="G132" s="4362"/>
      <c r="H132" s="2018" t="s">
        <v>511</v>
      </c>
      <c r="I132" s="4361" t="str">
        <f>+'Master Data'!E330</f>
        <v>[Fax Number including Area Code]</v>
      </c>
      <c r="J132" s="4362"/>
      <c r="K132" s="4362"/>
      <c r="L132" s="2019"/>
    </row>
    <row r="133" spans="2:12" ht="14.25" customHeight="1">
      <c r="B133" s="1990" t="s">
        <v>582</v>
      </c>
      <c r="C133" s="4369" t="str">
        <f>+'Master Data'!D333</f>
        <v>Employers Agent 8</v>
      </c>
      <c r="D133" s="4369"/>
      <c r="E133" s="4369"/>
      <c r="F133" s="4369"/>
      <c r="G133" s="4369"/>
      <c r="H133" s="4369"/>
      <c r="I133" s="4369"/>
      <c r="J133" s="4369"/>
      <c r="K133" s="4369"/>
      <c r="L133" s="4370"/>
    </row>
    <row r="134" spans="2:12" ht="14.25" customHeight="1">
      <c r="B134" s="1976" t="s">
        <v>582</v>
      </c>
      <c r="C134" s="4338" t="str">
        <f>+'Master Data'!E335</f>
        <v>[Agents Name]</v>
      </c>
      <c r="D134" s="4338"/>
      <c r="E134" s="4338"/>
      <c r="F134" s="4338"/>
      <c r="G134" s="4338"/>
      <c r="H134" s="4338"/>
      <c r="I134" s="4338"/>
      <c r="J134" s="4338"/>
      <c r="K134" s="4338"/>
      <c r="L134" s="4339"/>
    </row>
    <row r="135" spans="2:12" ht="14.25" customHeight="1">
      <c r="B135" s="1982"/>
      <c r="C135" s="4340"/>
      <c r="D135" s="4340"/>
      <c r="E135" s="4340"/>
      <c r="F135" s="4340"/>
      <c r="G135" s="4340"/>
      <c r="H135" s="4340"/>
      <c r="I135" s="4340"/>
      <c r="J135" s="4340"/>
      <c r="K135" s="4340"/>
      <c r="L135" s="4341"/>
    </row>
    <row r="136" spans="2:12" ht="14.25" customHeight="1">
      <c r="B136" s="1982"/>
      <c r="C136" s="4338" t="s">
        <v>3969</v>
      </c>
      <c r="D136" s="4338"/>
      <c r="E136" s="4338"/>
      <c r="F136" s="4338"/>
      <c r="G136" s="4338"/>
      <c r="H136" s="4338"/>
      <c r="I136" s="4338"/>
      <c r="J136" s="4338"/>
      <c r="K136" s="4338"/>
      <c r="L136" s="4339"/>
    </row>
    <row r="137" spans="2:12" ht="14.25" customHeight="1">
      <c r="B137" s="1982"/>
      <c r="C137" s="4338" t="str">
        <f>+'Master Data'!E334</f>
        <v>[Identify Agent's Service, eg. Engineer]</v>
      </c>
      <c r="D137" s="4338"/>
      <c r="E137" s="4338"/>
      <c r="F137" s="4338"/>
      <c r="G137" s="4338"/>
      <c r="H137" s="4338"/>
      <c r="I137" s="4338"/>
      <c r="J137" s="4338"/>
      <c r="K137" s="4338"/>
      <c r="L137" s="4339"/>
    </row>
    <row r="138" spans="2:12" ht="14.25" customHeight="1">
      <c r="B138" s="1982"/>
      <c r="C138" s="2011"/>
      <c r="D138" s="2012"/>
      <c r="E138" s="2012"/>
      <c r="F138" s="2012"/>
      <c r="G138" s="2012"/>
      <c r="H138" s="2012"/>
      <c r="I138" s="2012"/>
      <c r="J138" s="2012"/>
      <c r="K138" s="2012"/>
      <c r="L138" s="2013"/>
    </row>
    <row r="139" spans="2:12" ht="14.25" customHeight="1">
      <c r="B139" s="1982"/>
      <c r="C139" s="4371" t="s">
        <v>974</v>
      </c>
      <c r="D139" s="4371"/>
      <c r="E139" s="4371"/>
      <c r="F139" s="4371"/>
      <c r="G139" s="4371"/>
      <c r="H139" s="4371"/>
      <c r="I139" s="4371"/>
      <c r="J139" s="4371"/>
      <c r="K139" s="4371"/>
      <c r="L139" s="4372"/>
    </row>
    <row r="140" spans="2:12" ht="14.25" customHeight="1">
      <c r="B140" s="1982"/>
      <c r="C140" s="4338" t="str">
        <f>+'Master Data'!E336</f>
        <v>[P.O. Box number]</v>
      </c>
      <c r="D140" s="4338"/>
      <c r="E140" s="4338"/>
      <c r="F140" s="4338"/>
      <c r="G140" s="4338"/>
      <c r="H140" s="4338"/>
      <c r="I140" s="4338"/>
      <c r="J140" s="4338"/>
      <c r="K140" s="4338"/>
      <c r="L140" s="4339"/>
    </row>
    <row r="141" spans="2:12" ht="14.25" customHeight="1">
      <c r="B141" s="1982"/>
      <c r="C141" s="4338" t="str">
        <f>+'Master Data'!E337</f>
        <v>[Name of town]</v>
      </c>
      <c r="D141" s="4338"/>
      <c r="E141" s="4338"/>
      <c r="F141" s="4338"/>
      <c r="G141" s="4338"/>
      <c r="H141" s="4338"/>
      <c r="I141" s="4338"/>
      <c r="J141" s="4338"/>
      <c r="K141" s="4338"/>
      <c r="L141" s="4339"/>
    </row>
    <row r="142" spans="2:12" ht="14.25" customHeight="1">
      <c r="B142" s="1982"/>
      <c r="C142" s="4338" t="str">
        <f>+'Master Data'!E338</f>
        <v>[Code]</v>
      </c>
      <c r="D142" s="4338"/>
      <c r="E142" s="4338"/>
      <c r="F142" s="4338"/>
      <c r="G142" s="4338"/>
      <c r="H142" s="4338"/>
      <c r="I142" s="4338"/>
      <c r="J142" s="4338"/>
      <c r="K142" s="4338"/>
      <c r="L142" s="4339"/>
    </row>
    <row r="143" spans="2:12" ht="14.25" customHeight="1">
      <c r="B143" s="1982"/>
      <c r="C143" s="2014"/>
      <c r="D143" s="2015"/>
      <c r="E143" s="2015"/>
      <c r="F143" s="2015"/>
      <c r="G143" s="2015"/>
      <c r="H143" s="2015"/>
      <c r="I143" s="2015"/>
      <c r="J143" s="2015"/>
      <c r="K143" s="2015"/>
      <c r="L143" s="2016"/>
    </row>
    <row r="144" spans="2:12" ht="14.25" customHeight="1">
      <c r="B144" s="1984"/>
      <c r="C144" s="2017" t="s">
        <v>1088</v>
      </c>
      <c r="D144" s="4361" t="str">
        <f>+'Master Data'!E339</f>
        <v>[Tel Number including Area Code]</v>
      </c>
      <c r="E144" s="4362"/>
      <c r="F144" s="4362"/>
      <c r="G144" s="4362"/>
      <c r="H144" s="2018" t="s">
        <v>511</v>
      </c>
      <c r="I144" s="4361" t="str">
        <f>+'Master Data'!E340</f>
        <v>[Fax Number including Area Code]</v>
      </c>
      <c r="J144" s="4362"/>
      <c r="K144" s="4362"/>
      <c r="L144" s="2019"/>
    </row>
    <row r="145" spans="2:15" s="2021" customFormat="1" ht="20.399999999999999" customHeight="1">
      <c r="B145" s="2020"/>
      <c r="C145" s="4342" t="s">
        <v>1510</v>
      </c>
      <c r="D145" s="4342"/>
      <c r="E145" s="4342"/>
      <c r="F145" s="4342"/>
      <c r="G145" s="4342"/>
      <c r="H145" s="4342"/>
      <c r="I145" s="4342"/>
      <c r="J145" s="4342"/>
      <c r="K145" s="4342"/>
      <c r="L145" s="4343"/>
    </row>
    <row r="146" spans="2:15" ht="22.2" customHeight="1">
      <c r="B146" s="1955" t="s">
        <v>1511</v>
      </c>
      <c r="C146" s="4358" t="s">
        <v>1512</v>
      </c>
      <c r="D146" s="4359"/>
      <c r="E146" s="4359"/>
      <c r="F146" s="4359"/>
      <c r="G146" s="4359"/>
      <c r="H146" s="4359"/>
      <c r="I146" s="4359"/>
      <c r="J146" s="4359"/>
      <c r="K146" s="4359"/>
      <c r="L146" s="4360"/>
    </row>
    <row r="147" spans="2:15" ht="17.25" customHeight="1">
      <c r="B147" s="1966"/>
      <c r="C147" s="4256" t="s">
        <v>1513</v>
      </c>
      <c r="D147" s="4249"/>
      <c r="E147" s="4249"/>
      <c r="F147" s="4328" t="str">
        <f>+'Master Data'!F675</f>
        <v>A time measured from the date of the Certificate of Completion.</v>
      </c>
      <c r="G147" s="4328"/>
      <c r="H147" s="4328"/>
      <c r="I147" s="4328"/>
      <c r="J147" s="4328"/>
      <c r="K147" s="4328"/>
      <c r="L147" s="4329"/>
    </row>
    <row r="148" spans="2:15" ht="17.25" customHeight="1">
      <c r="B148" s="1966"/>
      <c r="C148" s="4256" t="str">
        <f>+"Defects Liability Period is "&amp;+'Master Data'!$F$677&amp;" for the whole of the Works"</f>
        <v>Defects Liability Period is 12 Months for the whole of the Works</v>
      </c>
      <c r="D148" s="4249"/>
      <c r="E148" s="4249"/>
      <c r="F148" s="4249"/>
      <c r="G148" s="4249"/>
      <c r="H148" s="4249"/>
      <c r="I148" s="4249"/>
      <c r="J148" s="4249"/>
      <c r="K148" s="2022"/>
      <c r="L148" s="2023"/>
    </row>
    <row r="149" spans="2:15" ht="13.2" customHeight="1">
      <c r="B149" s="2024"/>
      <c r="C149" s="2025"/>
      <c r="D149" s="2026"/>
      <c r="E149" s="2026"/>
      <c r="F149" s="2026"/>
      <c r="G149" s="2026"/>
      <c r="H149" s="2026"/>
      <c r="I149" s="2026"/>
      <c r="J149" s="2026"/>
      <c r="K149" s="2027"/>
      <c r="L149" s="2028"/>
    </row>
    <row r="150" spans="2:15" ht="13.2" customHeight="1">
      <c r="B150" s="2029"/>
      <c r="C150" s="4359" t="s">
        <v>1554</v>
      </c>
      <c r="D150" s="4359"/>
      <c r="E150" s="4359"/>
      <c r="F150" s="4359"/>
      <c r="G150" s="4359"/>
      <c r="H150" s="4359"/>
      <c r="I150" s="4359"/>
      <c r="J150" s="4359"/>
      <c r="K150" s="4359"/>
      <c r="L150" s="4360"/>
    </row>
    <row r="151" spans="2:15" ht="13.2" customHeight="1">
      <c r="B151" s="1955"/>
      <c r="C151" s="2030"/>
      <c r="D151" s="2031"/>
      <c r="E151" s="2031"/>
      <c r="F151" s="2031"/>
      <c r="G151" s="2031"/>
      <c r="H151" s="2031"/>
      <c r="I151" s="2031"/>
      <c r="J151" s="2031"/>
      <c r="K151" s="2032"/>
      <c r="L151" s="2033"/>
    </row>
    <row r="152" spans="2:15" ht="13.2" customHeight="1">
      <c r="B152" s="1975" t="s">
        <v>1555</v>
      </c>
      <c r="C152" s="4256" t="s">
        <v>1556</v>
      </c>
      <c r="D152" s="4249"/>
      <c r="E152" s="4249"/>
      <c r="F152" s="4363" t="str">
        <f>+'Master Data'!F674</f>
        <v>5 years after the Final Approval Certificate</v>
      </c>
      <c r="G152" s="4364"/>
      <c r="H152" s="4364"/>
      <c r="I152" s="4365"/>
      <c r="J152" s="2034"/>
      <c r="K152" s="2022"/>
      <c r="L152" s="2023"/>
    </row>
    <row r="153" spans="2:15" ht="13.2" customHeight="1">
      <c r="B153" s="2024"/>
      <c r="C153" s="2025"/>
      <c r="D153" s="2026"/>
      <c r="E153" s="2026"/>
      <c r="F153" s="2026"/>
      <c r="G153" s="2026"/>
      <c r="H153" s="2026"/>
      <c r="I153" s="2026"/>
      <c r="J153" s="2026"/>
      <c r="K153" s="2027"/>
      <c r="L153" s="2028"/>
    </row>
    <row r="154" spans="2:15" ht="13.8">
      <c r="B154" s="2035"/>
      <c r="C154" s="4485" t="s">
        <v>3245</v>
      </c>
      <c r="D154" s="4485"/>
      <c r="E154" s="4485"/>
      <c r="F154" s="4485"/>
      <c r="G154" s="4485"/>
      <c r="H154" s="4485"/>
      <c r="I154" s="4485"/>
      <c r="J154" s="4485"/>
      <c r="K154" s="4485"/>
      <c r="L154" s="4486"/>
    </row>
    <row r="155" spans="2:15" ht="13.2" customHeight="1">
      <c r="B155" s="2036" t="s">
        <v>1525</v>
      </c>
      <c r="C155" s="4330" t="s">
        <v>1915</v>
      </c>
      <c r="D155" s="4331"/>
      <c r="E155" s="4331"/>
      <c r="F155" s="4331"/>
      <c r="G155" s="4331"/>
      <c r="H155" s="4331"/>
      <c r="I155" s="4331"/>
      <c r="J155" s="4331"/>
      <c r="K155" s="4331"/>
      <c r="L155" s="4332"/>
    </row>
    <row r="156" spans="2:15" ht="13.8">
      <c r="B156" s="2037"/>
      <c r="C156" s="2038"/>
      <c r="D156" s="2039"/>
      <c r="E156" s="2039"/>
      <c r="F156" s="2039"/>
      <c r="G156" s="2039"/>
      <c r="H156" s="2039"/>
      <c r="I156" s="2039"/>
      <c r="J156" s="2039"/>
      <c r="K156" s="2039"/>
      <c r="L156" s="2040"/>
    </row>
    <row r="157" spans="2:15" ht="37.950000000000003" customHeight="1">
      <c r="B157" s="1975" t="s">
        <v>1530</v>
      </c>
      <c r="C157" s="4256" t="s">
        <v>1526</v>
      </c>
      <c r="D157" s="4249"/>
      <c r="E157" s="4249"/>
      <c r="F157" s="4333" t="str">
        <f>+'Master Data'!E386</f>
        <v>The Contractor shall deliver his Health and Safety Plan of the Works within 14 calendar days after notice from the Employer, prior to the Commencement Date.</v>
      </c>
      <c r="G157" s="4336"/>
      <c r="H157" s="4336"/>
      <c r="I157" s="4336"/>
      <c r="J157" s="4336"/>
      <c r="K157" s="4336"/>
      <c r="L157" s="4337"/>
    </row>
    <row r="158" spans="2:15" ht="4.95" customHeight="1">
      <c r="B158" s="1975"/>
      <c r="C158" s="2041"/>
      <c r="D158" s="2034"/>
      <c r="E158" s="2034"/>
      <c r="F158" s="2281"/>
      <c r="G158" s="2281"/>
      <c r="H158" s="2281"/>
      <c r="I158" s="2281"/>
      <c r="J158" s="2281"/>
      <c r="K158" s="2281"/>
      <c r="L158" s="2282"/>
    </row>
    <row r="159" spans="2:15" s="1557" customFormat="1" ht="37.950000000000003" customHeight="1">
      <c r="B159" s="1975" t="s">
        <v>1531</v>
      </c>
      <c r="C159" s="4256" t="s">
        <v>1527</v>
      </c>
      <c r="D159" s="4249"/>
      <c r="E159" s="4249"/>
      <c r="F159" s="4333" t="str">
        <f>+'Master Data'!$E$375</f>
        <v>The Contractor shall deliver his programme of work within 10 calendar days after notice from the Employer, prior to the Commencement Date.</v>
      </c>
      <c r="G159" s="4334"/>
      <c r="H159" s="4334"/>
      <c r="I159" s="4334"/>
      <c r="J159" s="4334"/>
      <c r="K159" s="4334"/>
      <c r="L159" s="4335"/>
      <c r="M159" s="1977"/>
      <c r="N159" s="1977"/>
      <c r="O159" s="1977"/>
    </row>
    <row r="160" spans="2:15" ht="4.95" customHeight="1">
      <c r="B160" s="1975"/>
      <c r="C160" s="2041"/>
      <c r="D160" s="2034"/>
      <c r="E160" s="2034"/>
      <c r="F160" s="2283"/>
      <c r="G160" s="2283"/>
      <c r="H160" s="2283"/>
      <c r="I160" s="2283"/>
      <c r="J160" s="2283"/>
      <c r="K160" s="2283"/>
      <c r="L160" s="2282"/>
      <c r="M160" s="1977"/>
      <c r="N160" s="1977"/>
      <c r="O160" s="1977"/>
    </row>
    <row r="161" spans="2:12" ht="37.950000000000003" customHeight="1">
      <c r="B161" s="1975" t="s">
        <v>1532</v>
      </c>
      <c r="C161" s="4256" t="s">
        <v>2008</v>
      </c>
      <c r="D161" s="4249"/>
      <c r="E161" s="4249"/>
      <c r="F161" s="4333" t="str">
        <f>+'Master Data'!E387</f>
        <v>The Contractor shall deliver his chosen Guarantee (security) for this Works within 14 calendar days after notice from the Employer, prior to the Commencement Date.</v>
      </c>
      <c r="G161" s="4336"/>
      <c r="H161" s="4336"/>
      <c r="I161" s="4336"/>
      <c r="J161" s="4336"/>
      <c r="K161" s="4336"/>
      <c r="L161" s="4337"/>
    </row>
    <row r="162" spans="2:12" ht="4.95" customHeight="1">
      <c r="B162" s="1975"/>
      <c r="C162" s="2041"/>
      <c r="D162" s="2034"/>
      <c r="E162" s="2034"/>
      <c r="F162" s="2281"/>
      <c r="G162" s="2281"/>
      <c r="H162" s="2281"/>
      <c r="I162" s="2281"/>
      <c r="J162" s="2281"/>
      <c r="K162" s="2281"/>
      <c r="L162" s="2282"/>
    </row>
    <row r="163" spans="2:12" ht="37.950000000000003" customHeight="1">
      <c r="B163" s="1975" t="s">
        <v>1533</v>
      </c>
      <c r="C163" s="4256" t="s">
        <v>0</v>
      </c>
      <c r="D163" s="4249"/>
      <c r="E163" s="4249"/>
      <c r="F163" s="4333" t="str">
        <f>+'Master Data'!E388</f>
        <v>The Contractor shall deliver his insurance for the Works within 14 calendar days after notice from the Employer, prior to the Commencement Date.</v>
      </c>
      <c r="G163" s="4336"/>
      <c r="H163" s="4336"/>
      <c r="I163" s="4336"/>
      <c r="J163" s="4336"/>
      <c r="K163" s="4336"/>
      <c r="L163" s="4337"/>
    </row>
    <row r="164" spans="2:12" ht="4.95" customHeight="1">
      <c r="B164" s="1975"/>
      <c r="C164" s="2041"/>
      <c r="D164" s="2034"/>
      <c r="E164" s="2034"/>
      <c r="F164" s="2281"/>
      <c r="G164" s="2281"/>
      <c r="H164" s="2281"/>
      <c r="I164" s="2281"/>
      <c r="J164" s="2281"/>
      <c r="K164" s="2281"/>
      <c r="L164" s="2282"/>
    </row>
    <row r="165" spans="2:12" s="2043" customFormat="1" ht="37.950000000000003" customHeight="1">
      <c r="B165" s="2042"/>
      <c r="C165" s="4256" t="s">
        <v>2004</v>
      </c>
      <c r="D165" s="4249"/>
      <c r="E165" s="4249"/>
      <c r="F165" s="4487" t="str">
        <f>+'Master Data'!E390</f>
        <v>The Contractor shall deliver his Cash flow for the Works within 14 calendar days after notice from the Employer, prior to the Commencement Date.</v>
      </c>
      <c r="G165" s="4488"/>
      <c r="H165" s="4488"/>
      <c r="I165" s="4488"/>
      <c r="J165" s="4488"/>
      <c r="K165" s="4488"/>
      <c r="L165" s="4489"/>
    </row>
    <row r="166" spans="2:12" s="2043" customFormat="1" ht="4.95" customHeight="1">
      <c r="B166" s="2042"/>
      <c r="C166" s="2034"/>
      <c r="D166" s="2034"/>
      <c r="E166" s="2034"/>
      <c r="F166" s="2284"/>
      <c r="G166" s="2284"/>
      <c r="H166" s="2284"/>
      <c r="I166" s="2284"/>
      <c r="J166" s="2284"/>
      <c r="K166" s="2284"/>
      <c r="L166" s="2282"/>
    </row>
    <row r="167" spans="2:12" ht="37.950000000000003" customHeight="1">
      <c r="B167" s="2037"/>
      <c r="C167" s="2044" t="s">
        <v>2007</v>
      </c>
      <c r="F167" s="4333" t="str">
        <f>+'Master Data'!E389</f>
        <v>The Contractor shall deliver his Priced Bill of Quantity within 14 calendar days after notice from the Employer, prior to the Commencement Date.</v>
      </c>
      <c r="G167" s="4336"/>
      <c r="H167" s="4336"/>
      <c r="I167" s="4336"/>
      <c r="J167" s="4336"/>
      <c r="K167" s="4336"/>
      <c r="L167" s="4337"/>
    </row>
    <row r="168" spans="2:12" ht="4.95" customHeight="1">
      <c r="B168" s="2037"/>
      <c r="C168" s="2041"/>
      <c r="D168" s="2034"/>
      <c r="E168" s="2034"/>
      <c r="F168" s="2282"/>
      <c r="G168" s="2282"/>
      <c r="H168" s="2282"/>
      <c r="I168" s="2282"/>
      <c r="J168" s="2282"/>
      <c r="K168" s="2282"/>
      <c r="L168" s="2282"/>
    </row>
    <row r="169" spans="2:12" ht="37.950000000000003" customHeight="1">
      <c r="B169" s="2037"/>
      <c r="C169" s="4256" t="str">
        <f>+'Master Data'!D391</f>
        <v>Programme</v>
      </c>
      <c r="D169" s="4249"/>
      <c r="E169" s="4249"/>
      <c r="F169" s="4333" t="str">
        <f>+'Master Data'!E391</f>
        <v xml:space="preserve"> The Contractor is required to submit his Programme of Works in terms of Clause 5.6.1 and 5.3.1 and the Principal Agent is required to approve this within 7 days in terms of Clause 5.6.3</v>
      </c>
      <c r="G169" s="4334"/>
      <c r="H169" s="4334"/>
      <c r="I169" s="4334"/>
      <c r="J169" s="4334"/>
      <c r="K169" s="4334"/>
      <c r="L169" s="4335"/>
    </row>
    <row r="170" spans="2:12" ht="7.5" customHeight="1">
      <c r="B170" s="1975" t="s">
        <v>582</v>
      </c>
      <c r="C170" s="2045"/>
      <c r="D170" s="2046"/>
      <c r="E170" s="2046"/>
      <c r="F170" s="2046"/>
      <c r="G170" s="2046"/>
      <c r="H170" s="2046"/>
      <c r="I170" s="2046"/>
      <c r="J170" s="2046"/>
      <c r="K170" s="2046"/>
      <c r="L170" s="1943"/>
    </row>
    <row r="171" spans="2:12" ht="37.950000000000003" customHeight="1">
      <c r="B171" s="1975"/>
      <c r="C171" s="4256" t="str">
        <f>+'Master Data'!D392</f>
        <v>Other requirements</v>
      </c>
      <c r="D171" s="4249"/>
      <c r="E171" s="4249"/>
      <c r="F171" s="4492" t="str">
        <f>+'Master Data'!E392</f>
        <v xml:space="preserve"> </v>
      </c>
      <c r="G171" s="4493"/>
      <c r="H171" s="4493"/>
      <c r="I171" s="4493"/>
      <c r="J171" s="4493"/>
      <c r="K171" s="4493"/>
      <c r="L171" s="4494"/>
    </row>
    <row r="172" spans="2:12" ht="10.5" customHeight="1">
      <c r="B172" s="1975"/>
      <c r="C172" s="2045"/>
      <c r="D172" s="2046"/>
      <c r="E172" s="2046"/>
      <c r="F172" s="2046"/>
      <c r="G172" s="2046"/>
      <c r="H172" s="2046"/>
      <c r="I172" s="2046"/>
      <c r="J172" s="2046"/>
      <c r="K172" s="2046"/>
      <c r="L172" s="1943"/>
    </row>
    <row r="173" spans="2:12" ht="13.95" customHeight="1">
      <c r="B173" s="2047" t="s">
        <v>1544</v>
      </c>
      <c r="C173" s="4495" t="s">
        <v>1545</v>
      </c>
      <c r="D173" s="4264"/>
      <c r="E173" s="4264"/>
      <c r="F173" s="4264"/>
      <c r="G173" s="4264"/>
      <c r="H173" s="4264"/>
      <c r="I173" s="4264"/>
      <c r="J173" s="2048">
        <f>+'Master Data'!F383</f>
        <v>14</v>
      </c>
      <c r="K173" s="2049" t="s">
        <v>2066</v>
      </c>
      <c r="L173" s="2050" t="s">
        <v>582</v>
      </c>
    </row>
    <row r="174" spans="2:12" ht="6.6" customHeight="1">
      <c r="B174" s="2051"/>
      <c r="C174" s="2034"/>
      <c r="D174" s="2034"/>
      <c r="E174" s="2034"/>
      <c r="F174" s="2052"/>
      <c r="G174" s="2052"/>
      <c r="H174" s="2052"/>
      <c r="I174" s="2052"/>
      <c r="J174" s="2052"/>
      <c r="K174" s="2052"/>
      <c r="L174" s="2052"/>
    </row>
    <row r="175" spans="2:12" ht="13.8">
      <c r="B175" s="2053" t="s">
        <v>582</v>
      </c>
      <c r="C175" s="4490" t="str">
        <f>+'Master Data'!D347</f>
        <v>Non-Working days</v>
      </c>
      <c r="D175" s="4490"/>
      <c r="E175" s="4490"/>
      <c r="F175" s="4490"/>
      <c r="G175" s="4490"/>
      <c r="H175" s="4490"/>
      <c r="I175" s="4490"/>
      <c r="J175" s="4490"/>
      <c r="K175" s="4490"/>
      <c r="L175" s="4491"/>
    </row>
    <row r="176" spans="2:12" ht="13.95" customHeight="1">
      <c r="B176" s="1975" t="s">
        <v>582</v>
      </c>
      <c r="C176" s="4373" t="s">
        <v>582</v>
      </c>
      <c r="D176" s="4373"/>
      <c r="E176" s="4373"/>
      <c r="F176" s="4373"/>
      <c r="G176" s="4373"/>
      <c r="H176" s="4373"/>
      <c r="I176" s="4373"/>
      <c r="J176" s="4373"/>
      <c r="K176" s="4373"/>
      <c r="L176" s="4374"/>
    </row>
    <row r="177" spans="2:15" ht="13.95" customHeight="1">
      <c r="B177" s="1975" t="s">
        <v>1523</v>
      </c>
      <c r="C177" s="4249" t="str">
        <f>+'Master Data'!D347</f>
        <v>Non-Working days</v>
      </c>
      <c r="D177" s="4249"/>
      <c r="E177" s="4249"/>
      <c r="F177" s="2054"/>
      <c r="G177" s="4386" t="str">
        <f>+'Master Data'!E348</f>
        <v>Sundays</v>
      </c>
      <c r="H177" s="4386"/>
      <c r="I177" s="4386"/>
      <c r="J177" s="4386"/>
      <c r="K177" s="4386"/>
      <c r="L177" s="2055"/>
    </row>
    <row r="178" spans="2:15" ht="15" customHeight="1">
      <c r="B178" s="1975" t="s">
        <v>582</v>
      </c>
      <c r="C178" s="4249" t="str">
        <f>+'Master Data'!D349</f>
        <v>Special non- working days</v>
      </c>
      <c r="D178" s="4249"/>
      <c r="E178" s="4249"/>
      <c r="F178" s="2056"/>
      <c r="G178" s="4386" t="str">
        <f>+'Master Data'!E349</f>
        <v>All Nationally Recognized Public Holidays and the year end break</v>
      </c>
      <c r="H178" s="4386"/>
      <c r="I178" s="4386"/>
      <c r="J178" s="4386"/>
      <c r="K178" s="4386"/>
      <c r="L178" s="2057"/>
      <c r="O178" s="1974">
        <v>41290</v>
      </c>
    </row>
    <row r="179" spans="2:15" ht="14.4">
      <c r="B179" s="1975" t="s">
        <v>582</v>
      </c>
      <c r="C179" s="4373" t="s">
        <v>582</v>
      </c>
      <c r="D179" s="4373"/>
      <c r="E179" s="4373"/>
      <c r="F179" s="4373"/>
      <c r="G179" s="4373"/>
      <c r="H179" s="4373"/>
      <c r="I179" s="4373"/>
      <c r="J179" s="4373"/>
      <c r="K179" s="4373"/>
      <c r="L179" s="4374"/>
    </row>
    <row r="180" spans="2:15" ht="14.25" customHeight="1">
      <c r="B180" s="1975" t="s">
        <v>1523</v>
      </c>
      <c r="C180" s="4249" t="str">
        <f>+'Master Data'!D350</f>
        <v>First Year end break - commences</v>
      </c>
      <c r="D180" s="4249"/>
      <c r="E180" s="4249"/>
      <c r="F180" s="4249"/>
      <c r="G180" s="4273">
        <f>+'Master Data'!E350</f>
        <v>42720</v>
      </c>
      <c r="H180" s="4273"/>
      <c r="I180" s="2058"/>
      <c r="J180" s="2058"/>
      <c r="K180" s="2058"/>
      <c r="L180" s="2059"/>
      <c r="O180" s="1974">
        <v>41290</v>
      </c>
    </row>
    <row r="181" spans="2:15" ht="14.4">
      <c r="B181" s="1975" t="s">
        <v>582</v>
      </c>
      <c r="C181" s="4297" t="str">
        <f>+'Master Data'!D351</f>
        <v>ends on</v>
      </c>
      <c r="D181" s="4297"/>
      <c r="E181" s="4297"/>
      <c r="F181" s="4297"/>
      <c r="G181" s="4273">
        <f>+'Master Data'!E351</f>
        <v>42744</v>
      </c>
      <c r="H181" s="4273"/>
      <c r="I181" s="2052"/>
      <c r="J181" s="2052"/>
      <c r="K181" s="2052"/>
      <c r="L181" s="2060"/>
    </row>
    <row r="182" spans="2:15" ht="13.95" customHeight="1">
      <c r="B182" s="2053"/>
      <c r="C182" s="4249" t="str">
        <f>+'Master Data'!D352</f>
        <v>Second Year end break - commences</v>
      </c>
      <c r="D182" s="4249"/>
      <c r="E182" s="4249"/>
      <c r="F182" s="4249"/>
      <c r="G182" s="4273" t="str">
        <f>+'Master Data'!E352</f>
        <v>N/A</v>
      </c>
      <c r="H182" s="4273"/>
      <c r="I182" s="2052"/>
      <c r="J182" s="2052"/>
      <c r="K182" s="2052"/>
      <c r="L182" s="2060"/>
    </row>
    <row r="183" spans="2:15" ht="13.8">
      <c r="B183" s="2053"/>
      <c r="C183" s="4297" t="str">
        <f>+'Master Data'!D353</f>
        <v>ends on</v>
      </c>
      <c r="D183" s="4297"/>
      <c r="E183" s="4297"/>
      <c r="F183" s="4297"/>
      <c r="G183" s="4273" t="str">
        <f>+'Master Data'!E353</f>
        <v>N/A</v>
      </c>
      <c r="H183" s="4273"/>
      <c r="I183" s="2058"/>
      <c r="J183" s="2058"/>
      <c r="K183" s="2058"/>
      <c r="L183" s="2059"/>
    </row>
    <row r="184" spans="2:15" ht="14.25" customHeight="1">
      <c r="B184" s="2053"/>
      <c r="C184" s="4249" t="str">
        <f>+'Master Data'!D354</f>
        <v>Third Year end break - commences</v>
      </c>
      <c r="D184" s="4249"/>
      <c r="E184" s="4249"/>
      <c r="F184" s="4249"/>
      <c r="G184" s="4273" t="str">
        <f>+'Master Data'!E354</f>
        <v>N/A</v>
      </c>
      <c r="H184" s="4273"/>
      <c r="I184" s="2058"/>
      <c r="J184" s="2058"/>
      <c r="K184" s="2058"/>
      <c r="L184" s="2059"/>
    </row>
    <row r="185" spans="2:15" ht="14.25" customHeight="1">
      <c r="B185" s="2053"/>
      <c r="C185" s="4297" t="str">
        <f>+'Master Data'!D355</f>
        <v>ends on</v>
      </c>
      <c r="D185" s="4297"/>
      <c r="E185" s="4297"/>
      <c r="F185" s="4297"/>
      <c r="G185" s="4273" t="str">
        <f>+'Master Data'!E355</f>
        <v>N/A</v>
      </c>
      <c r="H185" s="4273"/>
      <c r="I185" s="2058"/>
      <c r="J185" s="2058"/>
      <c r="K185" s="2058"/>
      <c r="L185" s="2059"/>
    </row>
    <row r="186" spans="2:15" ht="13.95" customHeight="1">
      <c r="B186" s="2053"/>
      <c r="C186" s="4249" t="str">
        <f>+'Master Data'!D356</f>
        <v>Fourth Year end break - commences</v>
      </c>
      <c r="D186" s="4249"/>
      <c r="E186" s="4249"/>
      <c r="F186" s="4249"/>
      <c r="G186" s="4273" t="str">
        <f>+'Master Data'!E356</f>
        <v>N/A</v>
      </c>
      <c r="H186" s="4273"/>
      <c r="I186" s="2052"/>
      <c r="J186" s="2052"/>
      <c r="K186" s="2052"/>
      <c r="L186" s="2060"/>
    </row>
    <row r="187" spans="2:15" ht="13.8">
      <c r="B187" s="2061"/>
      <c r="C187" s="4272" t="str">
        <f>+'Master Data'!D357</f>
        <v>ends on</v>
      </c>
      <c r="D187" s="4272"/>
      <c r="E187" s="4272"/>
      <c r="F187" s="4272"/>
      <c r="G187" s="4298" t="str">
        <f>+'Master Data'!E357</f>
        <v>N/A</v>
      </c>
      <c r="H187" s="4298"/>
      <c r="I187" s="2062" t="s">
        <v>582</v>
      </c>
      <c r="J187" s="2063"/>
      <c r="K187" s="2063"/>
      <c r="L187" s="2064"/>
    </row>
    <row r="188" spans="2:15" ht="13.95" customHeight="1">
      <c r="B188" s="2065"/>
      <c r="C188" s="2031"/>
      <c r="D188" s="2031"/>
      <c r="E188" s="2031"/>
      <c r="F188" s="2066"/>
      <c r="G188" s="2067"/>
      <c r="H188" s="2067"/>
      <c r="I188" s="2068"/>
      <c r="J188" s="2066"/>
      <c r="K188" s="2066"/>
      <c r="L188" s="2069"/>
    </row>
    <row r="189" spans="2:15" ht="13.8">
      <c r="B189" s="2053"/>
      <c r="C189" s="4386" t="s">
        <v>574</v>
      </c>
      <c r="D189" s="4386"/>
      <c r="E189" s="4386"/>
      <c r="F189" s="4386"/>
      <c r="G189" s="4386"/>
      <c r="H189" s="4386"/>
      <c r="I189" s="2070"/>
      <c r="J189" s="2071"/>
      <c r="K189" s="2071"/>
      <c r="L189" s="2072"/>
    </row>
    <row r="190" spans="2:15" ht="8.25" customHeight="1">
      <c r="B190" s="2053"/>
      <c r="C190" s="2034"/>
      <c r="D190" s="2034"/>
      <c r="E190" s="2034"/>
      <c r="F190" s="2034"/>
      <c r="G190" s="2034"/>
      <c r="H190" s="2034"/>
      <c r="I190" s="2070"/>
      <c r="J190" s="2071"/>
      <c r="K190" s="2071"/>
      <c r="L190" s="2072"/>
    </row>
    <row r="191" spans="2:15" ht="47.25" customHeight="1">
      <c r="B191" s="1975" t="s">
        <v>1524</v>
      </c>
      <c r="C191" s="4446" t="s">
        <v>573</v>
      </c>
      <c r="D191" s="4446"/>
      <c r="E191" s="4446"/>
      <c r="F191" s="4446"/>
      <c r="G191" s="4446"/>
      <c r="H191" s="4446"/>
      <c r="I191" s="4446"/>
      <c r="J191" s="4446"/>
      <c r="K191" s="4446"/>
      <c r="L191" s="4447"/>
    </row>
    <row r="192" spans="2:15" ht="4.2" customHeight="1">
      <c r="B192" s="2061"/>
      <c r="C192" s="2025"/>
      <c r="D192" s="2026"/>
      <c r="E192" s="2026"/>
      <c r="F192" s="2063"/>
      <c r="G192" s="2073"/>
      <c r="H192" s="2073"/>
      <c r="I192" s="2062"/>
      <c r="J192" s="2063"/>
      <c r="K192" s="2063"/>
      <c r="L192" s="2064"/>
    </row>
    <row r="193" spans="2:22" ht="13.8">
      <c r="B193" s="2065" t="s">
        <v>582</v>
      </c>
      <c r="C193" s="4253" t="s">
        <v>1528</v>
      </c>
      <c r="D193" s="4254"/>
      <c r="E193" s="4254"/>
      <c r="F193" s="4254"/>
      <c r="G193" s="4254"/>
      <c r="H193" s="4254"/>
      <c r="I193" s="4254"/>
      <c r="J193" s="4254"/>
      <c r="K193" s="4254"/>
      <c r="L193" s="4255"/>
    </row>
    <row r="194" spans="2:22" ht="3.6" customHeight="1">
      <c r="B194" s="1975" t="s">
        <v>582</v>
      </c>
      <c r="C194" s="1967" t="s">
        <v>582</v>
      </c>
      <c r="D194" s="2052"/>
      <c r="E194" s="2052"/>
      <c r="F194" s="2052"/>
      <c r="G194" s="2052"/>
      <c r="H194" s="2052"/>
      <c r="I194" s="4373" t="s">
        <v>582</v>
      </c>
      <c r="J194" s="4373"/>
      <c r="K194" s="4373"/>
      <c r="L194" s="4374"/>
    </row>
    <row r="195" spans="2:22" ht="13.5" customHeight="1">
      <c r="B195" s="1975" t="s">
        <v>1559</v>
      </c>
      <c r="C195" s="4256" t="str">
        <f>"The time to deliver the deed of guarantee is  "&amp;+'Master Data'!E360&amp;""</f>
        <v>The time to deliver the deed of guarantee is  Prior to site hand over in terms of clause 5.3.1 and 5.3.2.</v>
      </c>
      <c r="D195" s="4249"/>
      <c r="E195" s="4249"/>
      <c r="F195" s="4249"/>
      <c r="G195" s="4249"/>
      <c r="H195" s="4249"/>
      <c r="I195" s="4249"/>
      <c r="J195" s="4249"/>
      <c r="K195" s="4249"/>
      <c r="L195" s="4250"/>
    </row>
    <row r="196" spans="2:22" ht="9" customHeight="1">
      <c r="B196" s="2053"/>
      <c r="C196" s="2074" t="s">
        <v>582</v>
      </c>
      <c r="D196" s="2058"/>
      <c r="E196" s="2058"/>
      <c r="F196" s="2058"/>
      <c r="G196" s="2058"/>
      <c r="H196" s="2058"/>
      <c r="I196" s="2058"/>
      <c r="J196" s="2058"/>
      <c r="K196" s="2058"/>
      <c r="L196" s="2059"/>
      <c r="N196" s="4477" t="s">
        <v>1501</v>
      </c>
      <c r="O196" s="4478"/>
      <c r="P196" s="4478"/>
    </row>
    <row r="197" spans="2:22" ht="14.25" customHeight="1">
      <c r="B197" s="1975" t="s">
        <v>1559</v>
      </c>
      <c r="C197" s="4256" t="s">
        <v>4294</v>
      </c>
      <c r="D197" s="4249"/>
      <c r="E197" s="4249"/>
      <c r="F197" s="4249"/>
      <c r="G197" s="4249"/>
      <c r="H197" s="4249"/>
      <c r="I197" s="4249"/>
      <c r="J197" s="4249"/>
      <c r="K197" s="4249"/>
      <c r="L197" s="4250"/>
      <c r="N197" s="4478"/>
      <c r="O197" s="4478"/>
      <c r="P197" s="4478"/>
    </row>
    <row r="198" spans="2:22" ht="4.2" customHeight="1">
      <c r="B198" s="1984"/>
      <c r="C198" s="1985"/>
      <c r="D198" s="1988"/>
      <c r="E198" s="1988"/>
      <c r="F198" s="1988"/>
      <c r="G198" s="1988"/>
      <c r="H198" s="1988"/>
      <c r="I198" s="1988"/>
      <c r="J198" s="1988"/>
      <c r="K198" s="1988"/>
      <c r="L198" s="1989"/>
      <c r="N198" s="4479" t="s">
        <v>1500</v>
      </c>
      <c r="O198" s="4479"/>
      <c r="P198" s="4479"/>
      <c r="Q198" s="4479"/>
      <c r="R198" s="4479"/>
      <c r="S198" s="4479"/>
      <c r="T198" s="4479"/>
      <c r="U198" s="4479"/>
      <c r="V198" s="4479"/>
    </row>
    <row r="199" spans="2:22" ht="13.8">
      <c r="B199" s="2075"/>
      <c r="C199" s="4283" t="s">
        <v>1636</v>
      </c>
      <c r="D199" s="4284"/>
      <c r="E199" s="4284"/>
      <c r="F199" s="4284"/>
      <c r="G199" s="4284"/>
      <c r="H199" s="4284"/>
      <c r="I199" s="4284"/>
      <c r="J199" s="4284"/>
      <c r="K199" s="4284"/>
      <c r="L199" s="4285"/>
      <c r="N199" s="4479"/>
      <c r="O199" s="4479"/>
      <c r="P199" s="4479"/>
      <c r="Q199" s="4479"/>
      <c r="R199" s="4479"/>
      <c r="S199" s="4479"/>
      <c r="T199" s="4479"/>
      <c r="U199" s="4479"/>
      <c r="V199" s="4479"/>
    </row>
    <row r="200" spans="2:22" ht="5.25" customHeight="1">
      <c r="B200" s="1982"/>
      <c r="C200" s="1805"/>
      <c r="L200" s="2076"/>
      <c r="N200" s="4479"/>
      <c r="O200" s="4479"/>
      <c r="P200" s="4479"/>
      <c r="Q200" s="4479"/>
      <c r="R200" s="4479"/>
      <c r="S200" s="4479"/>
      <c r="T200" s="4479"/>
      <c r="U200" s="4479"/>
      <c r="V200" s="4479"/>
    </row>
    <row r="201" spans="2:22" ht="27.75" customHeight="1">
      <c r="B201" s="1976" t="s">
        <v>582</v>
      </c>
      <c r="C201" s="4315" t="s">
        <v>4605</v>
      </c>
      <c r="D201" s="4316"/>
      <c r="E201" s="4316"/>
      <c r="F201" s="4316"/>
      <c r="G201" s="4316"/>
      <c r="H201" s="4316"/>
      <c r="I201" s="4316"/>
      <c r="J201" s="4316"/>
      <c r="K201" s="4316"/>
      <c r="L201" s="4317"/>
      <c r="N201" s="4479"/>
      <c r="O201" s="4479"/>
      <c r="P201" s="4479"/>
      <c r="Q201" s="4479"/>
      <c r="R201" s="4479"/>
      <c r="S201" s="4479"/>
      <c r="T201" s="4479"/>
      <c r="U201" s="4479"/>
      <c r="V201" s="4479"/>
    </row>
    <row r="202" spans="2:22" ht="8.25" customHeight="1">
      <c r="B202" s="1984"/>
      <c r="C202" s="2077" t="s">
        <v>582</v>
      </c>
      <c r="D202" s="2078"/>
      <c r="E202" s="2078"/>
      <c r="F202" s="2078"/>
      <c r="G202" s="2078"/>
      <c r="H202" s="2078"/>
      <c r="I202" s="2078"/>
      <c r="J202" s="2078"/>
      <c r="K202" s="2078"/>
      <c r="L202" s="2079"/>
      <c r="N202" s="2080"/>
      <c r="O202" s="2080"/>
      <c r="P202" s="2080"/>
      <c r="Q202" s="2080"/>
      <c r="R202" s="2080"/>
    </row>
    <row r="203" spans="2:22" ht="178.2" customHeight="1">
      <c r="B203" s="2081"/>
      <c r="C203" s="4277" t="s">
        <v>1638</v>
      </c>
      <c r="D203" s="4278"/>
      <c r="E203" s="4278"/>
      <c r="F203" s="4278"/>
      <c r="G203" s="4278"/>
      <c r="H203" s="4278"/>
      <c r="I203" s="4278"/>
      <c r="J203" s="4278"/>
      <c r="K203" s="4278"/>
      <c r="L203" s="4279"/>
      <c r="O203" s="2080"/>
      <c r="P203" s="2080"/>
      <c r="Q203" s="2080"/>
      <c r="R203" s="2080"/>
    </row>
    <row r="204" spans="2:22" ht="14.25" customHeight="1">
      <c r="B204" s="2036" t="s">
        <v>1525</v>
      </c>
      <c r="C204" s="4320" t="str">
        <f>+"The contractor shall commence executing the Works "&amp;+'Master Data'!E373&amp;""</f>
        <v>The contractor shall commence executing the Works within 7 calendar days from the Commencement Date.</v>
      </c>
      <c r="D204" s="4321"/>
      <c r="E204" s="4321"/>
      <c r="F204" s="4321"/>
      <c r="G204" s="4321"/>
      <c r="H204" s="4321"/>
      <c r="I204" s="4321"/>
      <c r="J204" s="4321"/>
      <c r="K204" s="4321"/>
      <c r="L204" s="4322"/>
      <c r="N204" s="2080"/>
      <c r="O204" s="2080"/>
      <c r="P204" s="2080"/>
      <c r="Q204" s="2080"/>
      <c r="R204" s="2080"/>
    </row>
    <row r="205" spans="2:22" ht="8.25" customHeight="1">
      <c r="B205" s="2061"/>
      <c r="C205" s="2082"/>
      <c r="D205" s="2008"/>
      <c r="E205" s="2008"/>
      <c r="F205" s="2008"/>
      <c r="G205" s="2008"/>
      <c r="H205" s="2008"/>
      <c r="I205" s="2008"/>
      <c r="J205" s="2008"/>
      <c r="K205" s="2008"/>
      <c r="L205" s="2083"/>
      <c r="N205" s="2080"/>
      <c r="O205" s="2080"/>
      <c r="P205" s="2080"/>
      <c r="Q205" s="2080"/>
      <c r="R205" s="2080"/>
    </row>
    <row r="206" spans="2:22" ht="48" customHeight="1">
      <c r="B206" s="2047" t="s">
        <v>1560</v>
      </c>
      <c r="C206" s="4280" t="s">
        <v>1561</v>
      </c>
      <c r="D206" s="4281"/>
      <c r="E206" s="4281"/>
      <c r="F206" s="4281"/>
      <c r="G206" s="4281"/>
      <c r="H206" s="4281"/>
      <c r="I206" s="4281"/>
      <c r="J206" s="4281"/>
      <c r="K206" s="4281"/>
      <c r="L206" s="4282"/>
      <c r="M206" s="2084">
        <v>41290</v>
      </c>
    </row>
    <row r="207" spans="2:22" ht="27" customHeight="1">
      <c r="B207" s="2085" t="s">
        <v>2032</v>
      </c>
      <c r="C207" s="4482" t="str">
        <f>+'Master Data'!E375</f>
        <v>The Contractor shall deliver his programme of work within 10 calendar days after notice from the Employer, prior to the Commencement Date.</v>
      </c>
      <c r="D207" s="4483"/>
      <c r="E207" s="4483"/>
      <c r="F207" s="4483"/>
      <c r="G207" s="4483"/>
      <c r="H207" s="4483"/>
      <c r="I207" s="4483"/>
      <c r="J207" s="4483"/>
      <c r="K207" s="4483"/>
      <c r="L207" s="4484"/>
    </row>
    <row r="208" spans="2:22" ht="6.6" customHeight="1">
      <c r="B208" s="1967"/>
      <c r="C208" s="1143"/>
      <c r="D208" s="1973"/>
      <c r="E208" s="1144"/>
      <c r="F208" s="1144"/>
      <c r="G208" s="1144"/>
      <c r="H208" s="1143"/>
      <c r="I208" s="1973"/>
      <c r="J208" s="1144"/>
      <c r="K208" s="1144"/>
      <c r="L208" s="2086"/>
    </row>
    <row r="209" spans="2:12" ht="13.8">
      <c r="B209" s="1948" t="s">
        <v>582</v>
      </c>
      <c r="C209" s="4274" t="s">
        <v>977</v>
      </c>
      <c r="D209" s="4275"/>
      <c r="E209" s="4275"/>
      <c r="F209" s="4275"/>
      <c r="G209" s="4275"/>
      <c r="H209" s="4275"/>
      <c r="I209" s="4275"/>
      <c r="J209" s="4275"/>
      <c r="K209" s="4275"/>
      <c r="L209" s="4276"/>
    </row>
    <row r="210" spans="2:12" ht="14.4">
      <c r="B210" s="2036" t="s">
        <v>1562</v>
      </c>
      <c r="C210" s="4299" t="s">
        <v>836</v>
      </c>
      <c r="D210" s="4300"/>
      <c r="E210" s="4300"/>
      <c r="F210" s="4300"/>
      <c r="G210" s="4300"/>
      <c r="H210" s="4300"/>
      <c r="I210" s="4300"/>
      <c r="J210" s="4300"/>
      <c r="K210" s="4300"/>
      <c r="L210" s="4301"/>
    </row>
    <row r="211" spans="2:12" ht="15" customHeight="1">
      <c r="B211" s="2047" t="s">
        <v>582</v>
      </c>
      <c r="C211" s="4302"/>
      <c r="D211" s="4303"/>
      <c r="E211" s="4303"/>
      <c r="F211" s="4303"/>
      <c r="G211" s="4303"/>
      <c r="H211" s="4303"/>
      <c r="I211" s="4303"/>
      <c r="J211" s="4303"/>
      <c r="K211" s="4303"/>
      <c r="L211" s="4304"/>
    </row>
    <row r="212" spans="2:12" ht="14.4">
      <c r="B212" s="2036" t="s">
        <v>1563</v>
      </c>
      <c r="C212" s="4300" t="s">
        <v>837</v>
      </c>
      <c r="D212" s="4300"/>
      <c r="E212" s="4300"/>
      <c r="F212" s="4300"/>
      <c r="G212" s="4300"/>
      <c r="H212" s="4300"/>
      <c r="I212" s="4300"/>
      <c r="J212" s="4300"/>
      <c r="K212" s="4300"/>
      <c r="L212" s="4301"/>
    </row>
    <row r="213" spans="2:12" ht="15" customHeight="1">
      <c r="B213" s="2087" t="s">
        <v>582</v>
      </c>
      <c r="C213" s="2088"/>
      <c r="D213" s="2089"/>
      <c r="E213" s="2089"/>
      <c r="F213" s="2089"/>
      <c r="G213" s="2089"/>
      <c r="H213" s="2089"/>
      <c r="I213" s="2089"/>
      <c r="J213" s="2089"/>
      <c r="K213" s="2089"/>
      <c r="L213" s="1993"/>
    </row>
    <row r="214" spans="2:12" ht="13.8" outlineLevel="1">
      <c r="B214" s="1990" t="s">
        <v>582</v>
      </c>
      <c r="C214" s="4320" t="s">
        <v>838</v>
      </c>
      <c r="D214" s="4300"/>
      <c r="E214" s="4300"/>
      <c r="F214" s="4300"/>
      <c r="G214" s="4300"/>
      <c r="H214" s="4300"/>
      <c r="I214" s="4300"/>
      <c r="J214" s="4300"/>
      <c r="K214" s="4300"/>
      <c r="L214" s="4301"/>
    </row>
    <row r="215" spans="2:12" ht="14.4" outlineLevel="1">
      <c r="B215" s="1976" t="s">
        <v>582</v>
      </c>
      <c r="C215" s="4302" t="s">
        <v>1113</v>
      </c>
      <c r="D215" s="4303"/>
      <c r="E215" s="4303"/>
      <c r="F215" s="4303"/>
      <c r="G215" s="4303"/>
      <c r="H215" s="4303"/>
      <c r="I215" s="4303"/>
      <c r="J215" s="4303"/>
      <c r="K215" s="4303"/>
      <c r="L215" s="4304"/>
    </row>
    <row r="216" spans="2:12" ht="14.4" outlineLevel="1">
      <c r="B216" s="2090" t="s">
        <v>582</v>
      </c>
      <c r="C216" s="4300" t="s">
        <v>839</v>
      </c>
      <c r="D216" s="4300"/>
      <c r="E216" s="4300"/>
      <c r="F216" s="4300"/>
      <c r="G216" s="4300"/>
      <c r="H216" s="4300"/>
      <c r="I216" s="4300"/>
      <c r="J216" s="4300"/>
      <c r="K216" s="4300"/>
      <c r="L216" s="4301"/>
    </row>
    <row r="217" spans="2:12" ht="31.5" customHeight="1" outlineLevel="1">
      <c r="B217" s="1975" t="s">
        <v>1917</v>
      </c>
      <c r="C217" s="4366" t="s">
        <v>1094</v>
      </c>
      <c r="D217" s="4480"/>
      <c r="E217" s="4480"/>
      <c r="F217" s="4480"/>
      <c r="G217" s="4480"/>
      <c r="H217" s="4480"/>
      <c r="I217" s="4480"/>
      <c r="J217" s="4480"/>
      <c r="K217" s="4480"/>
      <c r="L217" s="4481"/>
    </row>
    <row r="218" spans="2:12" ht="14.4" outlineLevel="1">
      <c r="B218" s="1976"/>
      <c r="C218" s="2091"/>
      <c r="D218" s="1951"/>
      <c r="E218" s="1951"/>
      <c r="F218" s="1951"/>
      <c r="G218" s="1951"/>
      <c r="H218" s="1951"/>
      <c r="I218" s="1951"/>
      <c r="J218" s="1951"/>
      <c r="K218" s="1951"/>
      <c r="L218" s="1952"/>
    </row>
    <row r="219" spans="2:12" ht="30" customHeight="1" outlineLevel="1">
      <c r="B219" s="1976"/>
      <c r="C219" s="4366" t="s">
        <v>394</v>
      </c>
      <c r="D219" s="4366"/>
      <c r="E219" s="4366"/>
      <c r="F219" s="4366"/>
      <c r="G219" s="4366"/>
      <c r="H219" s="4366"/>
      <c r="I219" s="4366"/>
      <c r="J219" s="4366"/>
      <c r="K219" s="4366"/>
      <c r="L219" s="4367"/>
    </row>
    <row r="220" spans="2:12" ht="14.4" outlineLevel="1">
      <c r="B220" s="1976" t="s">
        <v>582</v>
      </c>
      <c r="C220" s="2092"/>
      <c r="D220" s="1951"/>
      <c r="E220" s="1951"/>
      <c r="F220" s="1951"/>
      <c r="G220" s="1951"/>
      <c r="H220" s="1951"/>
      <c r="I220" s="1951"/>
      <c r="J220" s="1951"/>
      <c r="K220" s="1951"/>
      <c r="L220" s="1952"/>
    </row>
    <row r="221" spans="2:12" ht="18" customHeight="1" outlineLevel="1">
      <c r="B221" s="1976"/>
      <c r="C221" s="4294" t="s">
        <v>1089</v>
      </c>
      <c r="D221" s="4294"/>
      <c r="E221" s="4294"/>
      <c r="F221" s="4294"/>
      <c r="G221" s="4294"/>
      <c r="H221" s="4294"/>
      <c r="I221" s="4294"/>
      <c r="J221" s="4294"/>
      <c r="K221" s="2093" t="str">
        <f>IF('Master Data'!F690=1,"Yes        X","Yes")</f>
        <v>Yes        X</v>
      </c>
      <c r="L221" s="2093" t="str">
        <f>IF('Master Data'!F690=2,"No        X","No")</f>
        <v>No</v>
      </c>
    </row>
    <row r="222" spans="2:12" ht="13.8" outlineLevel="1">
      <c r="B222" s="2094"/>
      <c r="C222" s="1977"/>
      <c r="D222" s="1951"/>
      <c r="E222" s="1951"/>
      <c r="F222" s="1951"/>
      <c r="G222" s="1951"/>
      <c r="H222" s="1951"/>
      <c r="I222" s="1951"/>
      <c r="J222" s="1951"/>
      <c r="L222" s="2076"/>
    </row>
    <row r="223" spans="2:12" ht="14.25" customHeight="1" outlineLevel="1">
      <c r="B223" s="1976" t="s">
        <v>582</v>
      </c>
      <c r="C223" s="4294" t="s">
        <v>1092</v>
      </c>
      <c r="D223" s="4294"/>
      <c r="E223" s="4294"/>
      <c r="F223" s="4294"/>
      <c r="G223" s="4294"/>
      <c r="H223" s="4294"/>
      <c r="I223" s="4294"/>
      <c r="J223" s="4294"/>
      <c r="K223" s="2093" t="str">
        <f>IF('Master Data'!F644=1,"Yes        X","Yes")</f>
        <v>Yes        X</v>
      </c>
      <c r="L223" s="2093" t="str">
        <f>IF('Master Data'!F644=2,"No        X","No")</f>
        <v>No</v>
      </c>
    </row>
    <row r="224" spans="2:12" ht="13.8" outlineLevel="1">
      <c r="B224" s="2094"/>
      <c r="C224" s="1977" t="s">
        <v>1114</v>
      </c>
      <c r="D224" s="1951"/>
      <c r="E224" s="1951"/>
      <c r="F224" s="1951"/>
      <c r="G224" s="1951"/>
      <c r="H224" s="1951"/>
      <c r="I224" s="1951"/>
      <c r="J224" s="1951"/>
      <c r="K224" s="1951"/>
      <c r="L224" s="1952"/>
    </row>
    <row r="225" spans="2:12" ht="14.25" customHeight="1" outlineLevel="1">
      <c r="B225" s="1976" t="s">
        <v>582</v>
      </c>
      <c r="C225" s="4294" t="s">
        <v>1093</v>
      </c>
      <c r="D225" s="4294"/>
      <c r="E225" s="4294"/>
      <c r="F225" s="4294"/>
      <c r="G225" s="4294"/>
      <c r="H225" s="4294"/>
      <c r="I225" s="4294"/>
      <c r="J225" s="4294"/>
      <c r="K225" s="2093" t="str">
        <f>IF('Master Data'!F645=1,"Yes        X","Yes")</f>
        <v>Yes</v>
      </c>
      <c r="L225" s="2093" t="str">
        <f>IF('Master Data'!F645=2,"No        X","No")</f>
        <v>No        X</v>
      </c>
    </row>
    <row r="226" spans="2:12" ht="14.4" outlineLevel="1">
      <c r="B226" s="1976"/>
      <c r="C226" s="1977"/>
      <c r="D226" s="1951"/>
      <c r="E226" s="1951"/>
      <c r="F226" s="1951"/>
      <c r="G226" s="1951"/>
      <c r="H226" s="1951"/>
      <c r="I226" s="1951"/>
      <c r="J226" s="1951"/>
      <c r="K226" s="1951"/>
      <c r="L226" s="1952"/>
    </row>
    <row r="227" spans="2:12" ht="14.4" customHeight="1" outlineLevel="1">
      <c r="B227" s="1976" t="s">
        <v>582</v>
      </c>
      <c r="C227" s="4294" t="s">
        <v>395</v>
      </c>
      <c r="D227" s="4294"/>
      <c r="E227" s="4294"/>
      <c r="F227" s="4294"/>
      <c r="G227" s="4294"/>
      <c r="H227" s="4294"/>
      <c r="I227" s="4294"/>
      <c r="J227" s="1958"/>
      <c r="K227" s="4295" t="str">
        <f>+'Master Data'!F650</f>
        <v>Electrical, Mechanical and Civil work</v>
      </c>
      <c r="L227" s="4296"/>
    </row>
    <row r="228" spans="2:12" ht="14.25" customHeight="1" outlineLevel="1">
      <c r="B228" s="1976"/>
      <c r="D228" s="1958"/>
      <c r="E228" s="1958"/>
      <c r="F228" s="1958"/>
      <c r="G228" s="1958"/>
      <c r="H228" s="1958"/>
      <c r="I228" s="1958"/>
      <c r="J228" s="1958"/>
      <c r="K228" s="1958"/>
      <c r="L228" s="1959"/>
    </row>
    <row r="229" spans="2:12" ht="14.4" outlineLevel="1">
      <c r="B229" s="2087" t="s">
        <v>582</v>
      </c>
      <c r="C229" s="2095"/>
      <c r="D229" s="2089"/>
      <c r="E229" s="2089"/>
      <c r="F229" s="2089"/>
      <c r="G229" s="2089"/>
      <c r="H229" s="2089"/>
      <c r="I229" s="2089"/>
      <c r="J229" s="2089"/>
      <c r="K229" s="2089"/>
      <c r="L229" s="1993"/>
    </row>
    <row r="230" spans="2:12" ht="16.95" customHeight="1">
      <c r="B230" s="1975" t="s">
        <v>1536</v>
      </c>
      <c r="C230" s="4292" t="s">
        <v>123</v>
      </c>
      <c r="D230" s="4293"/>
      <c r="E230" s="4293"/>
      <c r="F230" s="4293"/>
      <c r="G230" s="4293"/>
      <c r="H230" s="4293"/>
      <c r="I230" s="4293"/>
      <c r="J230" s="4286">
        <f>+'Master Data'!G377</f>
        <v>0</v>
      </c>
      <c r="K230" s="4287"/>
      <c r="L230" s="2096"/>
    </row>
    <row r="231" spans="2:12" ht="5.25" customHeight="1">
      <c r="B231" s="2061"/>
      <c r="C231" s="1968" t="s">
        <v>162</v>
      </c>
      <c r="D231" s="2049"/>
      <c r="E231" s="2049"/>
      <c r="F231" s="2049"/>
      <c r="G231" s="2049"/>
      <c r="H231" s="2049"/>
      <c r="I231" s="2049"/>
      <c r="J231" s="1968"/>
      <c r="K231" s="2049"/>
      <c r="L231" s="2050"/>
    </row>
    <row r="232" spans="2:12" ht="14.25" customHeight="1">
      <c r="B232" s="2065"/>
      <c r="C232" s="2030"/>
      <c r="D232" s="2031"/>
      <c r="E232" s="2031"/>
      <c r="F232" s="2031"/>
      <c r="G232" s="2031"/>
      <c r="H232" s="2031"/>
      <c r="I232" s="2031"/>
      <c r="J232" s="2034"/>
      <c r="K232" s="2034"/>
      <c r="L232" s="2097"/>
    </row>
    <row r="233" spans="2:12" ht="14.25" customHeight="1">
      <c r="B233" s="1975" t="s">
        <v>1537</v>
      </c>
      <c r="C233" s="4256" t="s">
        <v>124</v>
      </c>
      <c r="D233" s="4249"/>
      <c r="E233" s="4249"/>
      <c r="F233" s="4249"/>
      <c r="G233" s="4249"/>
      <c r="H233" s="4249"/>
      <c r="I233" s="4249"/>
      <c r="J233" s="4249"/>
      <c r="K233" s="4249"/>
      <c r="L233" s="4250"/>
    </row>
    <row r="234" spans="2:12" ht="14.25" customHeight="1">
      <c r="B234" s="2053"/>
      <c r="C234" s="2041"/>
      <c r="D234" s="4291" t="str">
        <f>+'Master Data'!G378</f>
        <v>30% of the Contract Price</v>
      </c>
      <c r="E234" s="4291"/>
      <c r="F234" s="4291"/>
      <c r="G234" s="4291"/>
      <c r="H234" s="2034"/>
      <c r="I234" s="2034"/>
      <c r="J234" s="2034"/>
      <c r="K234" s="2034"/>
      <c r="L234" s="2097"/>
    </row>
    <row r="235" spans="2:12" ht="6" customHeight="1">
      <c r="B235" s="2061"/>
      <c r="C235" s="2025"/>
      <c r="D235" s="2026"/>
      <c r="E235" s="2026"/>
      <c r="F235" s="2026"/>
      <c r="G235" s="2026"/>
      <c r="H235" s="2026"/>
      <c r="I235" s="2026"/>
      <c r="J235" s="2026"/>
      <c r="K235" s="2026"/>
      <c r="L235" s="2098"/>
    </row>
    <row r="236" spans="2:12" ht="14.25" customHeight="1">
      <c r="B236" s="2065"/>
      <c r="C236" s="2030"/>
      <c r="D236" s="2031"/>
      <c r="E236" s="2031"/>
      <c r="F236" s="2031"/>
      <c r="G236" s="2031"/>
      <c r="H236" s="2031"/>
      <c r="I236" s="2031"/>
      <c r="J236" s="2031"/>
      <c r="K236" s="2031"/>
      <c r="L236" s="2099"/>
    </row>
    <row r="237" spans="2:12" ht="14.25" customHeight="1">
      <c r="B237" s="1975" t="s">
        <v>1538</v>
      </c>
      <c r="C237" s="4256" t="str">
        <f>+'Master Data'!D379</f>
        <v>The limit for indemnity for liable insurance is:</v>
      </c>
      <c r="D237" s="4249"/>
      <c r="E237" s="4249"/>
      <c r="F237" s="4249"/>
      <c r="G237" s="4249"/>
      <c r="H237" s="4288" t="str">
        <f>+'Master Data'!E379</f>
        <v>Unlimited</v>
      </c>
      <c r="I237" s="4289"/>
      <c r="J237" s="4290"/>
      <c r="K237" s="2052"/>
      <c r="L237" s="2060"/>
    </row>
    <row r="238" spans="2:12" ht="14.25" customHeight="1">
      <c r="B238" s="1975"/>
      <c r="C238" s="2041"/>
      <c r="E238" s="2100"/>
      <c r="F238" s="2100"/>
      <c r="G238" s="2100"/>
      <c r="H238" s="2034"/>
      <c r="I238" s="2034"/>
      <c r="J238" s="2034"/>
      <c r="K238" s="2034"/>
      <c r="L238" s="2097"/>
    </row>
    <row r="239" spans="2:12" ht="14.25" customHeight="1">
      <c r="B239" s="1975" t="s">
        <v>1539</v>
      </c>
      <c r="C239" s="4256" t="s">
        <v>127</v>
      </c>
      <c r="D239" s="4249"/>
      <c r="E239" s="4249"/>
      <c r="F239" s="4249"/>
      <c r="G239" s="4249"/>
      <c r="H239" s="4249"/>
      <c r="I239" s="4249"/>
      <c r="J239" s="4257">
        <f>+'Master Data'!G381</f>
        <v>0.33300000000000002</v>
      </c>
      <c r="K239" s="4258"/>
      <c r="L239" s="2060"/>
    </row>
    <row r="240" spans="2:12" ht="14.25" customHeight="1">
      <c r="B240" s="2061"/>
      <c r="C240" s="2025"/>
      <c r="D240" s="2026"/>
      <c r="E240" s="2026"/>
      <c r="F240" s="2026"/>
      <c r="G240" s="2026"/>
      <c r="H240" s="2026"/>
      <c r="I240" s="2026"/>
      <c r="J240" s="2026"/>
      <c r="K240" s="2026"/>
      <c r="L240" s="2098"/>
    </row>
    <row r="241" spans="2:12" ht="25.2" customHeight="1">
      <c r="B241" s="2036" t="s">
        <v>1515</v>
      </c>
      <c r="C241" s="4358" t="s">
        <v>1516</v>
      </c>
      <c r="D241" s="4359"/>
      <c r="E241" s="4359"/>
      <c r="F241" s="4359"/>
      <c r="G241" s="4359"/>
      <c r="H241" s="4359"/>
      <c r="I241" s="4359"/>
      <c r="J241" s="4359"/>
      <c r="K241" s="4359"/>
      <c r="L241" s="4360"/>
    </row>
    <row r="242" spans="2:12" ht="28.5" customHeight="1">
      <c r="B242" s="2047"/>
      <c r="C242" s="4378" t="s">
        <v>1517</v>
      </c>
      <c r="D242" s="4379"/>
      <c r="E242" s="4379"/>
      <c r="F242" s="4394" t="str">
        <f>+'Master Data'!E344</f>
        <v>A time measured from the Commencement date.</v>
      </c>
      <c r="G242" s="4395"/>
      <c r="H242" s="4395"/>
      <c r="I242" s="4395"/>
      <c r="J242" s="4395"/>
      <c r="K242" s="4395"/>
      <c r="L242" s="4497"/>
    </row>
    <row r="243" spans="2:12" ht="13.8">
      <c r="B243" s="2101" t="s">
        <v>582</v>
      </c>
      <c r="C243" s="4388" t="s">
        <v>1936</v>
      </c>
      <c r="D243" s="4389"/>
      <c r="E243" s="4389"/>
      <c r="F243" s="4389"/>
      <c r="G243" s="4389"/>
      <c r="H243" s="4389"/>
      <c r="I243" s="4389"/>
      <c r="J243" s="4389"/>
      <c r="K243" s="4389"/>
      <c r="L243" s="4390"/>
    </row>
    <row r="244" spans="2:12" ht="31.95" customHeight="1">
      <c r="B244" s="2102"/>
      <c r="C244" s="4256" t="s">
        <v>99</v>
      </c>
      <c r="D244" s="4249"/>
      <c r="E244" s="4249"/>
      <c r="F244" s="4249"/>
      <c r="G244" s="4249"/>
      <c r="H244" s="2103">
        <f>+'Master Data'!F646</f>
        <v>19</v>
      </c>
      <c r="I244" s="4261" t="s">
        <v>3988</v>
      </c>
      <c r="J244" s="4262"/>
      <c r="K244" s="4262"/>
      <c r="L244" s="4263"/>
    </row>
    <row r="245" spans="2:12" ht="14.25" customHeight="1">
      <c r="B245" s="2104" t="s">
        <v>1519</v>
      </c>
      <c r="C245" s="4256" t="s">
        <v>1937</v>
      </c>
      <c r="D245" s="4386"/>
      <c r="E245" s="4386"/>
      <c r="F245" s="4386"/>
      <c r="G245" s="4386"/>
      <c r="H245" s="4496" t="str">
        <f>+'Master Data'!F647</f>
        <v>To be determined</v>
      </c>
      <c r="I245" s="4496"/>
      <c r="J245" s="4496"/>
      <c r="K245" s="4496"/>
      <c r="L245" s="2105"/>
    </row>
    <row r="246" spans="2:12" ht="14.25" customHeight="1">
      <c r="B246" s="2104" t="s">
        <v>1520</v>
      </c>
      <c r="C246" s="4256" t="s">
        <v>137</v>
      </c>
      <c r="D246" s="4249"/>
      <c r="E246" s="4249"/>
      <c r="F246" s="4249"/>
      <c r="G246" s="4249"/>
      <c r="H246" s="4259" t="str">
        <f>+'Master Data'!F649</f>
        <v>0.04% of the Contract Price, rounded to the nearest R10</v>
      </c>
      <c r="I246" s="4259"/>
      <c r="J246" s="4259"/>
      <c r="K246" s="4259"/>
      <c r="L246" s="2106"/>
    </row>
    <row r="247" spans="2:12" ht="5.4" customHeight="1">
      <c r="B247" s="2107"/>
      <c r="C247" s="4391"/>
      <c r="D247" s="4392"/>
      <c r="E247" s="4392"/>
      <c r="F247" s="4392"/>
      <c r="G247" s="4392"/>
      <c r="H247" s="4392"/>
      <c r="I247" s="4392"/>
      <c r="J247" s="4392"/>
      <c r="K247" s="4392"/>
      <c r="L247" s="4393"/>
    </row>
    <row r="248" spans="2:12" ht="13.8">
      <c r="B248" s="2065" t="s">
        <v>582</v>
      </c>
      <c r="C248" s="4375" t="s">
        <v>1938</v>
      </c>
      <c r="D248" s="4376"/>
      <c r="E248" s="4376"/>
      <c r="F248" s="4376"/>
      <c r="G248" s="4376"/>
      <c r="H248" s="4376"/>
      <c r="I248" s="4376"/>
      <c r="J248" s="4376"/>
      <c r="K248" s="4376"/>
      <c r="L248" s="4377"/>
    </row>
    <row r="249" spans="2:12" ht="8.25" customHeight="1">
      <c r="B249" s="2053"/>
      <c r="C249" s="4383"/>
      <c r="D249" s="4384"/>
      <c r="E249" s="4384"/>
      <c r="F249" s="4384"/>
      <c r="G249" s="4384"/>
      <c r="H249" s="4384"/>
      <c r="I249" s="4384"/>
      <c r="J249" s="4384"/>
      <c r="K249" s="4384"/>
      <c r="L249" s="4385"/>
    </row>
    <row r="250" spans="2:12" ht="14.4">
      <c r="B250" s="2108" t="s">
        <v>582</v>
      </c>
      <c r="C250" s="4396" t="s">
        <v>1939</v>
      </c>
      <c r="D250" s="4373"/>
      <c r="E250" s="4373"/>
      <c r="F250" s="4373"/>
      <c r="G250" s="4373"/>
      <c r="H250" s="4373"/>
      <c r="I250" s="4373"/>
      <c r="J250" s="4373"/>
      <c r="K250" s="4373"/>
      <c r="L250" s="4374"/>
    </row>
    <row r="251" spans="2:12" ht="6" customHeight="1">
      <c r="B251" s="1975" t="s">
        <v>582</v>
      </c>
      <c r="C251" s="4380"/>
      <c r="D251" s="4381"/>
      <c r="E251" s="4381"/>
      <c r="F251" s="4381"/>
      <c r="G251" s="4381"/>
      <c r="H251" s="4381"/>
      <c r="I251" s="4381"/>
      <c r="J251" s="4381"/>
      <c r="K251" s="4381"/>
      <c r="L251" s="4382"/>
    </row>
    <row r="252" spans="2:12" ht="13.8">
      <c r="B252" s="2053"/>
      <c r="C252" s="4256" t="s">
        <v>130</v>
      </c>
      <c r="D252" s="4249"/>
      <c r="E252" s="4249"/>
      <c r="F252" s="4249"/>
      <c r="G252" s="4249"/>
      <c r="H252" s="4249"/>
      <c r="I252" s="4249"/>
      <c r="J252" s="4249"/>
      <c r="K252" s="4249"/>
      <c r="L252" s="4250"/>
    </row>
    <row r="253" spans="2:12" ht="14.4">
      <c r="B253" s="2108" t="s">
        <v>1519</v>
      </c>
      <c r="C253" s="4387" t="str">
        <f>+'Master Data'!F653</f>
        <v>3 Calendar Months</v>
      </c>
      <c r="D253" s="4387"/>
      <c r="E253" s="4387"/>
      <c r="F253" s="4387"/>
      <c r="G253" s="4387"/>
      <c r="H253" s="4387"/>
      <c r="I253" s="4387"/>
      <c r="J253" s="4387"/>
      <c r="K253" s="4387"/>
      <c r="L253" s="4387"/>
    </row>
    <row r="254" spans="2:12" ht="14.4">
      <c r="B254" s="2108" t="s">
        <v>1520</v>
      </c>
      <c r="C254" s="4259" t="str">
        <f>+'Master Data'!F654</f>
        <v>0.04% of the Contract Price, rounded to the nearest R10</v>
      </c>
      <c r="D254" s="4260"/>
      <c r="E254" s="4260"/>
      <c r="F254" s="4260"/>
      <c r="G254" s="4260"/>
      <c r="H254" s="4260"/>
      <c r="I254" s="4260"/>
      <c r="J254" s="4260"/>
      <c r="K254" s="4260"/>
      <c r="L254" s="4260"/>
    </row>
    <row r="255" spans="2:12" ht="6" customHeight="1">
      <c r="B255" s="2053"/>
      <c r="C255" s="4397"/>
      <c r="D255" s="4398"/>
      <c r="E255" s="4398"/>
      <c r="F255" s="4398"/>
      <c r="G255" s="4398"/>
      <c r="H255" s="4398"/>
      <c r="I255" s="4398"/>
      <c r="J255" s="4398"/>
      <c r="K255" s="4398"/>
      <c r="L255" s="4399"/>
    </row>
    <row r="256" spans="2:12" ht="13.8">
      <c r="B256" s="2053"/>
      <c r="C256" s="4256" t="s">
        <v>131</v>
      </c>
      <c r="D256" s="4249"/>
      <c r="E256" s="4249"/>
      <c r="F256" s="4249"/>
      <c r="G256" s="4249"/>
      <c r="H256" s="4249"/>
      <c r="I256" s="4249"/>
      <c r="J256" s="4249"/>
      <c r="K256" s="4249"/>
      <c r="L256" s="4250"/>
    </row>
    <row r="257" spans="2:12" ht="14.4">
      <c r="B257" s="2108" t="s">
        <v>1519</v>
      </c>
      <c r="C257" s="4387" t="str">
        <f>+'Master Data'!F656</f>
        <v>N/A</v>
      </c>
      <c r="D257" s="4387"/>
      <c r="E257" s="4387"/>
      <c r="F257" s="4387"/>
      <c r="G257" s="4387"/>
      <c r="H257" s="4387"/>
      <c r="I257" s="4387"/>
      <c r="J257" s="4387"/>
      <c r="K257" s="4387"/>
      <c r="L257" s="4387"/>
    </row>
    <row r="258" spans="2:12" ht="14.4">
      <c r="B258" s="2108" t="s">
        <v>1520</v>
      </c>
      <c r="C258" s="4259" t="str">
        <f>+'Master Data'!F657</f>
        <v>0.04% of the Contract Price, rounded to the nearest R10</v>
      </c>
      <c r="D258" s="4260"/>
      <c r="E258" s="4260"/>
      <c r="F258" s="4260"/>
      <c r="G258" s="4260"/>
      <c r="H258" s="4260"/>
      <c r="I258" s="4260"/>
      <c r="J258" s="4260"/>
      <c r="K258" s="4260"/>
      <c r="L258" s="4260"/>
    </row>
    <row r="259" spans="2:12" ht="6" customHeight="1">
      <c r="B259" s="2053"/>
      <c r="C259" s="4383"/>
      <c r="D259" s="4384"/>
      <c r="E259" s="4384"/>
      <c r="F259" s="4384"/>
      <c r="G259" s="4384"/>
      <c r="H259" s="4384"/>
      <c r="I259" s="4384"/>
      <c r="J259" s="4384"/>
      <c r="K259" s="4384"/>
      <c r="L259" s="4385"/>
    </row>
    <row r="260" spans="2:12" ht="14.25" customHeight="1">
      <c r="B260" s="2053"/>
      <c r="C260" s="4256" t="s">
        <v>132</v>
      </c>
      <c r="D260" s="4249"/>
      <c r="E260" s="4249"/>
      <c r="F260" s="4249"/>
      <c r="G260" s="4249"/>
      <c r="H260" s="4249"/>
      <c r="I260" s="4249"/>
      <c r="J260" s="4249"/>
      <c r="K260" s="4249"/>
      <c r="L260" s="4250"/>
    </row>
    <row r="261" spans="2:12" ht="14.4">
      <c r="B261" s="2108" t="s">
        <v>1519</v>
      </c>
      <c r="C261" s="4387" t="str">
        <f>+'Master Data'!F659</f>
        <v>N/A</v>
      </c>
      <c r="D261" s="4387"/>
      <c r="E261" s="4387"/>
      <c r="F261" s="4387"/>
      <c r="G261" s="4387"/>
      <c r="H261" s="4387"/>
      <c r="I261" s="4387"/>
      <c r="J261" s="4387"/>
      <c r="K261" s="4387"/>
      <c r="L261" s="4387"/>
    </row>
    <row r="262" spans="2:12" ht="14.4">
      <c r="B262" s="2108" t="s">
        <v>1520</v>
      </c>
      <c r="C262" s="4259" t="str">
        <f>+'Master Data'!F660</f>
        <v>0.04% of the Contract Price, rounded to the nearest R10</v>
      </c>
      <c r="D262" s="4260"/>
      <c r="E262" s="4260"/>
      <c r="F262" s="4260"/>
      <c r="G262" s="4260"/>
      <c r="H262" s="4260"/>
      <c r="I262" s="4260"/>
      <c r="J262" s="4260"/>
      <c r="K262" s="4260"/>
      <c r="L262" s="4260"/>
    </row>
    <row r="263" spans="2:12" ht="6" customHeight="1">
      <c r="B263" s="2053"/>
      <c r="C263" s="4383"/>
      <c r="D263" s="4384"/>
      <c r="E263" s="4384"/>
      <c r="F263" s="4384"/>
      <c r="G263" s="4384"/>
      <c r="H263" s="4384"/>
      <c r="I263" s="4384"/>
      <c r="J263" s="4384"/>
      <c r="K263" s="4384"/>
      <c r="L263" s="4385"/>
    </row>
    <row r="264" spans="2:12" ht="14.25" customHeight="1">
      <c r="B264" s="2053"/>
      <c r="C264" s="4256" t="s">
        <v>133</v>
      </c>
      <c r="D264" s="4249"/>
      <c r="E264" s="4249"/>
      <c r="F264" s="4249"/>
      <c r="G264" s="4249"/>
      <c r="H264" s="4249"/>
      <c r="I264" s="4249"/>
      <c r="J264" s="4249"/>
      <c r="K264" s="4249"/>
      <c r="L264" s="4250"/>
    </row>
    <row r="265" spans="2:12" ht="14.4">
      <c r="B265" s="2108" t="s">
        <v>1519</v>
      </c>
      <c r="C265" s="4387" t="str">
        <f>+'Master Data'!F662</f>
        <v>N/A</v>
      </c>
      <c r="D265" s="4387"/>
      <c r="E265" s="4387"/>
      <c r="F265" s="4387"/>
      <c r="G265" s="4387"/>
      <c r="H265" s="4387"/>
      <c r="I265" s="4387"/>
      <c r="J265" s="4387"/>
      <c r="K265" s="4387"/>
      <c r="L265" s="4387"/>
    </row>
    <row r="266" spans="2:12" ht="14.4">
      <c r="B266" s="2108" t="s">
        <v>1520</v>
      </c>
      <c r="C266" s="4259" t="str">
        <f>+'Master Data'!F663</f>
        <v>0.04% of the Contract Price, rounded to the nearest R10</v>
      </c>
      <c r="D266" s="4260"/>
      <c r="E266" s="4260"/>
      <c r="F266" s="4260"/>
      <c r="G266" s="4260"/>
      <c r="H266" s="4260"/>
      <c r="I266" s="4260"/>
      <c r="J266" s="4260"/>
      <c r="K266" s="4260"/>
      <c r="L266" s="4260"/>
    </row>
    <row r="267" spans="2:12" ht="6" customHeight="1">
      <c r="B267" s="2053"/>
      <c r="C267" s="4383"/>
      <c r="D267" s="4384"/>
      <c r="E267" s="4384"/>
      <c r="F267" s="4384"/>
      <c r="G267" s="4384"/>
      <c r="H267" s="4384"/>
      <c r="I267" s="4384"/>
      <c r="J267" s="4384"/>
      <c r="K267" s="4384"/>
      <c r="L267" s="4385"/>
    </row>
    <row r="268" spans="2:12" ht="14.25" customHeight="1">
      <c r="B268" s="2053"/>
      <c r="C268" s="4256" t="s">
        <v>134</v>
      </c>
      <c r="D268" s="4249"/>
      <c r="E268" s="4249"/>
      <c r="F268" s="4249"/>
      <c r="G268" s="4249"/>
      <c r="H268" s="4249"/>
      <c r="I268" s="4249"/>
      <c r="J268" s="4249"/>
      <c r="K268" s="4249"/>
      <c r="L268" s="4250"/>
    </row>
    <row r="269" spans="2:12" ht="14.4">
      <c r="B269" s="2108" t="s">
        <v>1519</v>
      </c>
      <c r="C269" s="4387" t="str">
        <f>+'Master Data'!F665</f>
        <v>N/A</v>
      </c>
      <c r="D269" s="4387"/>
      <c r="E269" s="4387"/>
      <c r="F269" s="4387"/>
      <c r="G269" s="4387"/>
      <c r="H269" s="4387"/>
      <c r="I269" s="4387"/>
      <c r="J269" s="4387"/>
      <c r="K269" s="4387"/>
      <c r="L269" s="4387"/>
    </row>
    <row r="270" spans="2:12" ht="14.4">
      <c r="B270" s="2109" t="s">
        <v>1520</v>
      </c>
      <c r="C270" s="4259" t="str">
        <f>+'Master Data'!F666</f>
        <v>0.04% of the Contract Price, rounded to the nearest R10</v>
      </c>
      <c r="D270" s="4260"/>
      <c r="E270" s="4260"/>
      <c r="F270" s="4260"/>
      <c r="G270" s="4260"/>
      <c r="H270" s="4260"/>
      <c r="I270" s="4260"/>
      <c r="J270" s="4260"/>
      <c r="K270" s="4260"/>
      <c r="L270" s="4260"/>
    </row>
    <row r="271" spans="2:12" ht="6" customHeight="1">
      <c r="B271" s="2065"/>
      <c r="C271" s="2110"/>
      <c r="D271" s="2111"/>
      <c r="E271" s="2111"/>
      <c r="F271" s="2111"/>
      <c r="G271" s="2111"/>
      <c r="H271" s="2111"/>
      <c r="I271" s="2111"/>
      <c r="J271" s="2111"/>
      <c r="K271" s="2111"/>
      <c r="L271" s="2112"/>
    </row>
    <row r="272" spans="2:12" ht="13.8">
      <c r="B272" s="2053"/>
      <c r="C272" s="4495" t="s">
        <v>135</v>
      </c>
      <c r="D272" s="4264"/>
      <c r="E272" s="4264"/>
      <c r="F272" s="4264"/>
      <c r="G272" s="4264"/>
      <c r="H272" s="4264"/>
      <c r="I272" s="4264"/>
      <c r="J272" s="4264"/>
      <c r="K272" s="4264"/>
      <c r="L272" s="4265"/>
    </row>
    <row r="273" spans="2:17" ht="14.4">
      <c r="B273" s="2108" t="s">
        <v>1519</v>
      </c>
      <c r="C273" s="4387" t="str">
        <f>+'Master Data'!F668</f>
        <v>N/A</v>
      </c>
      <c r="D273" s="4387"/>
      <c r="E273" s="4387"/>
      <c r="F273" s="4387"/>
      <c r="G273" s="4387"/>
      <c r="H273" s="4387"/>
      <c r="I273" s="4387"/>
      <c r="J273" s="4387"/>
      <c r="K273" s="4387"/>
      <c r="L273" s="4387"/>
    </row>
    <row r="274" spans="2:17" ht="14.4">
      <c r="B274" s="2109" t="s">
        <v>1520</v>
      </c>
      <c r="C274" s="4260" t="str">
        <f>+'Master Data'!F669</f>
        <v>0.04% of the Contract Price, rounded to the nearest R10</v>
      </c>
      <c r="D274" s="4260"/>
      <c r="E274" s="4260"/>
      <c r="F274" s="4260"/>
      <c r="G274" s="4260"/>
      <c r="H274" s="4260"/>
      <c r="I274" s="4260"/>
      <c r="J274" s="4260"/>
      <c r="K274" s="4260"/>
      <c r="L274" s="4260"/>
    </row>
    <row r="275" spans="2:17" ht="14.4">
      <c r="B275" s="2113" t="s">
        <v>1521</v>
      </c>
      <c r="C275" s="4375" t="s">
        <v>1940</v>
      </c>
      <c r="D275" s="4376"/>
      <c r="E275" s="4376"/>
      <c r="F275" s="4376"/>
      <c r="G275" s="4376"/>
      <c r="H275" s="4376"/>
      <c r="I275" s="4376"/>
      <c r="J275" s="4376"/>
      <c r="K275" s="4376"/>
      <c r="L275" s="4377"/>
    </row>
    <row r="276" spans="2:17" ht="5.4" customHeight="1">
      <c r="B276" s="2109" t="s">
        <v>582</v>
      </c>
      <c r="C276" s="2114"/>
      <c r="D276" s="1945"/>
      <c r="E276" s="1945"/>
      <c r="F276" s="1945"/>
      <c r="G276" s="1945"/>
      <c r="H276" s="1945"/>
      <c r="I276" s="1945"/>
      <c r="J276" s="1945"/>
      <c r="K276" s="1945"/>
      <c r="L276" s="1946"/>
    </row>
    <row r="277" spans="2:17" ht="5.4" customHeight="1">
      <c r="B277" s="2115"/>
      <c r="C277" s="2116"/>
      <c r="D277" s="2117"/>
      <c r="E277" s="2117"/>
      <c r="F277" s="2117"/>
      <c r="G277" s="2117"/>
      <c r="H277" s="2117"/>
      <c r="I277" s="2117"/>
      <c r="J277" s="2117"/>
      <c r="K277" s="2117"/>
      <c r="L277" s="2096"/>
    </row>
    <row r="278" spans="2:17" ht="14.25" customHeight="1">
      <c r="B278" s="2104" t="s">
        <v>1534</v>
      </c>
      <c r="C278" s="4256" t="str">
        <f>+'Master Data'!D671</f>
        <v>The percentage advance on materials not yet built into the Permanent Works is:</v>
      </c>
      <c r="D278" s="4249"/>
      <c r="E278" s="4249"/>
      <c r="F278" s="4249"/>
      <c r="G278" s="4249"/>
      <c r="H278" s="4249"/>
      <c r="I278" s="4249"/>
      <c r="J278" s="4498">
        <f>+'Master Data'!F671</f>
        <v>0.8</v>
      </c>
      <c r="K278" s="4499"/>
      <c r="L278" s="2059"/>
    </row>
    <row r="279" spans="2:17" ht="5.4" customHeight="1">
      <c r="B279" s="2104"/>
      <c r="C279" s="2114"/>
      <c r="D279" s="1945"/>
      <c r="E279" s="1945"/>
      <c r="F279" s="1945"/>
      <c r="G279" s="1945"/>
      <c r="H279" s="1945"/>
      <c r="I279" s="1945"/>
      <c r="J279" s="1945"/>
      <c r="K279" s="1945"/>
      <c r="L279" s="1946"/>
    </row>
    <row r="280" spans="2:17" ht="8.4" customHeight="1">
      <c r="B280" s="2115"/>
      <c r="C280" s="2116"/>
      <c r="D280" s="2117"/>
      <c r="E280" s="2117"/>
      <c r="F280" s="2117"/>
      <c r="G280" s="2117"/>
      <c r="H280" s="2117"/>
      <c r="I280" s="2117"/>
      <c r="J280" s="2117"/>
      <c r="K280" s="2117"/>
      <c r="L280" s="2096"/>
    </row>
    <row r="281" spans="2:17" ht="14.25" customHeight="1">
      <c r="B281" s="2104" t="s">
        <v>1535</v>
      </c>
      <c r="C281" s="4500" t="str">
        <f>+'Master Data'!D672</f>
        <v>Percentage retention on amounts due to contractor is:</v>
      </c>
      <c r="D281" s="4501"/>
      <c r="E281" s="4501"/>
      <c r="F281" s="4501"/>
      <c r="G281" s="4501"/>
      <c r="H281" s="4502" t="str">
        <f>+'Master Data'!E672</f>
        <v>The Percentage retention is nil. The only security required by the Employer will be such as selected by the Contractor on the Form of Offer and Acceptance and Part 2: CONTRACT DATA PROVIDED BY THE CONTRACTOR, point 2 - Documents, of the Contract Data.</v>
      </c>
      <c r="I281" s="4503"/>
      <c r="J281" s="4503"/>
      <c r="K281" s="4503"/>
      <c r="L281" s="4504"/>
    </row>
    <row r="282" spans="2:17" ht="14.4">
      <c r="B282" s="2104"/>
      <c r="C282" s="2114"/>
      <c r="D282" s="1945"/>
      <c r="E282" s="1945"/>
      <c r="F282" s="1945"/>
      <c r="G282" s="1945"/>
      <c r="H282" s="4505"/>
      <c r="I282" s="4506"/>
      <c r="J282" s="4506"/>
      <c r="K282" s="4506"/>
      <c r="L282" s="4507"/>
      <c r="N282" s="4269" t="s">
        <v>1574</v>
      </c>
      <c r="O282" s="4270"/>
      <c r="P282" s="4270"/>
      <c r="Q282" s="4270"/>
    </row>
    <row r="283" spans="2:17" ht="21" customHeight="1">
      <c r="B283" s="2104"/>
      <c r="C283" s="2114"/>
      <c r="D283" s="1945"/>
      <c r="E283" s="1945"/>
      <c r="F283" s="1945"/>
      <c r="G283" s="1945"/>
      <c r="H283" s="4508"/>
      <c r="I283" s="4509"/>
      <c r="J283" s="4509"/>
      <c r="K283" s="4509"/>
      <c r="L283" s="4510"/>
    </row>
    <row r="284" spans="2:17" s="2021" customFormat="1" ht="23.4" customHeight="1">
      <c r="B284" s="2118"/>
      <c r="C284" s="4437" t="str">
        <f>+'Master Data'!D673</f>
        <v>Maximum retention is:</v>
      </c>
      <c r="D284" s="4438"/>
      <c r="E284" s="4438"/>
      <c r="F284" s="2285">
        <f>+'Master Data'!F673</f>
        <v>0</v>
      </c>
      <c r="G284" s="4439" t="s">
        <v>139</v>
      </c>
      <c r="H284" s="4439"/>
      <c r="I284" s="4439"/>
      <c r="J284" s="2119"/>
      <c r="K284" s="2119"/>
      <c r="L284" s="2120"/>
      <c r="N284" s="4267" t="s">
        <v>1502</v>
      </c>
      <c r="O284" s="4268"/>
      <c r="P284" s="4268"/>
      <c r="Q284" s="4268"/>
    </row>
    <row r="285" spans="2:17" ht="8.4" customHeight="1">
      <c r="B285" s="2121"/>
      <c r="C285" s="2122"/>
      <c r="D285" s="2123"/>
      <c r="E285" s="2123"/>
      <c r="F285" s="2123"/>
      <c r="G285" s="2123"/>
      <c r="H285" s="2123"/>
      <c r="I285" s="2123"/>
      <c r="J285" s="2123"/>
      <c r="K285" s="2123"/>
      <c r="L285" s="2124"/>
    </row>
    <row r="286" spans="2:17" ht="6" customHeight="1">
      <c r="B286" s="2108"/>
      <c r="C286" s="2114"/>
      <c r="D286" s="1945"/>
      <c r="E286" s="1945"/>
      <c r="F286" s="1945"/>
      <c r="G286" s="1945"/>
      <c r="H286" s="1945"/>
      <c r="I286" s="1945"/>
      <c r="J286" s="1945"/>
      <c r="K286" s="1945"/>
      <c r="L286" s="1946"/>
    </row>
    <row r="287" spans="2:17" ht="36.75" customHeight="1">
      <c r="B287" s="2125" t="s">
        <v>1540</v>
      </c>
      <c r="C287" s="4445" t="s">
        <v>1941</v>
      </c>
      <c r="D287" s="4446"/>
      <c r="E287" s="4446"/>
      <c r="F287" s="4446"/>
      <c r="G287" s="4446"/>
      <c r="H287" s="4446"/>
      <c r="I287" s="4446"/>
      <c r="J287" s="4446"/>
      <c r="K287" s="4446"/>
      <c r="L287" s="4447"/>
      <c r="N287" s="2126" t="s">
        <v>1492</v>
      </c>
    </row>
    <row r="288" spans="2:17" ht="76.2" customHeight="1">
      <c r="B288" s="1975" t="s">
        <v>1541</v>
      </c>
      <c r="C288" s="4445" t="s">
        <v>4660</v>
      </c>
      <c r="D288" s="4446"/>
      <c r="E288" s="4446"/>
      <c r="F288" s="4446"/>
      <c r="G288" s="4446"/>
      <c r="H288" s="4446"/>
      <c r="I288" s="4446"/>
      <c r="J288" s="4446"/>
      <c r="K288" s="4446"/>
      <c r="L288" s="4447"/>
    </row>
    <row r="289" spans="2:22" ht="43.5" customHeight="1">
      <c r="B289" s="1975" t="s">
        <v>1541</v>
      </c>
      <c r="C289" s="4445" t="s">
        <v>1942</v>
      </c>
      <c r="D289" s="4446"/>
      <c r="E289" s="4446"/>
      <c r="F289" s="4446"/>
      <c r="G289" s="4446"/>
      <c r="H289" s="4446"/>
      <c r="I289" s="4446"/>
      <c r="J289" s="4446"/>
      <c r="K289" s="4446"/>
      <c r="L289" s="4447"/>
    </row>
    <row r="290" spans="2:22" ht="7.5" customHeight="1">
      <c r="B290" s="2109" t="s">
        <v>582</v>
      </c>
      <c r="C290" s="2122"/>
      <c r="D290" s="2123"/>
      <c r="E290" s="2123"/>
      <c r="F290" s="2123"/>
      <c r="G290" s="2123"/>
      <c r="H290" s="2123"/>
      <c r="I290" s="2123"/>
      <c r="J290" s="2123"/>
      <c r="K290" s="2123"/>
      <c r="L290" s="2124"/>
    </row>
    <row r="291" spans="2:22" ht="24" customHeight="1">
      <c r="B291" s="2036" t="s">
        <v>1542</v>
      </c>
      <c r="C291" s="4375" t="s">
        <v>2031</v>
      </c>
      <c r="D291" s="4376"/>
      <c r="E291" s="4376"/>
      <c r="F291" s="4376"/>
      <c r="G291" s="4376"/>
      <c r="H291" s="4376"/>
      <c r="I291" s="4376"/>
      <c r="J291" s="4376"/>
      <c r="K291" s="4376"/>
      <c r="L291" s="4377"/>
    </row>
    <row r="292" spans="2:22" ht="18.600000000000001" customHeight="1">
      <c r="B292" s="2108"/>
      <c r="C292" s="2114"/>
      <c r="D292" s="2127" t="s">
        <v>1543</v>
      </c>
      <c r="E292" s="4249" t="s">
        <v>1943</v>
      </c>
      <c r="F292" s="4249"/>
      <c r="G292" s="4249"/>
      <c r="H292" s="4249"/>
      <c r="I292" s="4249"/>
      <c r="J292" s="4249"/>
      <c r="K292" s="4249"/>
      <c r="L292" s="1946"/>
      <c r="N292" s="4266" t="s">
        <v>1546</v>
      </c>
      <c r="O292" s="4266"/>
      <c r="P292" s="4266"/>
      <c r="Q292" s="4266"/>
      <c r="R292" s="4266"/>
      <c r="S292" s="4266"/>
      <c r="T292" s="4266"/>
      <c r="U292" s="4266"/>
      <c r="V292" s="4266"/>
    </row>
    <row r="293" spans="2:22" ht="8.25" customHeight="1">
      <c r="B293" s="2109"/>
      <c r="C293" s="2122"/>
      <c r="D293" s="2123"/>
      <c r="E293" s="2123"/>
      <c r="F293" s="2123"/>
      <c r="G293" s="2123"/>
      <c r="H293" s="2123"/>
      <c r="I293" s="2123"/>
      <c r="J293" s="2123"/>
      <c r="K293" s="2123"/>
      <c r="L293" s="2124"/>
      <c r="N293" s="2128"/>
      <c r="O293" s="2128"/>
      <c r="P293" s="2128"/>
      <c r="Q293" s="2128"/>
      <c r="R293" s="2128"/>
      <c r="S293" s="2128"/>
      <c r="T293" s="2128"/>
      <c r="U293" s="2128"/>
      <c r="V293" s="2128"/>
    </row>
    <row r="294" spans="2:22" ht="8.25" customHeight="1">
      <c r="B294" s="2108"/>
      <c r="C294" s="2041"/>
      <c r="D294" s="2034"/>
      <c r="E294" s="2034"/>
      <c r="F294" s="2034"/>
      <c r="G294" s="2034"/>
      <c r="H294" s="2034"/>
      <c r="I294" s="2034"/>
      <c r="J294" s="2034"/>
      <c r="K294" s="1945"/>
      <c r="L294" s="1946"/>
    </row>
    <row r="295" spans="2:22" ht="24" customHeight="1">
      <c r="B295" s="2108" t="s">
        <v>1547</v>
      </c>
      <c r="C295" s="4256" t="str">
        <f>+"The determinations of disputes shall be by "&amp;+'Master Data'!F678&amp;"."</f>
        <v>The determinations of disputes shall be by ARBITRATION ONLY.</v>
      </c>
      <c r="D295" s="4249"/>
      <c r="E295" s="4249"/>
      <c r="F295" s="4249"/>
      <c r="G295" s="4249"/>
      <c r="H295" s="4249"/>
      <c r="I295" s="4249"/>
      <c r="J295" s="4249"/>
      <c r="K295" s="4249"/>
      <c r="L295" s="1946"/>
    </row>
    <row r="296" spans="2:22" ht="14.4" customHeight="1">
      <c r="B296" s="2108" t="s">
        <v>1553</v>
      </c>
      <c r="C296" s="4256" t="s">
        <v>1548</v>
      </c>
      <c r="D296" s="4249"/>
      <c r="E296" s="4249"/>
      <c r="F296" s="4249"/>
      <c r="G296" s="4249"/>
      <c r="H296" s="4249"/>
      <c r="I296" s="2129" t="str">
        <f>IF(+'Master Data'!F679=1,"One","Three")</f>
        <v>One</v>
      </c>
      <c r="J296" s="2034"/>
      <c r="K296" s="2034"/>
      <c r="L296" s="1946"/>
    </row>
    <row r="297" spans="2:22" ht="34.5" customHeight="1">
      <c r="B297" s="2108" t="s">
        <v>2252</v>
      </c>
      <c r="C297" s="4256" t="s">
        <v>3157</v>
      </c>
      <c r="D297" s="4249"/>
      <c r="E297" s="4249"/>
      <c r="F297" s="4249"/>
      <c r="G297" s="4249"/>
      <c r="H297" s="4249"/>
      <c r="I297" s="4249"/>
      <c r="J297" s="4249"/>
      <c r="K297" s="4249"/>
      <c r="L297" s="4250"/>
    </row>
    <row r="298" spans="2:22" ht="9" customHeight="1">
      <c r="B298" s="2109"/>
      <c r="C298" s="2122"/>
      <c r="D298" s="2123"/>
      <c r="E298" s="2123"/>
      <c r="F298" s="2123"/>
      <c r="G298" s="2123"/>
      <c r="H298" s="2123"/>
      <c r="I298" s="2123"/>
      <c r="J298" s="2123"/>
      <c r="K298" s="2123"/>
      <c r="L298" s="2124"/>
    </row>
    <row r="299" spans="2:22" ht="30" customHeight="1" outlineLevel="1">
      <c r="B299" s="2036" t="s">
        <v>582</v>
      </c>
      <c r="C299" s="4376" t="s">
        <v>1944</v>
      </c>
      <c r="D299" s="4376"/>
      <c r="E299" s="4376"/>
      <c r="F299" s="4376"/>
      <c r="G299" s="4376"/>
      <c r="H299" s="4376"/>
      <c r="I299" s="4376"/>
      <c r="J299" s="4376"/>
      <c r="K299" s="4376"/>
      <c r="L299" s="4377"/>
    </row>
    <row r="300" spans="2:22" ht="6" customHeight="1" outlineLevel="1">
      <c r="B300" s="2053"/>
      <c r="C300" s="2130"/>
      <c r="D300" s="2131"/>
      <c r="E300" s="2131"/>
      <c r="F300" s="2131"/>
      <c r="G300" s="2131"/>
      <c r="H300" s="2131"/>
      <c r="I300" s="2131"/>
      <c r="J300" s="2131"/>
      <c r="K300" s="2131"/>
      <c r="L300" s="2132"/>
    </row>
    <row r="301" spans="2:22" ht="30.75" customHeight="1" outlineLevel="1">
      <c r="B301" s="2053"/>
      <c r="C301" s="4442" t="s">
        <v>1945</v>
      </c>
      <c r="D301" s="4448"/>
      <c r="E301" s="4448"/>
      <c r="F301" s="4448"/>
      <c r="G301" s="4448"/>
      <c r="H301" s="4448"/>
      <c r="I301" s="4448"/>
      <c r="J301" s="4448"/>
      <c r="K301" s="4448"/>
      <c r="L301" s="4449"/>
    </row>
    <row r="302" spans="2:22" ht="6" customHeight="1" outlineLevel="1">
      <c r="B302" s="2053"/>
      <c r="C302" s="2133"/>
      <c r="D302" s="2134"/>
      <c r="E302" s="2134"/>
      <c r="F302" s="2134"/>
      <c r="G302" s="2134"/>
      <c r="H302" s="2134"/>
      <c r="I302" s="2134"/>
      <c r="J302" s="2134"/>
      <c r="K302" s="2134"/>
      <c r="L302" s="2135"/>
    </row>
    <row r="303" spans="2:22" ht="33.75" customHeight="1" outlineLevel="1">
      <c r="B303" s="2053"/>
      <c r="C303" s="4430" t="s">
        <v>1946</v>
      </c>
      <c r="D303" s="4431"/>
      <c r="E303" s="4431"/>
      <c r="F303" s="4431"/>
      <c r="G303" s="4431"/>
      <c r="H303" s="4431"/>
      <c r="I303" s="4431"/>
      <c r="J303" s="4431"/>
      <c r="K303" s="4431"/>
      <c r="L303" s="4432"/>
    </row>
    <row r="304" spans="2:22" ht="6" customHeight="1" outlineLevel="1">
      <c r="B304" s="2053"/>
      <c r="C304" s="2133"/>
      <c r="D304" s="2134"/>
      <c r="E304" s="2134"/>
      <c r="F304" s="2134"/>
      <c r="G304" s="2134"/>
      <c r="H304" s="2134"/>
      <c r="I304" s="2134"/>
      <c r="J304" s="2134"/>
      <c r="K304" s="2134"/>
      <c r="L304" s="2135"/>
    </row>
    <row r="305" spans="2:14" ht="19.2" customHeight="1" outlineLevel="1">
      <c r="B305" s="2053"/>
      <c r="C305" s="4442" t="s">
        <v>4606</v>
      </c>
      <c r="D305" s="4443"/>
      <c r="E305" s="4443"/>
      <c r="F305" s="4443"/>
      <c r="G305" s="4443"/>
      <c r="H305" s="4443"/>
      <c r="I305" s="4443"/>
      <c r="J305" s="4443"/>
      <c r="K305" s="4443"/>
      <c r="L305" s="4444"/>
    </row>
    <row r="306" spans="2:14" ht="17.25" customHeight="1" outlineLevel="1">
      <c r="B306" s="2053"/>
      <c r="C306" s="4373" t="s">
        <v>1947</v>
      </c>
      <c r="D306" s="4373"/>
      <c r="E306" s="4373"/>
      <c r="F306" s="4373"/>
      <c r="G306" s="4373"/>
      <c r="H306" s="4373"/>
      <c r="I306" s="4373"/>
      <c r="J306" s="4373"/>
      <c r="K306" s="4373"/>
      <c r="L306" s="4374"/>
    </row>
    <row r="307" spans="2:14" ht="6" customHeight="1" outlineLevel="1">
      <c r="B307" s="2053"/>
      <c r="C307" s="2054"/>
      <c r="D307" s="2054"/>
      <c r="E307" s="2054"/>
      <c r="F307" s="2054"/>
      <c r="G307" s="2054"/>
      <c r="H307" s="2054"/>
      <c r="I307" s="2054"/>
      <c r="J307" s="2054"/>
      <c r="K307" s="2054"/>
      <c r="L307" s="2055"/>
    </row>
    <row r="308" spans="2:14" ht="14.25" customHeight="1">
      <c r="B308" s="2047" t="s">
        <v>582</v>
      </c>
      <c r="C308" s="4264" t="s">
        <v>1948</v>
      </c>
      <c r="D308" s="4264"/>
      <c r="E308" s="4264"/>
      <c r="F308" s="4264"/>
      <c r="G308" s="4264"/>
      <c r="H308" s="4264"/>
      <c r="I308" s="4264"/>
      <c r="J308" s="4264"/>
      <c r="K308" s="4264"/>
      <c r="L308" s="4265"/>
    </row>
    <row r="309" spans="2:14" ht="6.6" customHeight="1">
      <c r="B309" s="2036" t="s">
        <v>582</v>
      </c>
      <c r="C309" s="2136"/>
      <c r="D309" s="2117"/>
      <c r="E309" s="2117"/>
      <c r="F309" s="2117"/>
      <c r="G309" s="2117"/>
      <c r="H309" s="2117"/>
      <c r="I309" s="2117"/>
      <c r="J309" s="2117"/>
      <c r="K309" s="2117"/>
      <c r="L309" s="2096"/>
    </row>
    <row r="310" spans="2:14" ht="13.8">
      <c r="B310" s="2053"/>
      <c r="C310" s="4396" t="s">
        <v>967</v>
      </c>
      <c r="D310" s="4373"/>
      <c r="E310" s="4373"/>
      <c r="F310" s="4373"/>
      <c r="G310" s="4373"/>
      <c r="H310" s="4373"/>
      <c r="I310" s="4373"/>
      <c r="J310" s="4373"/>
      <c r="K310" s="4373"/>
      <c r="L310" s="4374"/>
    </row>
    <row r="311" spans="2:14" ht="7.95" customHeight="1">
      <c r="B311" s="2053"/>
      <c r="C311" s="1956"/>
      <c r="D311" s="1945"/>
      <c r="E311" s="1945"/>
      <c r="F311" s="1945"/>
      <c r="G311" s="1945"/>
      <c r="H311" s="1945"/>
      <c r="I311" s="1945"/>
      <c r="J311" s="1945"/>
      <c r="K311" s="1945"/>
      <c r="L311" s="1946"/>
    </row>
    <row r="312" spans="2:14" ht="30.75" customHeight="1">
      <c r="B312" s="1975" t="s">
        <v>1493</v>
      </c>
      <c r="C312" s="1966" t="s">
        <v>1916</v>
      </c>
      <c r="D312" s="4249" t="s">
        <v>4610</v>
      </c>
      <c r="E312" s="4249"/>
      <c r="F312" s="4249"/>
      <c r="G312" s="4249"/>
      <c r="H312" s="4249"/>
      <c r="I312" s="4249"/>
      <c r="J312" s="4249"/>
      <c r="K312" s="4249"/>
      <c r="L312" s="4250"/>
      <c r="N312" s="1974">
        <v>41290</v>
      </c>
    </row>
    <row r="313" spans="2:14" ht="6" customHeight="1">
      <c r="B313" s="1975"/>
      <c r="C313" s="1966"/>
      <c r="D313" s="2034"/>
      <c r="E313" s="2034"/>
      <c r="F313" s="2034"/>
      <c r="G313" s="2034"/>
      <c r="H313" s="2034"/>
      <c r="I313" s="2034"/>
      <c r="J313" s="2034"/>
      <c r="K313" s="2034"/>
      <c r="L313" s="2097"/>
      <c r="N313" s="1974"/>
    </row>
    <row r="314" spans="2:14" ht="58.5" customHeight="1">
      <c r="B314" s="2137" t="s">
        <v>582</v>
      </c>
      <c r="C314" s="1966" t="s">
        <v>1989</v>
      </c>
      <c r="D314" s="4249" t="s">
        <v>3158</v>
      </c>
      <c r="E314" s="4249"/>
      <c r="F314" s="4249"/>
      <c r="G314" s="4249"/>
      <c r="H314" s="4249"/>
      <c r="I314" s="4249"/>
      <c r="J314" s="4249"/>
      <c r="K314" s="4249"/>
      <c r="L314" s="4250"/>
      <c r="N314" s="1974"/>
    </row>
    <row r="315" spans="2:14" ht="5.4" customHeight="1">
      <c r="B315" s="2053"/>
      <c r="C315" s="2045"/>
      <c r="D315" s="2058" t="s">
        <v>582</v>
      </c>
      <c r="E315" s="2058"/>
      <c r="F315" s="2058"/>
      <c r="G315" s="2058"/>
      <c r="H315" s="2058"/>
      <c r="I315" s="2058"/>
      <c r="J315" s="2058"/>
      <c r="K315" s="2058"/>
      <c r="L315" s="2059"/>
    </row>
    <row r="316" spans="2:14" ht="33" customHeight="1">
      <c r="B316" s="1967"/>
      <c r="C316" s="2138" t="s">
        <v>1559</v>
      </c>
      <c r="D316" s="4271" t="s">
        <v>3983</v>
      </c>
      <c r="E316" s="4249"/>
      <c r="F316" s="4249"/>
      <c r="G316" s="4249"/>
      <c r="H316" s="4249"/>
      <c r="I316" s="4249"/>
      <c r="J316" s="4249"/>
      <c r="K316" s="4249"/>
      <c r="L316" s="4250"/>
    </row>
    <row r="317" spans="2:14" ht="5.4" customHeight="1">
      <c r="B317" s="2053"/>
      <c r="C317" s="2045"/>
      <c r="D317" s="2139"/>
      <c r="E317" s="1945"/>
      <c r="F317" s="1945"/>
      <c r="G317" s="1945"/>
      <c r="H317" s="1945"/>
      <c r="I317" s="1945"/>
      <c r="J317" s="1945"/>
      <c r="K317" s="1945"/>
      <c r="L317" s="1946"/>
    </row>
    <row r="318" spans="2:14" ht="58.5" customHeight="1">
      <c r="B318" s="2053"/>
      <c r="C318" s="2045"/>
      <c r="D318" s="4271" t="s">
        <v>3990</v>
      </c>
      <c r="E318" s="4249"/>
      <c r="F318" s="4249"/>
      <c r="G318" s="4249"/>
      <c r="H318" s="4249"/>
      <c r="I318" s="4249"/>
      <c r="J318" s="4249"/>
      <c r="K318" s="4249"/>
      <c r="L318" s="4250"/>
    </row>
    <row r="319" spans="2:14" ht="5.4" customHeight="1">
      <c r="B319" s="2053"/>
      <c r="C319" s="2045"/>
      <c r="D319" s="2139"/>
      <c r="E319" s="1945"/>
      <c r="F319" s="1945"/>
      <c r="G319" s="1945"/>
      <c r="H319" s="1945"/>
      <c r="I319" s="1945"/>
      <c r="J319" s="1945"/>
      <c r="K319" s="1945"/>
      <c r="L319" s="1946"/>
    </row>
    <row r="320" spans="2:14" ht="35.25" customHeight="1">
      <c r="B320" s="2053"/>
      <c r="C320" s="2045"/>
      <c r="D320" s="4249" t="s">
        <v>1957</v>
      </c>
      <c r="E320" s="4249"/>
      <c r="F320" s="4249"/>
      <c r="G320" s="4249"/>
      <c r="H320" s="4249"/>
      <c r="I320" s="4249"/>
      <c r="J320" s="4249"/>
      <c r="K320" s="4249"/>
      <c r="L320" s="4250"/>
    </row>
    <row r="321" spans="2:15" ht="33" customHeight="1">
      <c r="B321" s="2053"/>
      <c r="C321" s="2045"/>
      <c r="D321" s="4249" t="s">
        <v>1958</v>
      </c>
      <c r="E321" s="4249"/>
      <c r="F321" s="4249"/>
      <c r="G321" s="4249"/>
      <c r="H321" s="4249"/>
      <c r="I321" s="4249"/>
      <c r="J321" s="4249"/>
      <c r="K321" s="4249"/>
      <c r="L321" s="4250"/>
    </row>
    <row r="322" spans="2:15" ht="46.2" customHeight="1">
      <c r="B322" s="2061"/>
      <c r="C322" s="2140"/>
      <c r="D322" s="4433" t="s">
        <v>4611</v>
      </c>
      <c r="E322" s="4264"/>
      <c r="F322" s="4264"/>
      <c r="G322" s="4264"/>
      <c r="H322" s="4264"/>
      <c r="I322" s="4264"/>
      <c r="J322" s="4264"/>
      <c r="K322" s="4264"/>
      <c r="L322" s="4265"/>
    </row>
    <row r="323" spans="2:15" ht="31.5" customHeight="1" outlineLevel="1">
      <c r="B323" s="2065"/>
      <c r="C323" s="4434" t="s">
        <v>1949</v>
      </c>
      <c r="D323" s="4435"/>
      <c r="E323" s="4435"/>
      <c r="F323" s="4435"/>
      <c r="G323" s="4435"/>
      <c r="H323" s="4435"/>
      <c r="I323" s="4435"/>
      <c r="J323" s="4435"/>
      <c r="K323" s="4435"/>
      <c r="L323" s="4436"/>
    </row>
    <row r="324" spans="2:15" ht="6.75" customHeight="1" outlineLevel="1">
      <c r="B324" s="2053"/>
      <c r="C324" s="2141"/>
      <c r="D324" s="2142"/>
      <c r="E324" s="2142"/>
      <c r="F324" s="2142"/>
      <c r="G324" s="2142"/>
      <c r="H324" s="2142"/>
      <c r="I324" s="2142"/>
      <c r="J324" s="2142"/>
      <c r="K324" s="2142"/>
      <c r="L324" s="2143"/>
    </row>
    <row r="325" spans="2:15" ht="31.5" customHeight="1" outlineLevel="1">
      <c r="B325" s="2053"/>
      <c r="C325" s="2144" t="s">
        <v>503</v>
      </c>
      <c r="D325" s="4249" t="s">
        <v>1950</v>
      </c>
      <c r="E325" s="4249"/>
      <c r="F325" s="4249"/>
      <c r="G325" s="4249"/>
      <c r="H325" s="4249"/>
      <c r="I325" s="4249"/>
      <c r="J325" s="4249"/>
      <c r="K325" s="4249"/>
      <c r="L325" s="4250"/>
    </row>
    <row r="326" spans="2:15" ht="7.5" customHeight="1" outlineLevel="1">
      <c r="B326" s="2053"/>
      <c r="C326" s="2145"/>
      <c r="D326" s="1945"/>
      <c r="E326" s="1945"/>
      <c r="F326" s="1945"/>
      <c r="G326" s="1945"/>
      <c r="H326" s="1945"/>
      <c r="I326" s="1945"/>
      <c r="J326" s="1945"/>
      <c r="K326" s="1945"/>
      <c r="L326" s="1946"/>
    </row>
    <row r="327" spans="2:15" ht="31.5" customHeight="1" outlineLevel="1">
      <c r="B327" s="2053"/>
      <c r="C327" s="2144" t="s">
        <v>928</v>
      </c>
      <c r="D327" s="4249" t="s">
        <v>955</v>
      </c>
      <c r="E327" s="4249"/>
      <c r="F327" s="4249"/>
      <c r="G327" s="4249"/>
      <c r="H327" s="4249"/>
      <c r="I327" s="4249"/>
      <c r="J327" s="4249"/>
      <c r="K327" s="4249"/>
      <c r="L327" s="4250"/>
    </row>
    <row r="328" spans="2:15" ht="10.199999999999999" customHeight="1">
      <c r="B328" s="2065"/>
      <c r="C328" s="2146"/>
      <c r="D328" s="2147"/>
      <c r="E328" s="2147"/>
      <c r="F328" s="2147"/>
      <c r="G328" s="2147"/>
      <c r="H328" s="2147"/>
      <c r="I328" s="2147"/>
      <c r="J328" s="2147"/>
      <c r="K328" s="2147"/>
      <c r="L328" s="2148"/>
    </row>
    <row r="329" spans="2:15" ht="60.75" customHeight="1">
      <c r="B329" s="2053"/>
      <c r="C329" s="1966" t="s">
        <v>1509</v>
      </c>
      <c r="D329" s="4326" t="s">
        <v>3882</v>
      </c>
      <c r="E329" s="4326"/>
      <c r="F329" s="4326"/>
      <c r="G329" s="4326"/>
      <c r="H329" s="4326"/>
      <c r="I329" s="4326"/>
      <c r="J329" s="4326"/>
      <c r="K329" s="4326"/>
      <c r="L329" s="4327"/>
    </row>
    <row r="330" spans="2:15" ht="30" customHeight="1">
      <c r="B330" s="2053"/>
      <c r="C330" s="1966" t="s">
        <v>2064</v>
      </c>
      <c r="D330" s="4386" t="s">
        <v>3159</v>
      </c>
      <c r="E330" s="4386"/>
      <c r="F330" s="4386"/>
      <c r="G330" s="4386"/>
      <c r="H330" s="4386"/>
      <c r="I330" s="4386"/>
      <c r="J330" s="4386"/>
      <c r="K330" s="4386"/>
      <c r="L330" s="4427"/>
    </row>
    <row r="331" spans="2:15" ht="7.2" customHeight="1">
      <c r="B331" s="2061"/>
      <c r="C331" s="1968"/>
      <c r="D331" s="2123"/>
      <c r="E331" s="2123"/>
      <c r="F331" s="2123"/>
      <c r="G331" s="2123"/>
      <c r="H331" s="2123"/>
      <c r="I331" s="2123"/>
      <c r="J331" s="2123"/>
      <c r="K331" s="2123"/>
      <c r="L331" s="2124"/>
    </row>
    <row r="332" spans="2:15" ht="31.2" customHeight="1">
      <c r="B332" s="2065"/>
      <c r="C332" s="1955" t="s">
        <v>2486</v>
      </c>
      <c r="D332" s="4440" t="s">
        <v>4612</v>
      </c>
      <c r="E332" s="4440"/>
      <c r="F332" s="4440"/>
      <c r="G332" s="4440"/>
      <c r="H332" s="4440"/>
      <c r="I332" s="4440"/>
      <c r="J332" s="4440"/>
      <c r="K332" s="4440"/>
      <c r="L332" s="4441"/>
    </row>
    <row r="333" spans="2:15" ht="30.6" customHeight="1">
      <c r="B333" s="2053"/>
      <c r="C333" s="1955" t="s">
        <v>1559</v>
      </c>
      <c r="D333" s="4331" t="s">
        <v>2010</v>
      </c>
      <c r="E333" s="4331"/>
      <c r="F333" s="4331"/>
      <c r="G333" s="4331"/>
      <c r="H333" s="4331"/>
      <c r="I333" s="4331"/>
      <c r="J333" s="4331"/>
      <c r="K333" s="4331"/>
      <c r="L333" s="4332"/>
    </row>
    <row r="334" spans="2:15" ht="5.4" customHeight="1">
      <c r="B334" s="2053"/>
      <c r="C334" s="1969"/>
      <c r="D334" s="2117"/>
      <c r="E334" s="2117"/>
      <c r="F334" s="2117"/>
      <c r="G334" s="2117"/>
      <c r="H334" s="2117"/>
      <c r="I334" s="2117"/>
      <c r="J334" s="2117"/>
      <c r="K334" s="2117"/>
      <c r="L334" s="2096"/>
    </row>
    <row r="335" spans="2:15" ht="14.4">
      <c r="B335" s="2053"/>
      <c r="C335" s="1966" t="s">
        <v>1917</v>
      </c>
      <c r="D335" s="4249" t="s">
        <v>3160</v>
      </c>
      <c r="E335" s="4249"/>
      <c r="F335" s="4249"/>
      <c r="G335" s="4249"/>
      <c r="H335" s="4249"/>
      <c r="I335" s="4249"/>
      <c r="J335" s="4249"/>
      <c r="K335" s="4249"/>
      <c r="L335" s="4250"/>
    </row>
    <row r="336" spans="2:15" ht="46.95" customHeight="1">
      <c r="B336" s="2061"/>
      <c r="C336" s="1968"/>
      <c r="D336" s="4264"/>
      <c r="E336" s="4264"/>
      <c r="F336" s="4264"/>
      <c r="G336" s="4264"/>
      <c r="H336" s="4264"/>
      <c r="I336" s="4264"/>
      <c r="J336" s="4264"/>
      <c r="K336" s="4264"/>
      <c r="L336" s="4265"/>
      <c r="O336" s="1974">
        <v>41290</v>
      </c>
    </row>
    <row r="337" spans="2:12" ht="13.95" customHeight="1">
      <c r="B337" s="2036"/>
      <c r="C337" s="4253" t="s">
        <v>570</v>
      </c>
      <c r="D337" s="4254"/>
      <c r="E337" s="4254"/>
      <c r="F337" s="4254"/>
      <c r="G337" s="4254"/>
      <c r="H337" s="4254"/>
      <c r="I337" s="4254"/>
      <c r="J337" s="4254"/>
      <c r="K337" s="4254"/>
      <c r="L337" s="4255"/>
    </row>
    <row r="338" spans="2:12" ht="15.6" customHeight="1">
      <c r="B338" s="1975" t="s">
        <v>2226</v>
      </c>
      <c r="C338" s="2041"/>
      <c r="D338" s="4249" t="s">
        <v>2238</v>
      </c>
      <c r="E338" s="4249"/>
      <c r="F338" s="4249"/>
      <c r="G338" s="4249"/>
      <c r="H338" s="4249"/>
      <c r="I338" s="4249"/>
      <c r="J338" s="4249"/>
      <c r="K338" s="4249"/>
      <c r="L338" s="4250"/>
    </row>
    <row r="339" spans="2:12" ht="15.6" customHeight="1">
      <c r="B339" s="1975"/>
      <c r="C339" s="2041"/>
      <c r="D339" s="4262" t="s">
        <v>3161</v>
      </c>
      <c r="E339" s="4262"/>
      <c r="F339" s="4262"/>
      <c r="G339" s="4262"/>
      <c r="H339" s="4262"/>
      <c r="I339" s="4262"/>
      <c r="J339" s="4262"/>
      <c r="K339" s="4262"/>
      <c r="L339" s="4263"/>
    </row>
    <row r="340" spans="2:12" ht="15.6" customHeight="1">
      <c r="B340" s="1975"/>
      <c r="C340" s="2041"/>
      <c r="D340" s="4262"/>
      <c r="E340" s="4262"/>
      <c r="F340" s="4262"/>
      <c r="G340" s="4262"/>
      <c r="H340" s="4262"/>
      <c r="I340" s="4262"/>
      <c r="J340" s="4262"/>
      <c r="K340" s="4262"/>
      <c r="L340" s="4263"/>
    </row>
    <row r="341" spans="2:12" ht="15.6" customHeight="1">
      <c r="B341" s="1975"/>
      <c r="C341" s="2041"/>
      <c r="D341" s="4262"/>
      <c r="E341" s="4262"/>
      <c r="F341" s="4262"/>
      <c r="G341" s="4262"/>
      <c r="H341" s="4262"/>
      <c r="I341" s="4262"/>
      <c r="J341" s="4262"/>
      <c r="K341" s="4262"/>
      <c r="L341" s="4263"/>
    </row>
    <row r="342" spans="2:12" s="2021" customFormat="1" ht="13.2" customHeight="1">
      <c r="B342" s="2125"/>
      <c r="C342" s="2149"/>
      <c r="D342" s="2150" t="s">
        <v>2240</v>
      </c>
      <c r="E342" s="2150" t="s">
        <v>2227</v>
      </c>
      <c r="F342" s="2151"/>
      <c r="G342" s="2151"/>
      <c r="H342" s="2151"/>
      <c r="I342" s="2151"/>
      <c r="J342" s="2151"/>
      <c r="K342" s="2151"/>
      <c r="L342" s="2152"/>
    </row>
    <row r="343" spans="2:12" s="2021" customFormat="1" ht="13.2" customHeight="1">
      <c r="B343" s="2125"/>
      <c r="C343" s="2149"/>
      <c r="D343" s="2150" t="s">
        <v>2241</v>
      </c>
      <c r="E343" s="2150" t="s">
        <v>2228</v>
      </c>
      <c r="F343" s="2151"/>
      <c r="G343" s="2151"/>
      <c r="H343" s="2151"/>
      <c r="I343" s="2151"/>
      <c r="J343" s="2151"/>
      <c r="K343" s="2151"/>
      <c r="L343" s="2152"/>
    </row>
    <row r="344" spans="2:12" s="2021" customFormat="1" ht="13.2" customHeight="1">
      <c r="B344" s="2125"/>
      <c r="C344" s="2149"/>
      <c r="D344" s="2150" t="s">
        <v>2242</v>
      </c>
      <c r="E344" s="2150" t="s">
        <v>2229</v>
      </c>
      <c r="F344" s="2151"/>
      <c r="G344" s="2151"/>
      <c r="H344" s="2151"/>
      <c r="I344" s="2151"/>
      <c r="J344" s="2151"/>
      <c r="K344" s="2151"/>
      <c r="L344" s="2152"/>
    </row>
    <row r="345" spans="2:12" s="2021" customFormat="1" ht="13.2" customHeight="1">
      <c r="B345" s="2125"/>
      <c r="C345" s="2149"/>
      <c r="D345" s="2150" t="s">
        <v>2243</v>
      </c>
      <c r="E345" s="2150" t="s">
        <v>2230</v>
      </c>
      <c r="F345" s="2151"/>
      <c r="G345" s="2151"/>
      <c r="H345" s="2151"/>
      <c r="I345" s="2151"/>
      <c r="J345" s="2151"/>
      <c r="K345" s="2151"/>
      <c r="L345" s="2152"/>
    </row>
    <row r="346" spans="2:12" s="2021" customFormat="1" ht="13.2" customHeight="1">
      <c r="B346" s="2125"/>
      <c r="C346" s="2149"/>
      <c r="D346" s="2150" t="s">
        <v>2244</v>
      </c>
      <c r="E346" s="2150" t="s">
        <v>2231</v>
      </c>
      <c r="F346" s="2151"/>
      <c r="G346" s="2151"/>
      <c r="H346" s="2151"/>
      <c r="I346" s="2151"/>
      <c r="J346" s="2151"/>
      <c r="K346" s="2151"/>
      <c r="L346" s="2152"/>
    </row>
    <row r="347" spans="2:12" s="2021" customFormat="1" ht="13.2" customHeight="1">
      <c r="B347" s="2125"/>
      <c r="C347" s="2149"/>
      <c r="D347" s="2150" t="s">
        <v>2245</v>
      </c>
      <c r="E347" s="2150" t="s">
        <v>2232</v>
      </c>
      <c r="F347" s="2151"/>
      <c r="G347" s="2151"/>
      <c r="H347" s="2151"/>
      <c r="I347" s="2151"/>
      <c r="J347" s="2151"/>
      <c r="K347" s="2151"/>
      <c r="L347" s="2152"/>
    </row>
    <row r="348" spans="2:12" s="2021" customFormat="1" ht="13.2" customHeight="1">
      <c r="B348" s="2125"/>
      <c r="C348" s="2149"/>
      <c r="D348" s="2150" t="s">
        <v>2246</v>
      </c>
      <c r="E348" s="2150" t="s">
        <v>2233</v>
      </c>
      <c r="F348" s="2151"/>
      <c r="G348" s="2151"/>
      <c r="H348" s="2151"/>
      <c r="I348" s="2151"/>
      <c r="J348" s="2151"/>
      <c r="K348" s="2151"/>
      <c r="L348" s="2152"/>
    </row>
    <row r="349" spans="2:12" s="2021" customFormat="1" ht="13.2" customHeight="1">
      <c r="B349" s="2125"/>
      <c r="C349" s="2149"/>
      <c r="D349" s="2150" t="s">
        <v>2247</v>
      </c>
      <c r="E349" s="2150" t="s">
        <v>2234</v>
      </c>
      <c r="F349" s="2151"/>
      <c r="G349" s="2151"/>
      <c r="H349" s="2151"/>
      <c r="I349" s="2151"/>
      <c r="J349" s="2151"/>
      <c r="K349" s="2151"/>
      <c r="L349" s="2152"/>
    </row>
    <row r="350" spans="2:12" s="2021" customFormat="1" ht="13.2" customHeight="1">
      <c r="B350" s="2125"/>
      <c r="C350" s="2149"/>
      <c r="D350" s="2150" t="s">
        <v>2248</v>
      </c>
      <c r="E350" s="2150" t="s">
        <v>2235</v>
      </c>
      <c r="F350" s="2151"/>
      <c r="G350" s="2151"/>
      <c r="H350" s="2151"/>
      <c r="I350" s="2151"/>
      <c r="J350" s="2151"/>
      <c r="K350" s="2151"/>
      <c r="L350" s="2152"/>
    </row>
    <row r="351" spans="2:12" s="2021" customFormat="1" ht="13.2" customHeight="1">
      <c r="B351" s="2125"/>
      <c r="C351" s="2149"/>
      <c r="D351" s="2150" t="s">
        <v>2249</v>
      </c>
      <c r="E351" s="2150" t="s">
        <v>2236</v>
      </c>
      <c r="F351" s="2151"/>
      <c r="G351" s="2151"/>
      <c r="H351" s="2151"/>
      <c r="I351" s="2151"/>
      <c r="J351" s="2151"/>
      <c r="K351" s="2151"/>
      <c r="L351" s="2152"/>
    </row>
    <row r="352" spans="2:12" s="2021" customFormat="1" ht="13.2" customHeight="1">
      <c r="B352" s="2125"/>
      <c r="C352" s="2149"/>
      <c r="D352" s="2150" t="s">
        <v>2250</v>
      </c>
      <c r="E352" s="2150" t="s">
        <v>2237</v>
      </c>
      <c r="F352" s="2151"/>
      <c r="G352" s="2151"/>
      <c r="H352" s="2151"/>
      <c r="I352" s="2151"/>
      <c r="J352" s="2151"/>
      <c r="K352" s="2151"/>
      <c r="L352" s="2152"/>
    </row>
    <row r="353" spans="2:20" s="2021" customFormat="1" ht="13.2" customHeight="1">
      <c r="B353" s="2125"/>
      <c r="C353" s="2149"/>
      <c r="D353" s="2150" t="s">
        <v>2251</v>
      </c>
      <c r="E353" s="2150" t="s">
        <v>2239</v>
      </c>
      <c r="F353" s="2151"/>
      <c r="G353" s="2151"/>
      <c r="H353" s="2151"/>
      <c r="I353" s="2151"/>
      <c r="J353" s="2151"/>
      <c r="K353" s="2151"/>
      <c r="L353" s="2152"/>
    </row>
    <row r="354" spans="2:20" ht="6.6" customHeight="1">
      <c r="B354" s="1975"/>
      <c r="C354" s="2041"/>
      <c r="D354" s="2052"/>
      <c r="E354" s="2052"/>
      <c r="F354" s="2052"/>
      <c r="G354" s="2052"/>
      <c r="H354" s="2052"/>
      <c r="I354" s="2052"/>
      <c r="J354" s="2052"/>
      <c r="K354" s="2052"/>
      <c r="L354" s="2060"/>
    </row>
    <row r="355" spans="2:20" ht="15" customHeight="1">
      <c r="B355" s="1975" t="s">
        <v>2050</v>
      </c>
      <c r="C355" s="2041"/>
      <c r="D355" s="4249" t="s">
        <v>2051</v>
      </c>
      <c r="E355" s="4249"/>
      <c r="F355" s="4249"/>
      <c r="G355" s="4249"/>
      <c r="H355" s="4249"/>
      <c r="I355" s="4249"/>
      <c r="J355" s="4249"/>
      <c r="K355" s="4249"/>
      <c r="L355" s="4250"/>
      <c r="T355" s="1940" t="s">
        <v>2213</v>
      </c>
    </row>
    <row r="356" spans="2:20" ht="31.2" customHeight="1">
      <c r="B356" s="1975" t="s">
        <v>2052</v>
      </c>
      <c r="C356" s="2041"/>
      <c r="D356" s="4249" t="s">
        <v>3162</v>
      </c>
      <c r="E356" s="4249"/>
      <c r="F356" s="4249"/>
      <c r="G356" s="4249"/>
      <c r="H356" s="4249"/>
      <c r="I356" s="4249"/>
      <c r="J356" s="4249"/>
      <c r="K356" s="4249"/>
      <c r="L356" s="4250"/>
    </row>
    <row r="357" spans="2:20" ht="45" customHeight="1">
      <c r="B357" s="2153" t="s">
        <v>3986</v>
      </c>
      <c r="C357" s="2041"/>
      <c r="D357" s="4371" t="s">
        <v>3987</v>
      </c>
      <c r="E357" s="4371"/>
      <c r="F357" s="4371"/>
      <c r="G357" s="4371"/>
      <c r="H357" s="4371"/>
      <c r="I357" s="4371"/>
      <c r="J357" s="4371"/>
      <c r="K357" s="4371"/>
      <c r="L357" s="4372"/>
    </row>
    <row r="358" spans="2:20" ht="31.2" customHeight="1">
      <c r="B358" s="1975" t="s">
        <v>2553</v>
      </c>
      <c r="C358" s="2041"/>
      <c r="D358" s="4249" t="s">
        <v>3163</v>
      </c>
      <c r="E358" s="4249"/>
      <c r="F358" s="4249"/>
      <c r="G358" s="4249"/>
      <c r="H358" s="4249"/>
      <c r="I358" s="4249"/>
      <c r="J358" s="4249"/>
      <c r="K358" s="4249"/>
      <c r="L358" s="4250"/>
    </row>
    <row r="359" spans="2:20" ht="17.399999999999999" customHeight="1">
      <c r="B359" s="1975" t="s">
        <v>2057</v>
      </c>
      <c r="C359" s="2041"/>
      <c r="D359" s="4249" t="s">
        <v>3164</v>
      </c>
      <c r="E359" s="4249"/>
      <c r="F359" s="4249"/>
      <c r="G359" s="4249"/>
      <c r="H359" s="4249"/>
      <c r="I359" s="4249"/>
      <c r="J359" s="4249"/>
      <c r="K359" s="4249"/>
      <c r="L359" s="4250"/>
      <c r="T359" s="1940" t="s">
        <v>2214</v>
      </c>
    </row>
    <row r="360" spans="2:20" ht="15.6" customHeight="1">
      <c r="B360" s="1975"/>
      <c r="C360" s="1967"/>
      <c r="D360" s="4249" t="s">
        <v>1951</v>
      </c>
      <c r="E360" s="4249"/>
      <c r="F360" s="4249"/>
      <c r="G360" s="4249"/>
      <c r="H360" s="4249"/>
      <c r="I360" s="4249"/>
      <c r="J360" s="4249"/>
      <c r="K360" s="4249"/>
      <c r="L360" s="4250"/>
    </row>
    <row r="361" spans="2:20" ht="6" customHeight="1">
      <c r="B361" s="1975"/>
      <c r="C361" s="2041" t="s">
        <v>582</v>
      </c>
      <c r="D361" s="2052" t="s">
        <v>582</v>
      </c>
      <c r="E361" s="2052"/>
      <c r="F361" s="2052"/>
      <c r="G361" s="2052"/>
      <c r="H361" s="2052"/>
      <c r="I361" s="2052"/>
      <c r="J361" s="2052"/>
      <c r="K361" s="2052"/>
      <c r="L361" s="2060"/>
    </row>
    <row r="362" spans="2:20" ht="31.2" customHeight="1">
      <c r="B362" s="1975"/>
      <c r="C362" s="2154" t="s">
        <v>503</v>
      </c>
      <c r="D362" s="4249" t="s">
        <v>1952</v>
      </c>
      <c r="E362" s="4249"/>
      <c r="F362" s="4249"/>
      <c r="G362" s="4249"/>
      <c r="H362" s="4249"/>
      <c r="I362" s="4249"/>
      <c r="J362" s="4249"/>
      <c r="K362" s="4249"/>
      <c r="L362" s="4250"/>
      <c r="O362" s="1974">
        <v>41290</v>
      </c>
      <c r="T362" s="1940" t="s">
        <v>2215</v>
      </c>
    </row>
    <row r="363" spans="2:20" ht="47.25" customHeight="1">
      <c r="B363" s="1975"/>
      <c r="C363" s="2154" t="s">
        <v>928</v>
      </c>
      <c r="D363" s="4249" t="s">
        <v>1953</v>
      </c>
      <c r="E363" s="4249"/>
      <c r="F363" s="4249"/>
      <c r="G363" s="4249"/>
      <c r="H363" s="4249"/>
      <c r="I363" s="4249"/>
      <c r="J363" s="4249"/>
      <c r="K363" s="4249"/>
      <c r="L363" s="4250"/>
      <c r="T363" s="1940" t="s">
        <v>2216</v>
      </c>
    </row>
    <row r="364" spans="2:20" ht="19.2" customHeight="1">
      <c r="B364" s="1975"/>
      <c r="C364" s="2154" t="s">
        <v>777</v>
      </c>
      <c r="D364" s="4249" t="s">
        <v>1954</v>
      </c>
      <c r="E364" s="4249"/>
      <c r="F364" s="4249"/>
      <c r="G364" s="4249"/>
      <c r="H364" s="4249"/>
      <c r="I364" s="4249"/>
      <c r="J364" s="4249"/>
      <c r="K364" s="4249"/>
      <c r="L364" s="4250"/>
    </row>
    <row r="365" spans="2:20" ht="33" customHeight="1">
      <c r="B365" s="1975"/>
      <c r="C365" s="2154" t="s">
        <v>159</v>
      </c>
      <c r="D365" s="4249" t="s">
        <v>1955</v>
      </c>
      <c r="E365" s="4249"/>
      <c r="F365" s="4249"/>
      <c r="G365" s="4249"/>
      <c r="H365" s="4249"/>
      <c r="I365" s="4249"/>
      <c r="J365" s="4249"/>
      <c r="K365" s="4249"/>
      <c r="L365" s="4250"/>
      <c r="T365" s="1940" t="s">
        <v>2217</v>
      </c>
    </row>
    <row r="366" spans="2:20" ht="31.2" customHeight="1">
      <c r="B366" s="1975"/>
      <c r="C366" s="2154" t="s">
        <v>160</v>
      </c>
      <c r="D366" s="4249" t="s">
        <v>1956</v>
      </c>
      <c r="E366" s="4249"/>
      <c r="F366" s="4249"/>
      <c r="G366" s="4249"/>
      <c r="H366" s="4249"/>
      <c r="I366" s="4249"/>
      <c r="J366" s="4249"/>
      <c r="K366" s="4249"/>
      <c r="L366" s="4250"/>
      <c r="T366" s="1940" t="s">
        <v>2218</v>
      </c>
    </row>
    <row r="367" spans="2:20" ht="6" customHeight="1">
      <c r="B367" s="1975"/>
      <c r="C367" s="2154"/>
      <c r="D367" s="2034"/>
      <c r="E367" s="2034"/>
      <c r="F367" s="2034"/>
      <c r="G367" s="2034"/>
      <c r="H367" s="2034"/>
      <c r="I367" s="2034"/>
      <c r="J367" s="2034"/>
      <c r="K367" s="2034"/>
      <c r="L367" s="2097"/>
    </row>
    <row r="368" spans="2:20" ht="15.6" customHeight="1">
      <c r="B368" s="1975"/>
      <c r="C368" s="4313" t="s">
        <v>2080</v>
      </c>
      <c r="D368" s="4314"/>
      <c r="E368" s="4314"/>
      <c r="F368" s="4314"/>
      <c r="G368" s="4314"/>
      <c r="H368" s="2034"/>
      <c r="I368" s="2034"/>
      <c r="J368" s="2034"/>
      <c r="K368" s="2034"/>
      <c r="L368" s="2097"/>
      <c r="N368" s="2155" t="s">
        <v>2083</v>
      </c>
    </row>
    <row r="369" spans="2:20" ht="29.25" customHeight="1">
      <c r="B369" s="1975"/>
      <c r="C369" s="2154" t="s">
        <v>503</v>
      </c>
      <c r="D369" s="4249" t="s">
        <v>3883</v>
      </c>
      <c r="E369" s="4249"/>
      <c r="F369" s="4249"/>
      <c r="G369" s="4249"/>
      <c r="H369" s="4249"/>
      <c r="I369" s="4249"/>
      <c r="J369" s="4249"/>
      <c r="K369" s="4249"/>
      <c r="L369" s="4250"/>
      <c r="T369" s="1940" t="s">
        <v>2219</v>
      </c>
    </row>
    <row r="370" spans="2:20" ht="60" customHeight="1">
      <c r="B370" s="1975"/>
      <c r="C370" s="2154"/>
      <c r="D370" s="4249"/>
      <c r="E370" s="4249"/>
      <c r="F370" s="4249"/>
      <c r="G370" s="4249"/>
      <c r="H370" s="4249"/>
      <c r="I370" s="4249"/>
      <c r="J370" s="4249"/>
      <c r="K370" s="4249"/>
      <c r="L370" s="4250"/>
    </row>
    <row r="371" spans="2:20" ht="15" customHeight="1">
      <c r="B371" s="1975"/>
      <c r="C371" s="2154" t="s">
        <v>928</v>
      </c>
      <c r="D371" s="4249" t="s">
        <v>3884</v>
      </c>
      <c r="E371" s="4249"/>
      <c r="F371" s="4249"/>
      <c r="G371" s="4249"/>
      <c r="H371" s="4249"/>
      <c r="I371" s="4249"/>
      <c r="J371" s="4249"/>
      <c r="K371" s="4249"/>
      <c r="L371" s="4250"/>
      <c r="T371" s="1940" t="s">
        <v>2220</v>
      </c>
    </row>
    <row r="372" spans="2:20" ht="15" customHeight="1">
      <c r="B372" s="1975"/>
      <c r="C372" s="2154" t="s">
        <v>777</v>
      </c>
      <c r="D372" s="4249" t="str">
        <f>+""&amp;+F159&amp;""</f>
        <v>The Contractor shall deliver his programme of work within 10 calendar days after notice from the Employer, prior to the Commencement Date.</v>
      </c>
      <c r="E372" s="4249"/>
      <c r="F372" s="4249"/>
      <c r="G372" s="4249"/>
      <c r="H372" s="4249"/>
      <c r="I372" s="4249"/>
      <c r="J372" s="4249"/>
      <c r="K372" s="4249"/>
      <c r="L372" s="4250"/>
    </row>
    <row r="373" spans="2:20" ht="74.25" customHeight="1">
      <c r="B373" s="1975"/>
      <c r="C373" s="2154"/>
      <c r="D373" s="4249" t="s">
        <v>3885</v>
      </c>
      <c r="E373" s="4249"/>
      <c r="F373" s="4249"/>
      <c r="G373" s="4249"/>
      <c r="H373" s="4249"/>
      <c r="I373" s="4249"/>
      <c r="J373" s="4249"/>
      <c r="K373" s="4249"/>
      <c r="L373" s="4250"/>
      <c r="T373" s="1940" t="s">
        <v>2221</v>
      </c>
    </row>
    <row r="374" spans="2:20" ht="30.75" customHeight="1">
      <c r="B374" s="1975"/>
      <c r="C374" s="2154"/>
      <c r="D374" s="4249" t="s">
        <v>3886</v>
      </c>
      <c r="E374" s="4249"/>
      <c r="F374" s="4249"/>
      <c r="G374" s="4249"/>
      <c r="H374" s="4249"/>
      <c r="I374" s="4249"/>
      <c r="J374" s="4249"/>
      <c r="K374" s="4249"/>
      <c r="L374" s="4250"/>
    </row>
    <row r="375" spans="2:20" ht="28.95" customHeight="1">
      <c r="B375" s="1975"/>
      <c r="C375" s="2154"/>
      <c r="D375" s="4249" t="s">
        <v>2081</v>
      </c>
      <c r="E375" s="4249"/>
      <c r="F375" s="4249"/>
      <c r="G375" s="4249"/>
      <c r="H375" s="4249"/>
      <c r="I375" s="4249"/>
      <c r="J375" s="4249"/>
      <c r="K375" s="4249"/>
      <c r="L375" s="4250"/>
      <c r="T375" s="1940" t="s">
        <v>2222</v>
      </c>
    </row>
    <row r="376" spans="2:20" ht="19.2" customHeight="1">
      <c r="B376" s="1975"/>
      <c r="C376" s="2154"/>
      <c r="D376" s="4249" t="s">
        <v>2082</v>
      </c>
      <c r="E376" s="4249"/>
      <c r="F376" s="4249"/>
      <c r="G376" s="4249"/>
      <c r="H376" s="4249"/>
      <c r="I376" s="4249"/>
      <c r="J376" s="4249"/>
      <c r="K376" s="4249"/>
      <c r="L376" s="4250"/>
    </row>
    <row r="377" spans="2:20" ht="3.6" customHeight="1">
      <c r="B377" s="1975"/>
      <c r="C377" s="2154"/>
      <c r="D377" s="2034"/>
      <c r="E377" s="2034"/>
      <c r="F377" s="2034"/>
      <c r="G377" s="2034"/>
      <c r="H377" s="2034"/>
      <c r="I377" s="2034"/>
      <c r="J377" s="2034"/>
      <c r="K377" s="2034"/>
      <c r="L377" s="2097"/>
    </row>
    <row r="378" spans="2:20" ht="14.4" customHeight="1">
      <c r="B378" s="1975"/>
      <c r="C378" s="4313" t="s">
        <v>2088</v>
      </c>
      <c r="D378" s="4314"/>
      <c r="E378" s="4314"/>
      <c r="F378" s="4314"/>
      <c r="G378" s="4314"/>
      <c r="H378" s="4314"/>
      <c r="I378" s="4314"/>
      <c r="J378" s="2034"/>
      <c r="K378" s="2034"/>
      <c r="L378" s="2097"/>
      <c r="T378" s="1940" t="s">
        <v>2223</v>
      </c>
    </row>
    <row r="379" spans="2:20" ht="4.2" customHeight="1">
      <c r="B379" s="1975"/>
      <c r="C379" s="2156"/>
      <c r="D379" s="2157"/>
      <c r="E379" s="2157"/>
      <c r="F379" s="2157"/>
      <c r="G379" s="2157"/>
      <c r="H379" s="2157"/>
      <c r="I379" s="2157"/>
      <c r="J379" s="2034"/>
      <c r="K379" s="2034"/>
      <c r="L379" s="2097"/>
    </row>
    <row r="380" spans="2:20" ht="14.25" customHeight="1">
      <c r="B380" s="1975"/>
      <c r="C380" s="2154" t="s">
        <v>503</v>
      </c>
      <c r="D380" s="4249" t="str">
        <f>+"The Contract Sum includes a monthly allowance of "&amp;+'Master Data'!E639&amp;" working days inclement weather during which rainfall exceeds "&amp;+'Master Data'!E640&amp;"mm per day for months"</f>
        <v>The Contract Sum includes a monthly allowance of 3 working days inclement weather during which rainfall exceeds 10mm per day for months</v>
      </c>
      <c r="E380" s="4249"/>
      <c r="F380" s="4249"/>
      <c r="G380" s="4249"/>
      <c r="H380" s="4249"/>
      <c r="I380" s="4249"/>
      <c r="J380" s="4249"/>
      <c r="K380" s="4249"/>
      <c r="L380" s="4250"/>
      <c r="T380" s="1940" t="s">
        <v>2224</v>
      </c>
    </row>
    <row r="381" spans="2:20" ht="28.95" customHeight="1">
      <c r="B381" s="1975"/>
      <c r="C381" s="2156"/>
      <c r="D381" s="4249" t="str">
        <f>+"as indicated in the Scope of Works. These days shall be reflected on the critical path of the Contractor’s programme as specified in MANAGING PROJECT DURATION above."</f>
        <v>as indicated in the Scope of Works. These days shall be reflected on the critical path of the Contractor’s programme as specified in MANAGING PROJECT DURATION above.</v>
      </c>
      <c r="E381" s="4249"/>
      <c r="F381" s="4249"/>
      <c r="G381" s="4249"/>
      <c r="H381" s="4249"/>
      <c r="I381" s="4249"/>
      <c r="J381" s="4249"/>
      <c r="K381" s="4249"/>
      <c r="L381" s="4250"/>
      <c r="N381" s="2158"/>
      <c r="O381" s="2158"/>
      <c r="T381" s="1940" t="s">
        <v>2225</v>
      </c>
    </row>
    <row r="382" spans="2:20" ht="2.4" customHeight="1">
      <c r="B382" s="1975"/>
      <c r="C382" s="2156"/>
      <c r="D382" s="2157"/>
      <c r="E382" s="2157"/>
      <c r="F382" s="2157"/>
      <c r="G382" s="2157"/>
      <c r="H382" s="2157"/>
      <c r="I382" s="2157"/>
      <c r="J382" s="2034"/>
      <c r="K382" s="2034"/>
      <c r="L382" s="2097"/>
    </row>
    <row r="383" spans="2:20" ht="17.399999999999999" customHeight="1">
      <c r="B383" s="1975"/>
      <c r="C383" s="2154" t="s">
        <v>928</v>
      </c>
      <c r="D383" s="4249" t="s">
        <v>2089</v>
      </c>
      <c r="E383" s="4249"/>
      <c r="F383" s="4249"/>
      <c r="G383" s="4249"/>
      <c r="H383" s="4249"/>
      <c r="I383" s="4249"/>
      <c r="J383" s="4249"/>
      <c r="K383" s="4249"/>
      <c r="L383" s="4250"/>
      <c r="N383" s="2158"/>
      <c r="O383" s="2159"/>
    </row>
    <row r="384" spans="2:20" ht="27.75" customHeight="1">
      <c r="B384" s="1975"/>
      <c r="C384" s="2156"/>
      <c r="D384" s="4249"/>
      <c r="E384" s="4249"/>
      <c r="F384" s="4249"/>
      <c r="G384" s="4249"/>
      <c r="H384" s="4249"/>
      <c r="I384" s="4249"/>
      <c r="J384" s="4249"/>
      <c r="K384" s="4249"/>
      <c r="L384" s="4250"/>
      <c r="O384" s="2160" t="s">
        <v>582</v>
      </c>
    </row>
    <row r="385" spans="2:21" ht="12" customHeight="1">
      <c r="B385" s="1975"/>
      <c r="C385" s="2156"/>
      <c r="D385" s="2161" t="s">
        <v>401</v>
      </c>
      <c r="E385" s="2162" t="s">
        <v>2090</v>
      </c>
      <c r="F385" s="2163"/>
      <c r="G385" s="2163"/>
      <c r="H385" s="2163"/>
      <c r="I385" s="2163"/>
      <c r="J385" s="2164"/>
      <c r="K385" s="2164"/>
      <c r="L385" s="2165"/>
      <c r="O385" s="2160" t="s">
        <v>582</v>
      </c>
    </row>
    <row r="386" spans="2:21" ht="36" customHeight="1">
      <c r="B386" s="1975"/>
      <c r="C386" s="2156"/>
      <c r="D386" s="2161" t="s">
        <v>402</v>
      </c>
      <c r="E386" s="4251" t="s">
        <v>3887</v>
      </c>
      <c r="F386" s="4251"/>
      <c r="G386" s="4251"/>
      <c r="H386" s="4251"/>
      <c r="I386" s="4251"/>
      <c r="J386" s="4251"/>
      <c r="K386" s="4251"/>
      <c r="L386" s="4252"/>
      <c r="O386" s="2160" t="s">
        <v>582</v>
      </c>
    </row>
    <row r="387" spans="2:21" ht="25.95" customHeight="1">
      <c r="B387" s="1975"/>
      <c r="C387" s="2156"/>
      <c r="D387" s="2166" t="s">
        <v>582</v>
      </c>
      <c r="E387" s="2161" t="s">
        <v>792</v>
      </c>
      <c r="F387" s="4251" t="s">
        <v>3888</v>
      </c>
      <c r="G387" s="4251"/>
      <c r="H387" s="4251"/>
      <c r="I387" s="4251"/>
      <c r="J387" s="4251"/>
      <c r="K387" s="4251"/>
      <c r="L387" s="4252"/>
      <c r="O387" s="2160" t="s">
        <v>582</v>
      </c>
    </row>
    <row r="388" spans="2:21" ht="13.95" customHeight="1">
      <c r="B388" s="1975"/>
      <c r="C388" s="2156"/>
      <c r="D388" s="2157"/>
      <c r="E388" s="2161" t="s">
        <v>787</v>
      </c>
      <c r="F388" s="4251" t="s">
        <v>2091</v>
      </c>
      <c r="G388" s="4251"/>
      <c r="H388" s="4251"/>
      <c r="I388" s="4251"/>
      <c r="J388" s="4251"/>
      <c r="K388" s="4251"/>
      <c r="L388" s="4252"/>
      <c r="O388" s="2160" t="s">
        <v>582</v>
      </c>
    </row>
    <row r="389" spans="2:21" ht="25.5" customHeight="1">
      <c r="B389" s="1975"/>
      <c r="C389" s="2156"/>
      <c r="D389" s="2157"/>
      <c r="E389" s="2161" t="s">
        <v>788</v>
      </c>
      <c r="F389" s="4251" t="s">
        <v>2092</v>
      </c>
      <c r="G389" s="4251"/>
      <c r="H389" s="4251"/>
      <c r="I389" s="4251"/>
      <c r="J389" s="4251"/>
      <c r="K389" s="4251"/>
      <c r="L389" s="4252"/>
      <c r="O389" s="2160" t="s">
        <v>582</v>
      </c>
    </row>
    <row r="390" spans="2:21" ht="12.6" customHeight="1">
      <c r="B390" s="1975"/>
      <c r="C390" s="2156"/>
      <c r="D390" s="2157"/>
      <c r="E390" s="2161" t="s">
        <v>789</v>
      </c>
      <c r="F390" s="4251" t="s">
        <v>3889</v>
      </c>
      <c r="G390" s="4251"/>
      <c r="H390" s="4251"/>
      <c r="I390" s="4251"/>
      <c r="J390" s="4251"/>
      <c r="K390" s="4251"/>
      <c r="L390" s="4252"/>
      <c r="O390" s="2160" t="s">
        <v>582</v>
      </c>
    </row>
    <row r="391" spans="2:21" ht="26.4" customHeight="1">
      <c r="B391" s="1975"/>
      <c r="C391" s="2156"/>
      <c r="D391" s="2157"/>
      <c r="E391" s="2161" t="s">
        <v>790</v>
      </c>
      <c r="F391" s="4251" t="s">
        <v>3890</v>
      </c>
      <c r="G391" s="4251"/>
      <c r="H391" s="4251"/>
      <c r="I391" s="4251"/>
      <c r="J391" s="4251"/>
      <c r="K391" s="4251"/>
      <c r="L391" s="4252"/>
      <c r="O391" s="2160" t="s">
        <v>582</v>
      </c>
    </row>
    <row r="392" spans="2:21" ht="27.6" customHeight="1">
      <c r="B392" s="1975"/>
      <c r="C392" s="2156"/>
      <c r="D392" s="2157"/>
      <c r="E392" s="2161" t="s">
        <v>791</v>
      </c>
      <c r="F392" s="4251" t="s">
        <v>3891</v>
      </c>
      <c r="G392" s="4251"/>
      <c r="H392" s="4251"/>
      <c r="I392" s="4251"/>
      <c r="J392" s="4251"/>
      <c r="K392" s="4251"/>
      <c r="L392" s="4252"/>
      <c r="O392" s="2160" t="s">
        <v>582</v>
      </c>
    </row>
    <row r="393" spans="2:21" ht="15.6" customHeight="1">
      <c r="B393" s="2047"/>
      <c r="C393" s="2167"/>
      <c r="D393" s="2168"/>
      <c r="E393" s="2169" t="s">
        <v>590</v>
      </c>
      <c r="F393" s="4318" t="s">
        <v>3892</v>
      </c>
      <c r="G393" s="4318"/>
      <c r="H393" s="4318"/>
      <c r="I393" s="4318"/>
      <c r="J393" s="4318"/>
      <c r="K393" s="4318"/>
      <c r="L393" s="4319"/>
      <c r="O393" s="4248"/>
      <c r="P393" s="2170"/>
      <c r="Q393" s="2170"/>
      <c r="R393" s="2170"/>
      <c r="S393" s="2170"/>
      <c r="T393" s="2170"/>
      <c r="U393" s="2170"/>
    </row>
    <row r="394" spans="2:21" ht="25.5" customHeight="1">
      <c r="B394" s="2036"/>
      <c r="C394" s="2171"/>
      <c r="D394" s="2172"/>
      <c r="E394" s="2173" t="s">
        <v>444</v>
      </c>
      <c r="F394" s="4428" t="s">
        <v>3893</v>
      </c>
      <c r="G394" s="4428"/>
      <c r="H394" s="4428"/>
      <c r="I394" s="4428"/>
      <c r="J394" s="4428"/>
      <c r="K394" s="4428"/>
      <c r="L394" s="4429"/>
      <c r="O394" s="4248"/>
      <c r="P394" s="2170"/>
      <c r="Q394" s="2170"/>
      <c r="R394" s="2170"/>
      <c r="S394" s="2170"/>
      <c r="T394" s="2170"/>
      <c r="U394" s="2170"/>
    </row>
    <row r="395" spans="2:21" ht="13.2" customHeight="1">
      <c r="B395" s="1975"/>
      <c r="C395" s="2156"/>
      <c r="D395" s="2157"/>
      <c r="E395" s="2161" t="s">
        <v>1391</v>
      </c>
      <c r="F395" s="4251" t="s">
        <v>2093</v>
      </c>
      <c r="G395" s="4251"/>
      <c r="H395" s="4251"/>
      <c r="I395" s="4251"/>
      <c r="J395" s="4251"/>
      <c r="K395" s="4251"/>
      <c r="L395" s="4252"/>
      <c r="O395" s="4248"/>
      <c r="P395" s="2080"/>
      <c r="Q395" s="2080"/>
      <c r="R395" s="2080"/>
      <c r="S395" s="2080"/>
      <c r="T395" s="2080"/>
      <c r="U395" s="2170"/>
    </row>
    <row r="396" spans="2:21" ht="13.2" customHeight="1">
      <c r="B396" s="1975"/>
      <c r="C396" s="2156"/>
      <c r="D396" s="2157"/>
      <c r="E396" s="4306" t="s">
        <v>2105</v>
      </c>
      <c r="F396" s="4307"/>
      <c r="G396" s="4516" t="s">
        <v>2017</v>
      </c>
      <c r="H396" s="4516"/>
      <c r="I396" s="4516"/>
      <c r="J396" s="4516"/>
      <c r="K396" s="4516"/>
      <c r="L396" s="4468" t="s">
        <v>2100</v>
      </c>
      <c r="O396" s="2170"/>
      <c r="P396" s="2174"/>
      <c r="Q396" s="2174"/>
      <c r="R396" s="2174"/>
      <c r="S396" s="2174"/>
      <c r="T396" s="2174"/>
      <c r="U396" s="2174"/>
    </row>
    <row r="397" spans="2:21" ht="13.2" customHeight="1">
      <c r="B397" s="1975"/>
      <c r="C397" s="2156"/>
      <c r="D397" s="2157"/>
      <c r="E397" s="4308"/>
      <c r="F397" s="4309"/>
      <c r="G397" s="2175" t="s">
        <v>2094</v>
      </c>
      <c r="H397" s="2175" t="s">
        <v>2096</v>
      </c>
      <c r="I397" s="2175" t="s">
        <v>2097</v>
      </c>
      <c r="J397" s="2175" t="s">
        <v>2098</v>
      </c>
      <c r="K397" s="2175" t="s">
        <v>2099</v>
      </c>
      <c r="L397" s="4469"/>
      <c r="O397" s="2170"/>
      <c r="P397" s="2174"/>
      <c r="Q397" s="2174"/>
      <c r="R397" s="2174"/>
      <c r="S397" s="2174"/>
      <c r="T397" s="2174"/>
      <c r="U397" s="2174"/>
    </row>
    <row r="398" spans="2:21" ht="13.2" customHeight="1">
      <c r="B398" s="1975"/>
      <c r="C398" s="2156"/>
      <c r="D398" s="2157"/>
      <c r="E398" s="4310"/>
      <c r="F398" s="4311"/>
      <c r="G398" s="2175" t="s">
        <v>2095</v>
      </c>
      <c r="H398" s="2175" t="s">
        <v>2095</v>
      </c>
      <c r="I398" s="2175" t="s">
        <v>2095</v>
      </c>
      <c r="J398" s="2175" t="s">
        <v>2095</v>
      </c>
      <c r="K398" s="2175" t="s">
        <v>2095</v>
      </c>
      <c r="L398" s="2175" t="s">
        <v>2095</v>
      </c>
      <c r="O398" s="2170"/>
      <c r="P398" s="2174"/>
      <c r="Q398" s="2174"/>
      <c r="R398" s="2174"/>
      <c r="S398" s="2174"/>
      <c r="T398" s="2174"/>
      <c r="U398" s="2174"/>
    </row>
    <row r="399" spans="2:21" ht="13.2" customHeight="1">
      <c r="B399" s="1975"/>
      <c r="C399" s="2156"/>
      <c r="D399" s="2157"/>
      <c r="E399" s="2176" t="s">
        <v>2101</v>
      </c>
      <c r="F399" s="2177" t="s">
        <v>2103</v>
      </c>
      <c r="G399" s="2175">
        <v>0</v>
      </c>
      <c r="H399" s="2175">
        <v>30</v>
      </c>
      <c r="I399" s="2175">
        <v>30</v>
      </c>
      <c r="J399" s="2175">
        <v>15</v>
      </c>
      <c r="K399" s="2175">
        <v>15</v>
      </c>
      <c r="L399" s="2175">
        <f>SUM(G399:K399)</f>
        <v>90</v>
      </c>
      <c r="O399" s="2170"/>
      <c r="P399" s="2174"/>
      <c r="Q399" s="2174"/>
      <c r="R399" s="2174"/>
      <c r="S399" s="2174"/>
      <c r="T399" s="2174"/>
      <c r="U399" s="2174"/>
    </row>
    <row r="400" spans="2:21" ht="13.2" customHeight="1">
      <c r="B400" s="1975"/>
      <c r="C400" s="2156"/>
      <c r="D400" s="2157"/>
      <c r="E400" s="2176" t="s">
        <v>2104</v>
      </c>
      <c r="F400" s="2177" t="s">
        <v>2103</v>
      </c>
      <c r="G400" s="2175">
        <v>16</v>
      </c>
      <c r="H400" s="2175">
        <v>22</v>
      </c>
      <c r="I400" s="2175">
        <v>35</v>
      </c>
      <c r="J400" s="2175">
        <v>15</v>
      </c>
      <c r="K400" s="2175">
        <v>18</v>
      </c>
      <c r="L400" s="2175">
        <f>SUM(G400:K400)</f>
        <v>106</v>
      </c>
      <c r="O400" s="2170"/>
      <c r="P400" s="2174"/>
      <c r="Q400" s="2174"/>
      <c r="R400" s="2174"/>
      <c r="S400" s="2174"/>
      <c r="T400" s="2174"/>
      <c r="U400" s="2174"/>
    </row>
    <row r="401" spans="2:21" ht="13.2" customHeight="1">
      <c r="B401" s="1975"/>
      <c r="C401" s="2156"/>
      <c r="D401" s="2157"/>
      <c r="E401" s="4517" t="s">
        <v>2102</v>
      </c>
      <c r="F401" s="4517"/>
      <c r="G401" s="2178">
        <f>+G399-G400</f>
        <v>-16</v>
      </c>
      <c r="H401" s="2178">
        <f>+H399-H400</f>
        <v>8</v>
      </c>
      <c r="I401" s="2178">
        <f>+I399-I400</f>
        <v>-5</v>
      </c>
      <c r="J401" s="2178">
        <f>+J399-J400</f>
        <v>0</v>
      </c>
      <c r="K401" s="2178">
        <f>+K399-K400</f>
        <v>-3</v>
      </c>
      <c r="L401" s="2175">
        <f>SUM(G401:K401)</f>
        <v>-16</v>
      </c>
      <c r="O401" s="2170"/>
      <c r="P401" s="2174"/>
      <c r="Q401" s="2174"/>
      <c r="R401" s="2174"/>
      <c r="S401" s="2174"/>
      <c r="T401" s="2174"/>
      <c r="U401" s="2174"/>
    </row>
    <row r="402" spans="2:21" ht="13.2" customHeight="1">
      <c r="B402" s="1975"/>
      <c r="C402" s="2179">
        <v>8</v>
      </c>
      <c r="D402" s="2180" t="s">
        <v>2106</v>
      </c>
      <c r="E402" s="4470" t="s">
        <v>2107</v>
      </c>
      <c r="F402" s="4470"/>
      <c r="G402" s="4470"/>
      <c r="H402" s="4470"/>
      <c r="I402" s="4470"/>
      <c r="J402" s="4470"/>
      <c r="K402" s="4470"/>
      <c r="L402" s="2181">
        <f>-L401/C402</f>
        <v>2</v>
      </c>
      <c r="O402" s="4305"/>
      <c r="P402" s="4305"/>
      <c r="Q402" s="4305"/>
      <c r="R402" s="4305"/>
      <c r="S402" s="4305"/>
      <c r="T402" s="4305"/>
      <c r="U402" s="2174"/>
    </row>
    <row r="403" spans="2:21" ht="14.4" customHeight="1">
      <c r="B403" s="1975"/>
      <c r="C403" s="2154"/>
      <c r="D403" s="2034"/>
      <c r="E403" s="4528" t="s">
        <v>4613</v>
      </c>
      <c r="F403" s="4528"/>
      <c r="G403" s="4528"/>
      <c r="H403" s="4528"/>
      <c r="I403" s="4528"/>
      <c r="J403" s="4528"/>
      <c r="K403" s="4528"/>
      <c r="L403" s="4529"/>
    </row>
    <row r="404" spans="2:21" ht="3" customHeight="1">
      <c r="B404" s="2047"/>
      <c r="C404" s="2182" t="s">
        <v>582</v>
      </c>
      <c r="D404" s="2049" t="s">
        <v>582</v>
      </c>
      <c r="E404" s="2049"/>
      <c r="F404" s="2049"/>
      <c r="G404" s="2049"/>
      <c r="H404" s="2049"/>
      <c r="I404" s="2049"/>
      <c r="J404" s="2049"/>
      <c r="K404" s="2049"/>
      <c r="L404" s="2050"/>
    </row>
    <row r="405" spans="2:21" ht="15.75" customHeight="1">
      <c r="B405" s="2183" t="s">
        <v>4573</v>
      </c>
      <c r="C405" s="4533" t="str">
        <f>+'Master Data'!E13</f>
        <v>ZNTM012345W</v>
      </c>
      <c r="D405" s="4534"/>
      <c r="E405" s="4530" t="s">
        <v>575</v>
      </c>
      <c r="F405" s="4531"/>
      <c r="G405" s="4531"/>
      <c r="H405" s="4531"/>
      <c r="I405" s="4531"/>
      <c r="J405" s="4531"/>
      <c r="K405" s="4531"/>
      <c r="L405" s="4532"/>
    </row>
    <row r="406" spans="2:21" ht="13.8">
      <c r="B406" s="4455" t="s">
        <v>582</v>
      </c>
      <c r="C406" s="4284" t="s">
        <v>163</v>
      </c>
      <c r="D406" s="4284"/>
      <c r="E406" s="4284"/>
      <c r="F406" s="4284"/>
      <c r="G406" s="4284"/>
      <c r="H406" s="4284"/>
      <c r="I406" s="4284"/>
      <c r="J406" s="4284"/>
      <c r="K406" s="4284"/>
      <c r="L406" s="4285"/>
    </row>
    <row r="407" spans="2:21" ht="3" customHeight="1">
      <c r="B407" s="4456"/>
      <c r="C407" s="2184"/>
      <c r="D407" s="1951"/>
      <c r="E407" s="1951"/>
      <c r="F407" s="1951"/>
      <c r="G407" s="1951"/>
      <c r="H407" s="1951"/>
      <c r="I407" s="1951"/>
      <c r="J407" s="1951"/>
      <c r="K407" s="1951"/>
      <c r="L407" s="1952"/>
    </row>
    <row r="408" spans="2:21" ht="28.95" customHeight="1">
      <c r="B408" s="4456"/>
      <c r="C408" s="2184" t="s">
        <v>373</v>
      </c>
      <c r="D408" s="4316" t="s">
        <v>3894</v>
      </c>
      <c r="E408" s="4316"/>
      <c r="F408" s="4316"/>
      <c r="G408" s="4316"/>
      <c r="H408" s="4316"/>
      <c r="I408" s="4316"/>
      <c r="J408" s="4316"/>
      <c r="K408" s="4316"/>
      <c r="L408" s="4317"/>
    </row>
    <row r="409" spans="2:21" ht="3" customHeight="1">
      <c r="B409" s="4457"/>
      <c r="C409" s="1987"/>
      <c r="D409" s="2089"/>
      <c r="E409" s="2089"/>
      <c r="F409" s="2089"/>
      <c r="G409" s="2089"/>
      <c r="H409" s="2089"/>
      <c r="I409" s="2089"/>
      <c r="J409" s="2089"/>
      <c r="K409" s="2089"/>
      <c r="L409" s="1993"/>
    </row>
    <row r="410" spans="2:21" ht="19.5" customHeight="1">
      <c r="B410" s="2185" t="s">
        <v>483</v>
      </c>
      <c r="C410" s="4461" t="s">
        <v>977</v>
      </c>
      <c r="D410" s="4462"/>
      <c r="E410" s="4462"/>
      <c r="F410" s="4462"/>
      <c r="G410" s="4462"/>
      <c r="H410" s="4462"/>
      <c r="I410" s="4462"/>
      <c r="J410" s="4462"/>
      <c r="K410" s="4462"/>
      <c r="L410" s="4463"/>
    </row>
    <row r="411" spans="2:21" ht="21" customHeight="1">
      <c r="B411" s="4465" t="s">
        <v>2029</v>
      </c>
      <c r="C411" s="4283" t="s">
        <v>576</v>
      </c>
      <c r="D411" s="4284"/>
      <c r="E411" s="2186"/>
      <c r="F411" s="2186"/>
      <c r="G411" s="2186"/>
      <c r="H411" s="2186"/>
      <c r="I411" s="2186"/>
      <c r="J411" s="2186"/>
      <c r="K411" s="2186"/>
      <c r="L411" s="2187"/>
    </row>
    <row r="412" spans="2:21" ht="8.25" customHeight="1">
      <c r="B412" s="4466"/>
      <c r="C412" s="1971"/>
      <c r="D412" s="1951"/>
      <c r="E412" s="1951"/>
      <c r="F412" s="1951"/>
      <c r="G412" s="1951"/>
      <c r="H412" s="1951"/>
      <c r="I412" s="1951"/>
      <c r="J412" s="1951"/>
      <c r="K412" s="1951"/>
      <c r="L412" s="1952"/>
    </row>
    <row r="413" spans="2:21" ht="16.5" customHeight="1">
      <c r="B413" s="4466"/>
      <c r="C413" s="4315" t="s">
        <v>974</v>
      </c>
      <c r="D413" s="4316"/>
      <c r="E413" s="4316"/>
      <c r="F413" s="4316"/>
      <c r="G413" s="4316"/>
      <c r="H413" s="4316"/>
      <c r="I413" s="4316"/>
      <c r="J413" s="4316"/>
      <c r="K413" s="4316"/>
      <c r="L413" s="4317"/>
    </row>
    <row r="414" spans="2:21" ht="21.6" customHeight="1">
      <c r="B414" s="4466"/>
      <c r="C414" s="4458"/>
      <c r="D414" s="4459"/>
      <c r="E414" s="4459"/>
      <c r="F414" s="4459"/>
      <c r="G414" s="4459"/>
      <c r="H414" s="4459"/>
      <c r="I414" s="4459"/>
      <c r="J414" s="4459"/>
      <c r="K414" s="4459"/>
      <c r="L414" s="4460"/>
    </row>
    <row r="415" spans="2:21" ht="21.6" customHeight="1">
      <c r="B415" s="4466"/>
      <c r="C415" s="4323"/>
      <c r="D415" s="4324"/>
      <c r="E415" s="4324"/>
      <c r="F415" s="4324"/>
      <c r="G415" s="4324"/>
      <c r="H415" s="4324"/>
      <c r="I415" s="4324"/>
      <c r="J415" s="4324"/>
      <c r="K415" s="4324"/>
      <c r="L415" s="4325"/>
    </row>
    <row r="416" spans="2:21" ht="21.6" customHeight="1">
      <c r="B416" s="4466"/>
      <c r="C416" s="4323"/>
      <c r="D416" s="4324"/>
      <c r="E416" s="4324"/>
      <c r="F416" s="4324"/>
      <c r="G416" s="4324"/>
      <c r="H416" s="4324"/>
      <c r="I416" s="4324"/>
      <c r="J416" s="4324"/>
      <c r="K416" s="4324"/>
      <c r="L416" s="4325"/>
    </row>
    <row r="417" spans="2:12" ht="13.8">
      <c r="B417" s="4466"/>
      <c r="C417" s="1970"/>
      <c r="D417" s="1951"/>
      <c r="E417" s="1951"/>
      <c r="F417" s="1951"/>
      <c r="G417" s="1951"/>
      <c r="H417" s="1951"/>
      <c r="I417" s="1951"/>
      <c r="J417" s="1951"/>
      <c r="K417" s="1951"/>
      <c r="L417" s="1952"/>
    </row>
    <row r="418" spans="2:12" ht="14.25" customHeight="1">
      <c r="B418" s="4466"/>
      <c r="C418" s="4315" t="s">
        <v>494</v>
      </c>
      <c r="D418" s="4316"/>
      <c r="E418" s="4316"/>
      <c r="F418" s="2188"/>
      <c r="G418" s="2188"/>
      <c r="H418" s="2188"/>
      <c r="I418" s="2139" t="s">
        <v>492</v>
      </c>
      <c r="J418" s="2189"/>
      <c r="K418" s="2190"/>
      <c r="L418" s="2191"/>
    </row>
    <row r="419" spans="2:12" ht="10.5" customHeight="1">
      <c r="B419" s="4466"/>
      <c r="C419" s="2192"/>
      <c r="D419" s="2043"/>
      <c r="E419" s="2043"/>
      <c r="F419" s="2043"/>
      <c r="G419" s="2043"/>
      <c r="H419" s="2043"/>
      <c r="I419" s="1945"/>
      <c r="J419" s="2015"/>
      <c r="K419" s="1951"/>
      <c r="L419" s="1952"/>
    </row>
    <row r="420" spans="2:12" ht="14.25" customHeight="1">
      <c r="B420" s="4466"/>
      <c r="C420" s="4315" t="s">
        <v>577</v>
      </c>
      <c r="D420" s="4316"/>
      <c r="E420" s="4316"/>
      <c r="F420" s="4464"/>
      <c r="G420" s="4464"/>
      <c r="H420" s="4464"/>
      <c r="I420" s="2139" t="s">
        <v>493</v>
      </c>
      <c r="J420" s="2189"/>
      <c r="K420" s="2190"/>
      <c r="L420" s="2191"/>
    </row>
    <row r="421" spans="2:12" ht="6" customHeight="1">
      <c r="B421" s="4466"/>
      <c r="C421" s="1970"/>
      <c r="D421" s="1951"/>
      <c r="E421" s="1951"/>
      <c r="F421" s="1951"/>
      <c r="G421" s="1951"/>
      <c r="H421" s="1951"/>
      <c r="I421" s="1951"/>
      <c r="J421" s="1951"/>
      <c r="K421" s="1951"/>
      <c r="L421" s="1952"/>
    </row>
    <row r="422" spans="2:12" ht="15.75" customHeight="1">
      <c r="B422" s="4466"/>
      <c r="C422" s="4315" t="s">
        <v>975</v>
      </c>
      <c r="D422" s="4316"/>
      <c r="E422" s="4316"/>
      <c r="F422" s="4316"/>
      <c r="G422" s="4316"/>
      <c r="H422" s="4316"/>
      <c r="I422" s="4316"/>
      <c r="J422" s="4316"/>
      <c r="K422" s="4316"/>
      <c r="L422" s="4317"/>
    </row>
    <row r="423" spans="2:12" ht="21.6" customHeight="1">
      <c r="B423" s="4466"/>
      <c r="C423" s="4458"/>
      <c r="D423" s="4459"/>
      <c r="E423" s="4459"/>
      <c r="F423" s="4459"/>
      <c r="G423" s="4459"/>
      <c r="H423" s="4459"/>
      <c r="I423" s="4459"/>
      <c r="J423" s="4459"/>
      <c r="K423" s="4459"/>
      <c r="L423" s="4460"/>
    </row>
    <row r="424" spans="2:12" ht="21.6" customHeight="1">
      <c r="B424" s="4466"/>
      <c r="C424" s="4323"/>
      <c r="D424" s="4324"/>
      <c r="E424" s="4324"/>
      <c r="F424" s="4324"/>
      <c r="G424" s="4324"/>
      <c r="H424" s="4324"/>
      <c r="I424" s="4324"/>
      <c r="J424" s="4324"/>
      <c r="K424" s="4324"/>
      <c r="L424" s="4325"/>
    </row>
    <row r="425" spans="2:12" ht="21.6" customHeight="1">
      <c r="B425" s="4466"/>
      <c r="C425" s="4323"/>
      <c r="D425" s="4324"/>
      <c r="E425" s="4324"/>
      <c r="F425" s="4324"/>
      <c r="G425" s="4324"/>
      <c r="H425" s="4324"/>
      <c r="I425" s="4324"/>
      <c r="J425" s="4324"/>
      <c r="K425" s="4324"/>
      <c r="L425" s="4325"/>
    </row>
    <row r="426" spans="2:12" ht="6" customHeight="1">
      <c r="B426" s="4467"/>
      <c r="C426" s="2193"/>
      <c r="D426" s="2089"/>
      <c r="E426" s="2089"/>
      <c r="F426" s="2089"/>
      <c r="G426" s="2089"/>
      <c r="H426" s="2089"/>
      <c r="I426" s="2089"/>
      <c r="J426" s="2089"/>
      <c r="K426" s="2089"/>
      <c r="L426" s="1993"/>
    </row>
    <row r="427" spans="2:12" ht="14.25" customHeight="1">
      <c r="B427" s="4450" t="s">
        <v>2030</v>
      </c>
      <c r="C427" s="4320" t="s">
        <v>578</v>
      </c>
      <c r="D427" s="4321"/>
      <c r="E427" s="4321"/>
      <c r="F427" s="4321"/>
      <c r="G427" s="4321"/>
      <c r="H427" s="4321"/>
      <c r="I427" s="4321"/>
      <c r="J427" s="4321"/>
      <c r="K427" s="4321"/>
      <c r="L427" s="4322"/>
    </row>
    <row r="428" spans="2:12" ht="10.199999999999999" customHeight="1">
      <c r="B428" s="4451"/>
      <c r="C428" s="1970"/>
      <c r="D428" s="1951"/>
      <c r="E428" s="1951"/>
      <c r="F428" s="1951"/>
      <c r="G428" s="1951"/>
      <c r="H428" s="1951"/>
      <c r="I428" s="1951"/>
      <c r="J428" s="1951"/>
      <c r="K428" s="1951"/>
      <c r="L428" s="1952"/>
    </row>
    <row r="429" spans="2:12" ht="11.4" customHeight="1">
      <c r="B429" s="4451"/>
      <c r="C429" s="4458"/>
      <c r="D429" s="4459"/>
      <c r="E429" s="4459"/>
      <c r="F429" s="4459"/>
      <c r="G429" s="4459"/>
      <c r="H429" s="4459"/>
      <c r="I429" s="4459"/>
      <c r="J429" s="4459"/>
      <c r="K429" s="4459"/>
      <c r="L429" s="4460"/>
    </row>
    <row r="430" spans="2:12" ht="13.2" customHeight="1">
      <c r="B430" s="4451"/>
      <c r="C430" s="4518" t="s">
        <v>2028</v>
      </c>
      <c r="D430" s="4519"/>
      <c r="E430" s="4519"/>
      <c r="F430" s="1951"/>
      <c r="G430" s="1951"/>
      <c r="H430" s="1951"/>
      <c r="I430" s="1951"/>
      <c r="J430" s="1951"/>
      <c r="K430" s="1951"/>
      <c r="L430" s="1952"/>
    </row>
    <row r="431" spans="2:12" ht="13.2" customHeight="1">
      <c r="B431" s="2194"/>
      <c r="C431" s="2195"/>
      <c r="D431" s="2196"/>
      <c r="E431" s="2196"/>
      <c r="F431" s="1951"/>
      <c r="G431" s="1951"/>
      <c r="H431" s="1951"/>
      <c r="I431" s="1951"/>
      <c r="J431" s="1951"/>
      <c r="K431" s="1951"/>
      <c r="L431" s="1952"/>
    </row>
    <row r="432" spans="2:12" ht="13.2" customHeight="1">
      <c r="B432" s="2194"/>
      <c r="C432" s="4538" t="s">
        <v>4011</v>
      </c>
      <c r="D432" s="4539"/>
      <c r="E432" s="4539"/>
      <c r="F432" s="4539"/>
      <c r="G432" s="4539"/>
      <c r="H432" s="4539"/>
      <c r="I432" s="4539"/>
      <c r="J432" s="4539"/>
      <c r="K432" s="4539"/>
      <c r="L432" s="4540"/>
    </row>
    <row r="433" spans="2:17" ht="42" customHeight="1" outlineLevel="1">
      <c r="B433" s="2197" t="s">
        <v>582</v>
      </c>
      <c r="C433" s="4520" t="s">
        <v>167</v>
      </c>
      <c r="D433" s="4521"/>
      <c r="E433" s="4521"/>
      <c r="F433" s="4521"/>
      <c r="G433" s="4521"/>
      <c r="H433" s="4522"/>
      <c r="I433" s="2198" t="s">
        <v>197</v>
      </c>
      <c r="J433" s="2286" t="str">
        <f>IF('Master Data'!F398=1,"Yes","N/A")</f>
        <v>Yes</v>
      </c>
      <c r="K433" s="2199"/>
      <c r="L433" s="2200"/>
    </row>
    <row r="434" spans="2:17" ht="19.2" customHeight="1" outlineLevel="1">
      <c r="B434" s="2201"/>
      <c r="C434" s="2202"/>
      <c r="D434" s="2203"/>
      <c r="E434" s="2203"/>
      <c r="F434" s="2203"/>
      <c r="G434" s="2203"/>
      <c r="H434" s="2203"/>
      <c r="I434" s="2198" t="s">
        <v>198</v>
      </c>
      <c r="J434" s="2286" t="str">
        <f>IF('Master Data'!E399=1,"Yes","N/A")</f>
        <v>N/A</v>
      </c>
      <c r="K434" s="2204"/>
      <c r="L434" s="2205"/>
    </row>
    <row r="435" spans="2:17" s="1557" customFormat="1" ht="25.2" customHeight="1" outlineLevel="1">
      <c r="B435" s="2206"/>
      <c r="C435" s="4525" t="s">
        <v>3895</v>
      </c>
      <c r="D435" s="4526"/>
      <c r="E435" s="4526"/>
      <c r="F435" s="4526"/>
      <c r="G435" s="4526"/>
      <c r="H435" s="4526"/>
      <c r="I435" s="4526"/>
      <c r="J435" s="4526"/>
      <c r="K435" s="4526"/>
      <c r="L435" s="4527"/>
    </row>
    <row r="436" spans="2:17" s="1557" customFormat="1" ht="24.6" customHeight="1" outlineLevel="1">
      <c r="B436" s="2206"/>
      <c r="C436" s="4452" t="s">
        <v>3896</v>
      </c>
      <c r="D436" s="4453"/>
      <c r="E436" s="4453"/>
      <c r="F436" s="4453"/>
      <c r="G436" s="4453"/>
      <c r="H436" s="4453"/>
      <c r="I436" s="4453"/>
      <c r="J436" s="4453"/>
      <c r="K436" s="4453"/>
      <c r="L436" s="4454"/>
    </row>
    <row r="437" spans="2:17" ht="30" customHeight="1" outlineLevel="1">
      <c r="B437" s="2207"/>
      <c r="C437" s="4330" t="str">
        <f>+"If the Contractor and the Engineer/Principal Agent can not agree, within "&amp;'Master Data'!F394&amp;" Working Days from the Commencement Date, on such a division then the Engineer/Principal Agent shall make a division of the Preliminaries to be incorporated in the valuations for each monthly payment certificate as follows;"</f>
        <v>If the Contractor and the Engineer/Principal Agent can not agree, within 10 Working Days from the Commencement Date, on such a division then the Engineer/Principal Agent shall make a division of the Preliminaries to be incorporated in the valuations for each monthly payment certificate as follows;</v>
      </c>
      <c r="D437" s="4331"/>
      <c r="E437" s="4331"/>
      <c r="F437" s="4331"/>
      <c r="G437" s="4331"/>
      <c r="H437" s="4331"/>
      <c r="I437" s="4331"/>
      <c r="J437" s="4331"/>
      <c r="K437" s="4331"/>
      <c r="L437" s="4332"/>
      <c r="N437" s="4312" t="s">
        <v>2078</v>
      </c>
      <c r="O437" s="4312"/>
      <c r="P437" s="4312"/>
      <c r="Q437" s="4312"/>
    </row>
    <row r="438" spans="2:17" ht="19.2" customHeight="1" outlineLevel="1">
      <c r="B438" s="2207"/>
      <c r="C438" s="2045"/>
      <c r="D438" s="4523" t="str">
        <f>+""&amp;'Master Data'!F395*100&amp;"% of the General Items/Preliminaries amount shall not be varied"</f>
        <v>10% of the General Items/Preliminaries amount shall not be varied</v>
      </c>
      <c r="E438" s="4523"/>
      <c r="F438" s="4523"/>
      <c r="G438" s="4523"/>
      <c r="H438" s="4523"/>
      <c r="I438" s="4523"/>
      <c r="J438" s="4523"/>
      <c r="K438" s="4523"/>
      <c r="L438" s="4524"/>
      <c r="N438" s="4312"/>
      <c r="O438" s="4312"/>
      <c r="P438" s="4312"/>
      <c r="Q438" s="4312"/>
    </row>
    <row r="439" spans="2:17" ht="19.2" customHeight="1" outlineLevel="1">
      <c r="B439" s="2207"/>
      <c r="C439" s="2045"/>
      <c r="D439" s="4523" t="str">
        <f>+""&amp;'Master Data'!F396*100&amp;"% of the General Items/Preliminaries shall only be varied in proportion of the Contract Price to the Contract Sum"</f>
        <v>15% of the General Items/Preliminaries shall only be varied in proportion of the Contract Price to the Contract Sum</v>
      </c>
      <c r="E439" s="4523"/>
      <c r="F439" s="4523"/>
      <c r="G439" s="4523"/>
      <c r="H439" s="4523"/>
      <c r="I439" s="4523"/>
      <c r="J439" s="4523"/>
      <c r="K439" s="4523"/>
      <c r="L439" s="4524"/>
      <c r="N439" s="4312"/>
      <c r="O439" s="4312"/>
      <c r="P439" s="4312"/>
      <c r="Q439" s="4312"/>
    </row>
    <row r="440" spans="2:17" ht="17.399999999999999" customHeight="1" outlineLevel="1">
      <c r="B440" s="2207"/>
      <c r="C440" s="2045"/>
      <c r="D440" s="4523" t="str">
        <f>+""&amp;'Master Data'!F397*100&amp;"% of the General Items/Preliminaries shall be varied in proportion to the revised Construction Period compared with the initial Construction Period."</f>
        <v>75% of the General Items/Preliminaries shall be varied in proportion to the revised Construction Period compared with the initial Construction Period.</v>
      </c>
      <c r="E440" s="4523"/>
      <c r="F440" s="4523"/>
      <c r="G440" s="4523"/>
      <c r="H440" s="4523"/>
      <c r="I440" s="4523"/>
      <c r="J440" s="4523"/>
      <c r="K440" s="4523"/>
      <c r="L440" s="4524"/>
      <c r="N440" s="4312"/>
      <c r="O440" s="4312"/>
      <c r="P440" s="4312"/>
      <c r="Q440" s="4312"/>
    </row>
    <row r="441" spans="2:17" ht="17.399999999999999" customHeight="1" outlineLevel="1">
      <c r="B441" s="2208"/>
      <c r="C441" s="2046"/>
      <c r="D441" s="2209"/>
      <c r="E441" s="2209"/>
      <c r="F441" s="2209"/>
      <c r="G441" s="2209"/>
      <c r="H441" s="2209"/>
      <c r="I441" s="2209"/>
      <c r="J441" s="2209"/>
      <c r="K441" s="2209"/>
      <c r="L441" s="2209"/>
      <c r="N441" s="4312"/>
      <c r="O441" s="4312"/>
      <c r="P441" s="4312"/>
      <c r="Q441" s="4312"/>
    </row>
    <row r="442" spans="2:17" ht="17.25" customHeight="1" outlineLevel="1">
      <c r="B442" s="2210"/>
      <c r="C442" s="4553" t="s">
        <v>4009</v>
      </c>
      <c r="D442" s="4554"/>
      <c r="E442" s="4554"/>
      <c r="F442" s="4554"/>
      <c r="G442" s="4554"/>
      <c r="H442" s="4554"/>
      <c r="I442" s="4554"/>
      <c r="J442" s="4554"/>
      <c r="K442" s="4554"/>
      <c r="L442" s="4555"/>
      <c r="N442" s="4312"/>
      <c r="O442" s="4312"/>
      <c r="P442" s="4312"/>
      <c r="Q442" s="4312"/>
    </row>
    <row r="443" spans="2:17" ht="10.5" customHeight="1" outlineLevel="1">
      <c r="B443" s="2210"/>
      <c r="C443" s="2211"/>
      <c r="D443" s="2212"/>
      <c r="E443" s="2212"/>
      <c r="F443" s="2212"/>
      <c r="G443" s="2212"/>
      <c r="H443" s="2212"/>
      <c r="I443" s="2213"/>
      <c r="J443" s="2213"/>
      <c r="K443" s="2213"/>
      <c r="L443" s="2214"/>
      <c r="N443" s="4312"/>
      <c r="O443" s="4312"/>
      <c r="P443" s="4312"/>
      <c r="Q443" s="4312"/>
    </row>
    <row r="444" spans="2:17" ht="17.25" hidden="1" customHeight="1" outlineLevel="1">
      <c r="B444" s="2210"/>
      <c r="C444" s="4550"/>
      <c r="D444" s="4551"/>
      <c r="E444" s="4551"/>
      <c r="F444" s="4551"/>
      <c r="G444" s="4551"/>
      <c r="H444" s="4551"/>
      <c r="I444" s="4551"/>
      <c r="J444" s="4551"/>
      <c r="K444" s="4551"/>
      <c r="L444" s="4552"/>
      <c r="N444" s="4312"/>
      <c r="O444" s="4312"/>
      <c r="P444" s="4312"/>
      <c r="Q444" s="4312"/>
    </row>
    <row r="445" spans="2:17" ht="17.25" hidden="1" customHeight="1" outlineLevel="1">
      <c r="B445" s="2210"/>
      <c r="C445" s="4471"/>
      <c r="D445" s="4472"/>
      <c r="E445" s="4472"/>
      <c r="F445" s="4472"/>
      <c r="G445" s="4472"/>
      <c r="H445" s="4472"/>
      <c r="I445" s="4472"/>
      <c r="J445" s="2215"/>
      <c r="K445" s="4473"/>
      <c r="L445" s="4474"/>
      <c r="N445" s="4312"/>
      <c r="O445" s="4312"/>
      <c r="P445" s="4312"/>
      <c r="Q445" s="4312"/>
    </row>
    <row r="446" spans="2:17" ht="17.25" hidden="1" customHeight="1" outlineLevel="1">
      <c r="B446" s="2210"/>
      <c r="C446" s="4471"/>
      <c r="D446" s="4472"/>
      <c r="E446" s="4472"/>
      <c r="F446" s="4472"/>
      <c r="G446" s="4472"/>
      <c r="H446" s="4472"/>
      <c r="I446" s="4472"/>
      <c r="J446" s="2215"/>
      <c r="K446" s="4473"/>
      <c r="L446" s="4474"/>
      <c r="N446" s="4312"/>
      <c r="O446" s="4312"/>
      <c r="P446" s="4312"/>
      <c r="Q446" s="4312"/>
    </row>
    <row r="447" spans="2:17" ht="17.25" hidden="1" customHeight="1" outlineLevel="1">
      <c r="B447" s="2210"/>
      <c r="C447" s="4471"/>
      <c r="D447" s="4472"/>
      <c r="E447" s="4472"/>
      <c r="F447" s="4472"/>
      <c r="G447" s="4472"/>
      <c r="H447" s="4472"/>
      <c r="I447" s="4472"/>
      <c r="J447" s="2215"/>
      <c r="K447" s="4473"/>
      <c r="L447" s="4474"/>
      <c r="N447" s="4312"/>
      <c r="O447" s="4312"/>
      <c r="P447" s="4312"/>
      <c r="Q447" s="4312"/>
    </row>
    <row r="448" spans="2:17" ht="17.25" hidden="1" customHeight="1" outlineLevel="1">
      <c r="B448" s="2210"/>
      <c r="C448" s="2216"/>
      <c r="D448" s="2217"/>
      <c r="E448" s="2217"/>
      <c r="F448" s="2217"/>
      <c r="G448" s="2217"/>
      <c r="H448" s="2217"/>
      <c r="I448" s="2218"/>
      <c r="J448" s="2218"/>
      <c r="K448" s="2218"/>
      <c r="L448" s="2219"/>
      <c r="N448" s="4312"/>
      <c r="O448" s="4312"/>
      <c r="P448" s="4312"/>
      <c r="Q448" s="4312"/>
    </row>
    <row r="449" spans="2:17" ht="17.25" hidden="1" customHeight="1" outlineLevel="1">
      <c r="B449" s="2210"/>
      <c r="C449" s="4471"/>
      <c r="D449" s="4472"/>
      <c r="E449" s="4472"/>
      <c r="F449" s="4472"/>
      <c r="G449" s="4472"/>
      <c r="H449" s="4472"/>
      <c r="I449" s="4472"/>
      <c r="J449" s="2215"/>
      <c r="K449" s="4473"/>
      <c r="L449" s="4474"/>
      <c r="N449" s="4312"/>
      <c r="O449" s="4312"/>
      <c r="P449" s="4312"/>
      <c r="Q449" s="4312"/>
    </row>
    <row r="450" spans="2:17" ht="17.25" hidden="1" customHeight="1" outlineLevel="1">
      <c r="B450" s="2210"/>
      <c r="C450" s="4471"/>
      <c r="D450" s="4472"/>
      <c r="E450" s="4472"/>
      <c r="F450" s="4472"/>
      <c r="G450" s="4472"/>
      <c r="H450" s="4472"/>
      <c r="I450" s="4472"/>
      <c r="J450" s="2215"/>
      <c r="K450" s="4473"/>
      <c r="L450" s="4474"/>
      <c r="N450" s="4312"/>
      <c r="O450" s="4312"/>
      <c r="P450" s="4312"/>
      <c r="Q450" s="4312"/>
    </row>
    <row r="451" spans="2:17" ht="17.25" hidden="1" customHeight="1" outlineLevel="1">
      <c r="B451" s="2210"/>
      <c r="C451" s="4471"/>
      <c r="D451" s="4472"/>
      <c r="E451" s="4472"/>
      <c r="F451" s="4472"/>
      <c r="G451" s="4472"/>
      <c r="H451" s="4472"/>
      <c r="I451" s="4472"/>
      <c r="J451" s="2215"/>
      <c r="K451" s="4473"/>
      <c r="L451" s="4474"/>
      <c r="N451" s="4312"/>
      <c r="O451" s="4312"/>
      <c r="P451" s="4312"/>
      <c r="Q451" s="4312"/>
    </row>
    <row r="452" spans="2:17" ht="17.25" hidden="1" customHeight="1" outlineLevel="1">
      <c r="B452" s="2210"/>
      <c r="C452" s="2216"/>
      <c r="D452" s="2217"/>
      <c r="E452" s="2217"/>
      <c r="F452" s="2217"/>
      <c r="G452" s="2217"/>
      <c r="H452" s="2217"/>
      <c r="I452" s="2218"/>
      <c r="J452" s="2218"/>
      <c r="K452" s="2218"/>
      <c r="L452" s="2220"/>
      <c r="N452" s="4312"/>
      <c r="O452" s="4312"/>
      <c r="P452" s="4312"/>
      <c r="Q452" s="4312"/>
    </row>
    <row r="453" spans="2:17" ht="17.25" hidden="1" customHeight="1" outlineLevel="1">
      <c r="B453" s="2210"/>
      <c r="C453" s="4471"/>
      <c r="D453" s="4472"/>
      <c r="E453" s="4472"/>
      <c r="F453" s="4472"/>
      <c r="G453" s="4472"/>
      <c r="H453" s="4472"/>
      <c r="I453" s="4472"/>
      <c r="J453" s="4472"/>
      <c r="K453" s="4472"/>
      <c r="L453" s="2220"/>
      <c r="N453" s="4312"/>
      <c r="O453" s="4312"/>
      <c r="P453" s="4312"/>
      <c r="Q453" s="4312"/>
    </row>
    <row r="454" spans="2:17" ht="17.25" hidden="1" customHeight="1" outlineLevel="1">
      <c r="B454" s="2210"/>
      <c r="C454" s="2216"/>
      <c r="D454" s="2217"/>
      <c r="E454" s="2217"/>
      <c r="F454" s="2217"/>
      <c r="G454" s="2217"/>
      <c r="H454" s="2217"/>
      <c r="I454" s="2218"/>
      <c r="J454" s="2218"/>
      <c r="K454" s="2218"/>
      <c r="L454" s="2220"/>
      <c r="N454" s="4312"/>
      <c r="O454" s="4312"/>
      <c r="P454" s="4312"/>
      <c r="Q454" s="4312"/>
    </row>
    <row r="455" spans="2:17" ht="17.25" hidden="1" customHeight="1" outlineLevel="1">
      <c r="B455" s="2221"/>
      <c r="C455" s="2216"/>
      <c r="D455" s="2217"/>
      <c r="E455" s="2217"/>
      <c r="F455" s="2217"/>
      <c r="G455" s="2217"/>
      <c r="H455" s="2217"/>
      <c r="I455" s="2218"/>
      <c r="J455" s="2218"/>
      <c r="K455" s="2218"/>
      <c r="L455" s="2220"/>
      <c r="N455" s="4312"/>
      <c r="O455" s="4312"/>
      <c r="P455" s="4312"/>
      <c r="Q455" s="4312"/>
    </row>
    <row r="456" spans="2:17" ht="15" hidden="1" customHeight="1" outlineLevel="1">
      <c r="B456" s="2185"/>
      <c r="C456" s="4550"/>
      <c r="D456" s="4551"/>
      <c r="E456" s="4551"/>
      <c r="F456" s="4551"/>
      <c r="G456" s="4551"/>
      <c r="H456" s="4551"/>
      <c r="I456" s="4551"/>
      <c r="J456" s="4551"/>
      <c r="K456" s="4551"/>
      <c r="L456" s="4552"/>
      <c r="N456" s="4312"/>
      <c r="O456" s="4312"/>
      <c r="P456" s="4312"/>
      <c r="Q456" s="4312"/>
    </row>
    <row r="457" spans="2:17" ht="19.5" hidden="1" customHeight="1" outlineLevel="1">
      <c r="B457" s="2222"/>
      <c r="C457" s="2216"/>
      <c r="D457" s="2217"/>
      <c r="E457" s="2217"/>
      <c r="F457" s="2217"/>
      <c r="G457" s="2217"/>
      <c r="H457" s="2217"/>
      <c r="I457" s="2218"/>
      <c r="J457" s="2218"/>
      <c r="K457" s="2218"/>
      <c r="L457" s="2220"/>
      <c r="N457" s="4312"/>
      <c r="O457" s="4312"/>
      <c r="P457" s="4312"/>
      <c r="Q457" s="4312"/>
    </row>
    <row r="458" spans="2:17" ht="14.25" hidden="1" customHeight="1" outlineLevel="1">
      <c r="B458" s="2094" t="s">
        <v>582</v>
      </c>
      <c r="C458" s="4471" t="s">
        <v>3994</v>
      </c>
      <c r="D458" s="4472"/>
      <c r="E458" s="4472"/>
      <c r="F458" s="4472"/>
      <c r="G458" s="4472"/>
      <c r="H458" s="4472"/>
      <c r="I458" s="4472"/>
      <c r="J458" s="4472"/>
      <c r="K458" s="4472"/>
      <c r="L458" s="2220"/>
      <c r="N458" s="4312"/>
      <c r="O458" s="4312"/>
      <c r="P458" s="4312"/>
      <c r="Q458" s="4312"/>
    </row>
    <row r="459" spans="2:17" ht="6" customHeight="1" outlineLevel="1">
      <c r="B459" s="2223"/>
      <c r="C459" s="4471"/>
      <c r="D459" s="4472"/>
      <c r="E459" s="4472"/>
      <c r="F459" s="4472"/>
      <c r="G459" s="4472"/>
      <c r="H459" s="4472"/>
      <c r="I459" s="4472"/>
      <c r="J459" s="4472"/>
      <c r="K459" s="4472"/>
      <c r="L459" s="2220"/>
      <c r="N459" s="4312"/>
      <c r="O459" s="4312"/>
      <c r="P459" s="4312"/>
      <c r="Q459" s="4312"/>
    </row>
    <row r="460" spans="2:17" ht="21" customHeight="1" outlineLevel="1">
      <c r="B460" s="2223" t="s">
        <v>2209</v>
      </c>
      <c r="C460" s="4471"/>
      <c r="D460" s="4472"/>
      <c r="E460" s="4472"/>
      <c r="F460" s="4472"/>
      <c r="G460" s="4472"/>
      <c r="H460" s="4472"/>
      <c r="I460" s="4472"/>
      <c r="J460" s="4472"/>
      <c r="K460" s="4472"/>
      <c r="L460" s="2220"/>
      <c r="N460" s="4312"/>
      <c r="O460" s="4312"/>
      <c r="P460" s="4312"/>
      <c r="Q460" s="4312"/>
    </row>
    <row r="461" spans="2:17" ht="6" customHeight="1" outlineLevel="1">
      <c r="B461" s="2223"/>
      <c r="C461" s="4471"/>
      <c r="D461" s="4472"/>
      <c r="E461" s="4472"/>
      <c r="F461" s="4472"/>
      <c r="G461" s="4472"/>
      <c r="H461" s="4472"/>
      <c r="I461" s="4472"/>
      <c r="J461" s="4472"/>
      <c r="K461" s="4472"/>
      <c r="L461" s="2220"/>
      <c r="N461" s="4312"/>
      <c r="O461" s="4312"/>
      <c r="P461" s="4312"/>
      <c r="Q461" s="4312"/>
    </row>
    <row r="462" spans="2:17" ht="40.5" customHeight="1" outlineLevel="1">
      <c r="B462" s="2223"/>
      <c r="C462" s="4475" t="s">
        <v>3995</v>
      </c>
      <c r="D462" s="4476"/>
      <c r="E462" s="4476"/>
      <c r="F462" s="4476"/>
      <c r="G462" s="4476"/>
      <c r="H462" s="4476"/>
      <c r="I462" s="4476"/>
      <c r="J462" s="4476"/>
      <c r="K462" s="4476"/>
      <c r="L462" s="2220"/>
      <c r="N462" s="4312"/>
      <c r="O462" s="4312"/>
      <c r="P462" s="4312"/>
      <c r="Q462" s="4312"/>
    </row>
    <row r="463" spans="2:17" ht="30.75" customHeight="1" outlineLevel="1">
      <c r="B463" s="2223"/>
      <c r="C463" s="4475" t="s">
        <v>3996</v>
      </c>
      <c r="D463" s="4476"/>
      <c r="E463" s="4476"/>
      <c r="F463" s="4476"/>
      <c r="G463" s="4476"/>
      <c r="H463" s="4476"/>
      <c r="I463" s="4476"/>
      <c r="J463" s="4476"/>
      <c r="K463" s="4476"/>
      <c r="L463" s="2220"/>
      <c r="N463" s="4312"/>
      <c r="O463" s="4312"/>
      <c r="P463" s="4312"/>
      <c r="Q463" s="4312"/>
    </row>
    <row r="464" spans="2:17" ht="27" customHeight="1" outlineLevel="1">
      <c r="B464" s="2223"/>
      <c r="C464" s="4475" t="s">
        <v>3997</v>
      </c>
      <c r="D464" s="4476"/>
      <c r="E464" s="4476"/>
      <c r="F464" s="4476"/>
      <c r="G464" s="4476"/>
      <c r="H464" s="4476"/>
      <c r="I464" s="4476"/>
      <c r="J464" s="4476"/>
      <c r="K464" s="4476"/>
      <c r="L464" s="4537"/>
      <c r="N464" s="4312"/>
      <c r="O464" s="4312"/>
      <c r="P464" s="4312"/>
      <c r="Q464" s="4312"/>
    </row>
    <row r="465" spans="2:17" ht="24.75" customHeight="1" outlineLevel="1">
      <c r="B465" s="2223"/>
      <c r="C465" s="4475" t="s">
        <v>3998</v>
      </c>
      <c r="D465" s="4476"/>
      <c r="E465" s="4476"/>
      <c r="F465" s="4476"/>
      <c r="G465" s="4476"/>
      <c r="H465" s="4476"/>
      <c r="I465" s="4476"/>
      <c r="J465" s="4476"/>
      <c r="K465" s="4476"/>
      <c r="L465" s="4537"/>
      <c r="N465" s="4312"/>
      <c r="O465" s="4312"/>
      <c r="P465" s="4312"/>
      <c r="Q465" s="4312"/>
    </row>
    <row r="466" spans="2:17" ht="30" customHeight="1" outlineLevel="1">
      <c r="B466" s="2223"/>
      <c r="C466" s="4475" t="s">
        <v>4005</v>
      </c>
      <c r="D466" s="4476"/>
      <c r="E466" s="4476"/>
      <c r="F466" s="4476"/>
      <c r="G466" s="4476"/>
      <c r="H466" s="4476"/>
      <c r="I466" s="4476"/>
      <c r="J466" s="4476"/>
      <c r="K466" s="4476"/>
      <c r="L466" s="4537"/>
    </row>
    <row r="467" spans="2:17" ht="1.5" customHeight="1" outlineLevel="1">
      <c r="B467" s="2223"/>
      <c r="C467" s="4541"/>
      <c r="D467" s="2900"/>
      <c r="E467" s="2900"/>
      <c r="F467" s="2900"/>
      <c r="G467" s="2900"/>
      <c r="H467" s="2900"/>
      <c r="I467" s="2900"/>
      <c r="J467" s="2900"/>
      <c r="K467" s="2900"/>
      <c r="L467" s="4542"/>
    </row>
    <row r="468" spans="2:17" ht="3" hidden="1" customHeight="1" outlineLevel="1">
      <c r="B468" s="2223"/>
      <c r="C468" s="4541"/>
      <c r="D468" s="2900"/>
      <c r="E468" s="2900"/>
      <c r="F468" s="2900"/>
      <c r="G468" s="2900"/>
      <c r="H468" s="2900"/>
      <c r="I468" s="2900"/>
      <c r="J468" s="2900"/>
      <c r="K468" s="2900"/>
      <c r="L468" s="4542"/>
    </row>
    <row r="469" spans="2:17" ht="24.75" hidden="1" customHeight="1" outlineLevel="1">
      <c r="B469" s="2223"/>
      <c r="C469" s="2224"/>
      <c r="D469" s="2225"/>
      <c r="E469" s="2225"/>
      <c r="F469" s="2225"/>
      <c r="G469" s="2225"/>
      <c r="H469" s="2225"/>
      <c r="I469" s="2225"/>
      <c r="J469" s="2225"/>
      <c r="K469" s="2225"/>
      <c r="L469" s="2220"/>
    </row>
    <row r="470" spans="2:17" ht="3" customHeight="1" outlineLevel="1">
      <c r="B470" s="2223"/>
      <c r="C470" s="2224"/>
      <c r="D470" s="4251" t="str">
        <f>+""&amp;'[9]Master Data'!G573*100&amp;"% of the amount shall not be varied"</f>
        <v>0% of the amount shall not be varied</v>
      </c>
      <c r="E470" s="4251"/>
      <c r="F470" s="4251"/>
      <c r="G470" s="4251"/>
      <c r="H470" s="4251"/>
      <c r="I470" s="2225"/>
      <c r="J470" s="2225"/>
      <c r="K470" s="2225"/>
      <c r="L470" s="2220"/>
    </row>
    <row r="471" spans="2:17" ht="25.2" customHeight="1" outlineLevel="1">
      <c r="B471" s="2223"/>
      <c r="C471" s="2224"/>
      <c r="D471" s="4543" t="s">
        <v>4006</v>
      </c>
      <c r="E471" s="4251"/>
      <c r="F471" s="4251"/>
      <c r="G471" s="4251"/>
      <c r="H471" s="4251"/>
      <c r="I471" s="4251"/>
      <c r="J471" s="4251"/>
      <c r="K471" s="2225"/>
      <c r="L471" s="2226"/>
    </row>
    <row r="472" spans="2:17" ht="32.25" customHeight="1" outlineLevel="1">
      <c r="B472" s="2223"/>
      <c r="C472" s="2224"/>
      <c r="D472" s="4251" t="s">
        <v>4007</v>
      </c>
      <c r="E472" s="4251"/>
      <c r="F472" s="4251"/>
      <c r="G472" s="4251"/>
      <c r="H472" s="4251"/>
      <c r="I472" s="4251"/>
      <c r="J472" s="4251"/>
      <c r="K472" s="2225"/>
      <c r="L472" s="2220"/>
    </row>
    <row r="473" spans="2:17" ht="31.5" customHeight="1" outlineLevel="1">
      <c r="B473" s="2223"/>
      <c r="C473" s="2224"/>
      <c r="D473" s="4251" t="s">
        <v>4008</v>
      </c>
      <c r="E473" s="4251"/>
      <c r="F473" s="4251"/>
      <c r="G473" s="4251"/>
      <c r="H473" s="4251"/>
      <c r="I473" s="4251"/>
      <c r="J473" s="4251"/>
      <c r="K473" s="2225"/>
      <c r="L473" s="2220"/>
    </row>
    <row r="474" spans="2:17" ht="17.25" customHeight="1" outlineLevel="1">
      <c r="B474" s="2223"/>
      <c r="C474" s="4544" t="s">
        <v>3999</v>
      </c>
      <c r="D474" s="4545"/>
      <c r="E474" s="4545"/>
      <c r="F474" s="4545"/>
      <c r="G474" s="4545"/>
      <c r="H474" s="4545"/>
      <c r="I474" s="4545"/>
      <c r="J474" s="4545"/>
      <c r="K474" s="4545"/>
      <c r="L474" s="4546"/>
    </row>
    <row r="475" spans="2:17" ht="25.2" customHeight="1" outlineLevel="1">
      <c r="B475" s="2223"/>
      <c r="C475" s="2224"/>
      <c r="D475" s="2164"/>
      <c r="E475" s="2164"/>
      <c r="F475" s="2164"/>
      <c r="G475" s="2164"/>
      <c r="H475" s="2164"/>
      <c r="I475" s="2164"/>
      <c r="J475" s="2164"/>
      <c r="K475" s="2225"/>
      <c r="L475" s="2220"/>
    </row>
    <row r="476" spans="2:17" ht="3" customHeight="1" outlineLevel="1">
      <c r="B476" s="2223"/>
      <c r="C476" s="4475" t="s">
        <v>4000</v>
      </c>
      <c r="D476" s="4476"/>
      <c r="E476" s="4476"/>
      <c r="F476" s="4476"/>
      <c r="G476" s="4476"/>
      <c r="H476" s="4476"/>
      <c r="I476" s="4476"/>
      <c r="J476" s="4476"/>
      <c r="K476" s="4476"/>
      <c r="L476" s="4537"/>
    </row>
    <row r="477" spans="2:17" ht="27" customHeight="1" outlineLevel="1">
      <c r="B477" s="2223"/>
      <c r="C477" s="4475"/>
      <c r="D477" s="4476"/>
      <c r="E477" s="4476"/>
      <c r="F477" s="4476"/>
      <c r="G477" s="4476"/>
      <c r="H477" s="4476"/>
      <c r="I477" s="4476"/>
      <c r="J477" s="4476"/>
      <c r="K477" s="4476"/>
      <c r="L477" s="4537"/>
    </row>
    <row r="478" spans="2:17" ht="3" customHeight="1" outlineLevel="1">
      <c r="B478" s="2223"/>
      <c r="C478" s="4475"/>
      <c r="D478" s="4476"/>
      <c r="E478" s="4476"/>
      <c r="F478" s="4476"/>
      <c r="G478" s="4476"/>
      <c r="H478" s="4476"/>
      <c r="I478" s="4476"/>
      <c r="J478" s="4476"/>
      <c r="K478" s="4476"/>
      <c r="L478" s="4537"/>
    </row>
    <row r="479" spans="2:17" ht="3" customHeight="1" outlineLevel="1">
      <c r="B479" s="1982"/>
      <c r="C479" s="2227"/>
      <c r="D479" s="2228"/>
      <c r="E479" s="2228"/>
      <c r="F479" s="2228"/>
      <c r="G479" s="2228"/>
      <c r="H479" s="2228"/>
      <c r="I479" s="2228"/>
      <c r="J479" s="2228"/>
      <c r="K479" s="2228"/>
      <c r="L479" s="2229"/>
    </row>
    <row r="480" spans="2:17" ht="21" customHeight="1" outlineLevel="1">
      <c r="B480" s="1982"/>
      <c r="C480" s="4475" t="s">
        <v>4001</v>
      </c>
      <c r="D480" s="4476"/>
      <c r="E480" s="4476"/>
      <c r="F480" s="4476"/>
      <c r="G480" s="4476"/>
      <c r="H480" s="4476"/>
      <c r="I480" s="4476"/>
      <c r="J480" s="4476"/>
      <c r="K480" s="4476"/>
      <c r="L480" s="4537"/>
    </row>
    <row r="481" spans="2:12" ht="15" customHeight="1" outlineLevel="1">
      <c r="B481" s="1982"/>
      <c r="C481" s="4475"/>
      <c r="D481" s="4476"/>
      <c r="E481" s="4476"/>
      <c r="F481" s="4476"/>
      <c r="G481" s="4476"/>
      <c r="H481" s="4476"/>
      <c r="I481" s="4476"/>
      <c r="J481" s="4476"/>
      <c r="K481" s="4476"/>
      <c r="L481" s="4537"/>
    </row>
    <row r="482" spans="2:12" ht="14.25" customHeight="1" outlineLevel="1">
      <c r="B482" s="1982"/>
      <c r="C482" s="2227"/>
      <c r="D482" s="2228"/>
      <c r="E482" s="2228"/>
      <c r="F482" s="2228"/>
      <c r="G482" s="2228"/>
      <c r="H482" s="2228"/>
      <c r="I482" s="2228"/>
      <c r="J482" s="2228"/>
      <c r="K482" s="2228"/>
      <c r="L482" s="2229"/>
    </row>
    <row r="483" spans="2:12" ht="21.6" customHeight="1" outlineLevel="1">
      <c r="B483" s="2333"/>
      <c r="C483" s="4547" t="s">
        <v>4012</v>
      </c>
      <c r="D483" s="4548"/>
      <c r="E483" s="4548"/>
      <c r="F483" s="4548"/>
      <c r="G483" s="4548"/>
      <c r="H483" s="4548"/>
      <c r="I483" s="4548"/>
      <c r="J483" s="4548"/>
      <c r="K483" s="4548"/>
      <c r="L483" s="4549"/>
    </row>
    <row r="484" spans="2:12" ht="12.6" customHeight="1" outlineLevel="1">
      <c r="B484" s="2330"/>
      <c r="C484" s="4475"/>
      <c r="D484" s="4476"/>
      <c r="E484" s="4476"/>
      <c r="F484" s="4476"/>
      <c r="G484" s="4476"/>
      <c r="H484" s="4476"/>
      <c r="I484" s="4476"/>
      <c r="J484" s="4476"/>
      <c r="K484" s="4476"/>
      <c r="L484" s="4537"/>
    </row>
    <row r="485" spans="2:12" ht="6.6" customHeight="1" outlineLevel="1">
      <c r="B485" s="2330"/>
      <c r="C485" s="4475"/>
      <c r="D485" s="4476"/>
      <c r="E485" s="4476"/>
      <c r="F485" s="4476"/>
      <c r="G485" s="4476"/>
      <c r="H485" s="4476"/>
      <c r="I485" s="4476"/>
      <c r="J485" s="4476"/>
      <c r="K485" s="4476"/>
      <c r="L485" s="4537"/>
    </row>
    <row r="486" spans="2:12" s="2021" customFormat="1" ht="31.5" customHeight="1" outlineLevel="1">
      <c r="B486" s="2331"/>
      <c r="C486" s="4511" t="s">
        <v>4002</v>
      </c>
      <c r="D486" s="4512"/>
      <c r="E486" s="4512"/>
      <c r="F486" s="4512"/>
      <c r="G486" s="4512"/>
      <c r="H486" s="4512"/>
      <c r="I486" s="4512"/>
      <c r="J486" s="4512"/>
      <c r="K486" s="4512"/>
      <c r="L486" s="4513"/>
    </row>
    <row r="487" spans="2:12" ht="24" customHeight="1" outlineLevel="1">
      <c r="B487" s="2330"/>
      <c r="C487" s="2230"/>
      <c r="D487" s="2231"/>
      <c r="E487" s="2231"/>
      <c r="F487" s="2231"/>
      <c r="G487" s="2231"/>
      <c r="H487" s="2231"/>
      <c r="I487" s="2231"/>
      <c r="J487" s="2231"/>
      <c r="K487" s="2287" t="s">
        <v>3991</v>
      </c>
      <c r="L487" s="2334" t="s">
        <v>4010</v>
      </c>
    </row>
    <row r="488" spans="2:12" ht="15" customHeight="1">
      <c r="B488" s="2332"/>
      <c r="C488" s="2216" t="s">
        <v>816</v>
      </c>
      <c r="D488" s="2215"/>
      <c r="E488" s="2215"/>
      <c r="F488" s="2215"/>
      <c r="G488" s="2215"/>
      <c r="H488" s="2215"/>
      <c r="I488" s="2215"/>
      <c r="J488" s="2215"/>
      <c r="K488" s="2218" t="s">
        <v>582</v>
      </c>
      <c r="L488" s="2219"/>
    </row>
    <row r="489" spans="2:12" ht="24" customHeight="1">
      <c r="B489" s="1971"/>
      <c r="C489" s="2232"/>
      <c r="D489" s="2233"/>
      <c r="E489" s="2233"/>
      <c r="F489" s="2233"/>
      <c r="G489" s="2233"/>
      <c r="H489" s="2233"/>
      <c r="I489" s="2233"/>
      <c r="J489" s="2233"/>
      <c r="K489" s="2233"/>
      <c r="L489" s="2234"/>
    </row>
    <row r="490" spans="2:12" ht="14.25" customHeight="1">
      <c r="B490" s="2223" t="s">
        <v>2210</v>
      </c>
      <c r="C490" s="4514" t="s">
        <v>4003</v>
      </c>
      <c r="D490" s="4428"/>
      <c r="E490" s="4428"/>
      <c r="F490" s="4428"/>
      <c r="G490" s="4428"/>
      <c r="H490" s="4428"/>
      <c r="I490" s="4428"/>
      <c r="J490" s="4428"/>
      <c r="K490" s="2235"/>
      <c r="L490" s="2236"/>
    </row>
    <row r="491" spans="2:12" ht="27" customHeight="1">
      <c r="B491" s="2223"/>
      <c r="C491" s="4515"/>
      <c r="D491" s="4251"/>
      <c r="E491" s="4251"/>
      <c r="F491" s="4251"/>
      <c r="G491" s="4251"/>
      <c r="H491" s="4251"/>
      <c r="I491" s="4251"/>
      <c r="J491" s="4251"/>
      <c r="K491" s="2288" t="s">
        <v>3993</v>
      </c>
      <c r="L491" s="2226" t="s">
        <v>3992</v>
      </c>
    </row>
    <row r="492" spans="2:12" ht="15.75" customHeight="1">
      <c r="B492" s="2223"/>
      <c r="C492" s="4515"/>
      <c r="D492" s="4251"/>
      <c r="E492" s="4251"/>
      <c r="F492" s="4251"/>
      <c r="G492" s="4251"/>
      <c r="H492" s="4251"/>
      <c r="I492" s="4251"/>
      <c r="J492" s="4251"/>
      <c r="K492" s="2215"/>
      <c r="L492" s="2220"/>
    </row>
    <row r="493" spans="2:12" ht="10.199999999999999" customHeight="1">
      <c r="B493" s="2223"/>
      <c r="C493" s="4515"/>
      <c r="D493" s="4251"/>
      <c r="E493" s="4251"/>
      <c r="F493" s="4251"/>
      <c r="G493" s="4251"/>
      <c r="H493" s="4251"/>
      <c r="I493" s="4251"/>
      <c r="J493" s="4251"/>
      <c r="K493" s="2215"/>
      <c r="L493" s="2220"/>
    </row>
    <row r="494" spans="2:12" ht="29.25" customHeight="1">
      <c r="B494" s="2223"/>
      <c r="C494" s="2237"/>
      <c r="D494" s="2215"/>
      <c r="E494" s="2215"/>
      <c r="F494" s="2215"/>
      <c r="G494" s="2215"/>
      <c r="H494" s="2215"/>
      <c r="I494" s="2215"/>
      <c r="J494" s="2215"/>
      <c r="K494" s="2215"/>
      <c r="L494" s="2220"/>
    </row>
    <row r="495" spans="2:12" ht="20.25" customHeight="1">
      <c r="B495" s="2223"/>
      <c r="C495" s="4535" t="s">
        <v>4004</v>
      </c>
      <c r="D495" s="4536"/>
      <c r="E495" s="4536"/>
      <c r="F495" s="4536"/>
      <c r="G495" s="4536"/>
      <c r="H495" s="4536"/>
      <c r="I495" s="4536"/>
      <c r="J495" s="4536"/>
      <c r="K495" s="4536"/>
      <c r="L495" s="2238"/>
    </row>
    <row r="496" spans="2:12" ht="20.25" customHeight="1">
      <c r="B496" s="2185" t="s">
        <v>998</v>
      </c>
      <c r="C496" s="4461" t="s">
        <v>966</v>
      </c>
      <c r="D496" s="4462"/>
      <c r="E496" s="4462"/>
      <c r="F496" s="4462"/>
      <c r="G496" s="4462"/>
      <c r="H496" s="4462"/>
      <c r="I496" s="4462"/>
      <c r="J496" s="4462"/>
      <c r="K496" s="4462"/>
      <c r="L496" s="4463"/>
    </row>
    <row r="497" spans="2:12" ht="20.25" customHeight="1">
      <c r="B497" s="2222"/>
      <c r="C497" s="4346"/>
      <c r="D497" s="4347"/>
      <c r="E497" s="4347"/>
      <c r="F497" s="4347"/>
      <c r="G497" s="4347"/>
      <c r="H497" s="4347"/>
      <c r="I497" s="4347"/>
      <c r="J497" s="4347"/>
      <c r="K497" s="4347"/>
      <c r="L497" s="4348"/>
    </row>
    <row r="498" spans="2:12" ht="20.25" customHeight="1">
      <c r="B498" s="2094" t="s">
        <v>582</v>
      </c>
      <c r="C498" s="4346" t="s">
        <v>982</v>
      </c>
      <c r="D498" s="4347"/>
      <c r="E498" s="4347"/>
      <c r="F498" s="4347"/>
      <c r="G498" s="4347"/>
      <c r="H498" s="4347"/>
      <c r="I498" s="4347"/>
      <c r="J498" s="4347"/>
      <c r="K498" s="4347"/>
      <c r="L498" s="4348"/>
    </row>
    <row r="499" spans="2:12" ht="20.25" customHeight="1">
      <c r="B499" s="2223"/>
      <c r="C499" s="1971"/>
      <c r="D499" s="2043"/>
      <c r="E499" s="2043"/>
      <c r="F499" s="2043"/>
      <c r="G499" s="2043"/>
      <c r="H499" s="2043"/>
      <c r="I499" s="2043"/>
      <c r="J499" s="2043"/>
      <c r="K499" s="2043"/>
      <c r="L499" s="2239"/>
    </row>
    <row r="500" spans="2:12" ht="20.25" customHeight="1">
      <c r="B500" s="2223"/>
      <c r="C500" s="4315" t="s">
        <v>3897</v>
      </c>
      <c r="D500" s="4316"/>
      <c r="E500" s="4316"/>
      <c r="F500" s="4316"/>
      <c r="G500" s="4316"/>
      <c r="H500" s="2240" t="s">
        <v>1090</v>
      </c>
      <c r="I500" s="2241" t="s">
        <v>582</v>
      </c>
      <c r="J500" s="2240" t="s">
        <v>1091</v>
      </c>
      <c r="K500" s="2241" t="s">
        <v>582</v>
      </c>
      <c r="L500" s="1959"/>
    </row>
    <row r="501" spans="2:12" ht="20.25" customHeight="1">
      <c r="B501" s="2223"/>
      <c r="C501" s="1971"/>
      <c r="D501" s="2043"/>
      <c r="E501" s="2043"/>
      <c r="F501" s="2043"/>
      <c r="G501" s="2043"/>
      <c r="H501" s="2043"/>
      <c r="I501" s="2043"/>
      <c r="J501" s="2043"/>
      <c r="K501" s="2043"/>
      <c r="L501" s="2239"/>
    </row>
    <row r="502" spans="2:12" ht="20.25" customHeight="1">
      <c r="B502" s="2223"/>
      <c r="C502" s="4346" t="s">
        <v>3898</v>
      </c>
      <c r="D502" s="4347"/>
      <c r="E502" s="4347"/>
      <c r="F502" s="4347"/>
      <c r="G502" s="4347"/>
      <c r="H502" s="2240" t="s">
        <v>1090</v>
      </c>
      <c r="I502" s="2241" t="s">
        <v>582</v>
      </c>
      <c r="J502" s="2240" t="s">
        <v>1091</v>
      </c>
      <c r="K502" s="2241" t="s">
        <v>582</v>
      </c>
      <c r="L502" s="1959"/>
    </row>
    <row r="503" spans="2:12" ht="20.25" customHeight="1">
      <c r="B503" s="2223"/>
      <c r="C503" s="1970"/>
      <c r="D503" s="2043"/>
      <c r="E503" s="2043"/>
      <c r="F503" s="2043"/>
      <c r="G503" s="2043"/>
      <c r="H503" s="2043"/>
      <c r="I503" s="2043"/>
      <c r="J503" s="2043"/>
      <c r="K503" s="2043"/>
      <c r="L503" s="2239"/>
    </row>
    <row r="504" spans="2:12" ht="36" customHeight="1">
      <c r="B504" s="2223"/>
      <c r="C504" s="4346" t="s">
        <v>1305</v>
      </c>
      <c r="D504" s="4347"/>
      <c r="E504" s="4347"/>
      <c r="F504" s="4347"/>
      <c r="G504" s="4347"/>
      <c r="H504" s="2242"/>
      <c r="J504" s="2242"/>
      <c r="L504" s="1959"/>
    </row>
    <row r="505" spans="2:12" ht="20.25" customHeight="1">
      <c r="B505" s="2223"/>
      <c r="C505" s="1980"/>
      <c r="D505" s="1980"/>
      <c r="E505" s="1980"/>
      <c r="F505" s="1980"/>
      <c r="G505" s="1980"/>
      <c r="H505" s="2242"/>
      <c r="J505" s="2242"/>
      <c r="L505" s="1959"/>
    </row>
    <row r="506" spans="2:12" ht="20.25" customHeight="1">
      <c r="B506" s="2223"/>
      <c r="C506" s="4556" t="str">
        <f>+'[10]Master Data'!D425</f>
        <v>Not applicable</v>
      </c>
      <c r="D506" s="4523"/>
      <c r="E506" s="4523"/>
      <c r="F506" s="4523"/>
      <c r="G506" s="4523"/>
      <c r="H506" s="4523"/>
      <c r="I506" s="4523"/>
      <c r="J506" s="4523"/>
      <c r="K506" s="4523"/>
      <c r="L506" s="2243"/>
    </row>
    <row r="507" spans="2:12" ht="20.25" customHeight="1">
      <c r="B507" s="2223"/>
      <c r="C507" s="4556" t="str">
        <f>+'[10]Master Data'!D426</f>
        <v>2.2   DESIGN BRIEF</v>
      </c>
      <c r="D507" s="4523"/>
      <c r="E507" s="4523"/>
      <c r="F507" s="4523"/>
      <c r="G507" s="4523"/>
      <c r="H507" s="4523"/>
      <c r="I507" s="4523"/>
      <c r="J507" s="4523"/>
      <c r="K507" s="2244"/>
      <c r="L507" s="2245" t="s">
        <v>582</v>
      </c>
    </row>
    <row r="508" spans="2:12" ht="20.25" customHeight="1">
      <c r="B508" s="2223"/>
      <c r="C508" s="2303"/>
      <c r="D508" s="2244"/>
      <c r="E508" s="2244"/>
      <c r="F508" s="2244"/>
      <c r="G508" s="2244"/>
      <c r="H508" s="2244"/>
      <c r="I508" s="2244"/>
      <c r="J508" s="2244"/>
      <c r="K508" s="2244"/>
      <c r="L508" s="1959"/>
    </row>
    <row r="509" spans="2:12" ht="20.25" customHeight="1">
      <c r="B509" s="2223"/>
      <c r="C509" s="2179" t="s">
        <v>582</v>
      </c>
      <c r="D509" s="4557" t="str">
        <f>+'[10]Master Data'!D427:G427</f>
        <v>Not applicable</v>
      </c>
      <c r="E509" s="4557"/>
      <c r="F509" s="4557"/>
      <c r="G509" s="4557"/>
      <c r="H509" s="4557"/>
      <c r="I509" s="4557"/>
      <c r="J509" s="2246"/>
      <c r="K509" s="1953"/>
      <c r="L509" s="2245" t="s">
        <v>1306</v>
      </c>
    </row>
    <row r="510" spans="2:12" ht="20.25" customHeight="1">
      <c r="B510" s="2223"/>
      <c r="C510" s="2179"/>
      <c r="D510" s="2209"/>
      <c r="E510" s="2209"/>
      <c r="F510" s="2209"/>
      <c r="G510" s="2209"/>
      <c r="H510" s="2209"/>
      <c r="I510" s="2209"/>
      <c r="J510" s="2246"/>
      <c r="K510" s="2246"/>
      <c r="L510" s="1959"/>
    </row>
    <row r="511" spans="2:12" ht="20.25" customHeight="1">
      <c r="B511" s="2223"/>
      <c r="C511" s="2179" t="s">
        <v>582</v>
      </c>
      <c r="D511" s="4557" t="str">
        <f>+'[10]Master Data'!D428:G428</f>
        <v>2.3   DRAWINGS</v>
      </c>
      <c r="E511" s="4557"/>
      <c r="F511" s="4557"/>
      <c r="G511" s="4557"/>
      <c r="H511" s="4557"/>
      <c r="I511" s="4557"/>
      <c r="J511" s="2246"/>
      <c r="K511" s="1953"/>
      <c r="L511" s="2245" t="s">
        <v>1306</v>
      </c>
    </row>
    <row r="512" spans="2:12" ht="20.25" customHeight="1">
      <c r="B512" s="2223"/>
      <c r="C512" s="2179"/>
      <c r="D512" s="2209"/>
      <c r="E512" s="2209"/>
      <c r="F512" s="2209"/>
      <c r="G512" s="2209"/>
      <c r="H512" s="2209"/>
      <c r="I512" s="2209"/>
      <c r="J512" s="2246"/>
      <c r="K512" s="2246"/>
      <c r="L512" s="1959"/>
    </row>
    <row r="513" spans="2:14" ht="20.25" customHeight="1">
      <c r="B513" s="2223"/>
      <c r="C513" s="2179" t="s">
        <v>582</v>
      </c>
      <c r="D513" s="4523" t="str">
        <f>+'[10]Master Data'!D429:G429</f>
        <v>See list of drawings/Annexure's attached to this document.</v>
      </c>
      <c r="E513" s="4523"/>
      <c r="F513" s="4523"/>
      <c r="G513" s="4523"/>
      <c r="H513" s="4523"/>
      <c r="I513" s="4523"/>
      <c r="J513" s="2246"/>
      <c r="K513" s="1953"/>
      <c r="L513" s="2245" t="s">
        <v>1306</v>
      </c>
    </row>
    <row r="514" spans="2:14" ht="20.25" customHeight="1">
      <c r="B514" s="2223"/>
      <c r="C514" s="2179"/>
      <c r="D514" s="2209"/>
      <c r="E514" s="2209"/>
      <c r="F514" s="2209"/>
      <c r="G514" s="2209"/>
      <c r="H514" s="2209"/>
      <c r="I514" s="2209"/>
      <c r="J514" s="2246"/>
      <c r="K514" s="2246"/>
      <c r="L514" s="1959"/>
    </row>
    <row r="515" spans="2:14" ht="20.25" customHeight="1">
      <c r="B515" s="2223"/>
      <c r="C515" s="2179" t="s">
        <v>582</v>
      </c>
      <c r="D515" s="4557" t="str">
        <f>+'[10]Master Data'!D430:G430</f>
        <v>2.4   DESIGN PROCEDURES</v>
      </c>
      <c r="E515" s="4557"/>
      <c r="F515" s="4557"/>
      <c r="G515" s="4557"/>
      <c r="H515" s="4557"/>
      <c r="I515" s="4557"/>
      <c r="J515" s="2246"/>
      <c r="K515" s="1953"/>
      <c r="L515" s="2245" t="s">
        <v>1306</v>
      </c>
    </row>
    <row r="516" spans="2:14" ht="20.25" customHeight="1">
      <c r="B516" s="2223"/>
      <c r="C516" s="2179"/>
      <c r="D516" s="2209"/>
      <c r="E516" s="2209"/>
      <c r="F516" s="2209"/>
      <c r="G516" s="2209"/>
      <c r="H516" s="2209"/>
      <c r="I516" s="2209"/>
      <c r="J516" s="2246"/>
      <c r="K516" s="2246"/>
      <c r="L516" s="1959"/>
    </row>
    <row r="517" spans="2:14" ht="20.25" customHeight="1">
      <c r="B517" s="2223"/>
      <c r="C517" s="2247" t="s">
        <v>582</v>
      </c>
      <c r="D517" s="4557" t="str">
        <f>+'[10]Master Data'!D431:G431</f>
        <v>Not applicable</v>
      </c>
      <c r="E517" s="4557"/>
      <c r="F517" s="4557"/>
      <c r="G517" s="4557"/>
      <c r="H517" s="4557"/>
      <c r="I517" s="4557"/>
      <c r="J517" s="2248"/>
      <c r="K517" s="2246"/>
      <c r="L517" s="2249" t="s">
        <v>1306</v>
      </c>
    </row>
    <row r="518" spans="2:14" ht="20.25" customHeight="1">
      <c r="B518" s="2223"/>
      <c r="C518" s="1979"/>
      <c r="D518" s="1980"/>
      <c r="E518" s="1980"/>
      <c r="F518" s="1980"/>
      <c r="G518" s="1980"/>
      <c r="H518" s="2242"/>
      <c r="L518" s="1959"/>
    </row>
    <row r="519" spans="2:14" ht="18" customHeight="1">
      <c r="B519" s="2094"/>
      <c r="C519" s="1970"/>
      <c r="D519" s="2043"/>
      <c r="E519" s="2043"/>
      <c r="F519" s="2043"/>
      <c r="G519" s="2043"/>
      <c r="H519" s="2043"/>
      <c r="I519" s="2043"/>
      <c r="J519" s="2043"/>
      <c r="K519" s="2043"/>
      <c r="L519" s="2239"/>
    </row>
    <row r="520" spans="2:14" ht="14.25" customHeight="1">
      <c r="B520" s="2094"/>
      <c r="C520" s="4346" t="s">
        <v>785</v>
      </c>
      <c r="D520" s="4347"/>
      <c r="E520" s="4347"/>
      <c r="F520" s="4347"/>
      <c r="G520" s="4347"/>
      <c r="H520" s="2240" t="s">
        <v>1090</v>
      </c>
      <c r="I520" s="2250"/>
      <c r="J520" s="2240" t="s">
        <v>1091</v>
      </c>
      <c r="K520" s="2250"/>
      <c r="L520" s="1959"/>
    </row>
    <row r="521" spans="2:14" ht="14.25" customHeight="1">
      <c r="B521" s="2094"/>
      <c r="C521" s="4315" t="s">
        <v>786</v>
      </c>
      <c r="D521" s="4316"/>
      <c r="E521" s="4316"/>
      <c r="F521" s="4316"/>
      <c r="G521" s="4316"/>
      <c r="H521" s="4316"/>
      <c r="I521" s="4316"/>
      <c r="J521" s="1143"/>
      <c r="K521" s="1143"/>
      <c r="L521" s="1972"/>
    </row>
    <row r="522" spans="2:14" ht="9" customHeight="1">
      <c r="B522" s="2094"/>
      <c r="C522" s="4558"/>
      <c r="D522" s="4559"/>
      <c r="E522" s="4559"/>
      <c r="F522" s="4559"/>
      <c r="G522" s="4559"/>
      <c r="H522" s="4559"/>
      <c r="I522" s="4559"/>
      <c r="J522" s="4559"/>
      <c r="K522" s="4559"/>
      <c r="L522" s="4560"/>
    </row>
    <row r="523" spans="2:14" ht="14.25" customHeight="1">
      <c r="B523" s="2094"/>
      <c r="C523" s="4458"/>
      <c r="D523" s="4459"/>
      <c r="E523" s="4459"/>
      <c r="F523" s="4459"/>
      <c r="G523" s="4459"/>
      <c r="H523" s="4459"/>
      <c r="I523" s="4459"/>
      <c r="J523" s="2251"/>
      <c r="K523" s="2251"/>
      <c r="L523" s="2252"/>
    </row>
    <row r="524" spans="2:14" ht="14.25" customHeight="1">
      <c r="B524" s="2094"/>
      <c r="C524" s="4561"/>
      <c r="D524" s="4562"/>
      <c r="E524" s="4562"/>
      <c r="F524" s="4562"/>
      <c r="G524" s="4562"/>
      <c r="H524" s="4562"/>
      <c r="I524" s="4562"/>
      <c r="J524" s="4562"/>
      <c r="K524" s="4562"/>
      <c r="L524" s="4563"/>
    </row>
    <row r="525" spans="2:14" ht="2.25" customHeight="1">
      <c r="B525" s="1990"/>
      <c r="C525" s="2253" t="s">
        <v>595</v>
      </c>
      <c r="D525" s="2254"/>
      <c r="E525" s="2254"/>
      <c r="F525" s="2254"/>
      <c r="G525" s="2254"/>
      <c r="H525" s="2254"/>
      <c r="I525" s="2254"/>
      <c r="J525" s="2254"/>
      <c r="K525" s="2254"/>
      <c r="L525" s="2255"/>
    </row>
    <row r="526" spans="2:14" ht="22.5" customHeight="1">
      <c r="B526" s="2201"/>
      <c r="C526" s="4567" t="s">
        <v>2058</v>
      </c>
      <c r="D526" s="4557"/>
      <c r="E526" s="4557"/>
      <c r="F526" s="4557"/>
      <c r="G526" s="4557"/>
      <c r="H526" s="4557"/>
      <c r="I526" s="2329" t="s">
        <v>3991</v>
      </c>
      <c r="J526" s="2256"/>
      <c r="K526" s="2256"/>
      <c r="L526" s="2257"/>
    </row>
    <row r="527" spans="2:14" ht="25.5" customHeight="1">
      <c r="B527" s="2306"/>
      <c r="C527" s="4590" t="s">
        <v>4283</v>
      </c>
      <c r="D527" s="4591"/>
      <c r="E527" s="4591"/>
      <c r="F527" s="4591"/>
      <c r="G527" s="4591"/>
      <c r="H527" s="4591"/>
      <c r="I527" s="4591"/>
      <c r="J527" s="4591"/>
      <c r="K527" s="4591"/>
      <c r="L527" s="4592"/>
      <c r="M527" s="2315"/>
      <c r="N527" s="2315"/>
    </row>
    <row r="528" spans="2:14" ht="0.75" customHeight="1">
      <c r="B528" s="2306"/>
      <c r="C528" s="2315"/>
      <c r="D528" s="2315"/>
      <c r="E528" s="2315"/>
      <c r="F528" s="2315"/>
      <c r="G528" s="2315"/>
      <c r="H528" s="2315"/>
      <c r="I528" s="2315"/>
      <c r="J528" s="2315"/>
      <c r="K528" s="2315"/>
      <c r="L528" s="2315"/>
      <c r="M528" s="2315"/>
      <c r="N528" s="2315"/>
    </row>
    <row r="529" spans="2:14" ht="32.25" customHeight="1">
      <c r="B529" s="2306"/>
      <c r="C529" s="4568" t="s">
        <v>4607</v>
      </c>
      <c r="D529" s="4569"/>
      <c r="E529" s="4569"/>
      <c r="F529" s="4569"/>
      <c r="G529" s="4569"/>
      <c r="H529" s="4569"/>
      <c r="I529" s="4569"/>
      <c r="J529" s="4569"/>
      <c r="K529" s="4569"/>
      <c r="L529" s="4570"/>
      <c r="M529" s="2307"/>
      <c r="N529" s="2307"/>
    </row>
    <row r="530" spans="2:14" ht="30" customHeight="1">
      <c r="B530" s="2306"/>
      <c r="C530" s="4571" t="s">
        <v>4282</v>
      </c>
      <c r="D530" s="4572"/>
      <c r="E530" s="4572"/>
      <c r="F530" s="4572"/>
      <c r="G530" s="4572"/>
      <c r="H530" s="4572"/>
      <c r="I530" s="4572"/>
      <c r="J530" s="4572"/>
      <c r="K530" s="4572"/>
      <c r="L530" s="4573"/>
      <c r="M530" s="2308"/>
      <c r="N530" s="2308"/>
    </row>
    <row r="531" spans="2:14" ht="20.25" customHeight="1">
      <c r="B531" s="2306"/>
      <c r="C531" s="4571"/>
      <c r="D531" s="4572"/>
      <c r="E531" s="4572"/>
      <c r="F531" s="4572"/>
      <c r="G531" s="4572"/>
      <c r="H531" s="4572"/>
      <c r="I531" s="4572"/>
      <c r="J531" s="4572"/>
      <c r="K531" s="4572"/>
      <c r="L531" s="4573"/>
      <c r="M531" s="2309"/>
      <c r="N531" s="2309"/>
    </row>
    <row r="532" spans="2:14" ht="47.25" customHeight="1">
      <c r="B532" s="2306"/>
      <c r="C532" s="4574" t="s">
        <v>4608</v>
      </c>
      <c r="D532" s="4575"/>
      <c r="E532" s="4575"/>
      <c r="F532" s="4575"/>
      <c r="G532" s="4575"/>
      <c r="H532" s="4575"/>
      <c r="I532" s="4575"/>
      <c r="J532" s="4575"/>
      <c r="K532" s="4575"/>
      <c r="L532" s="4576"/>
      <c r="M532" s="2309"/>
      <c r="N532" s="2309"/>
    </row>
    <row r="533" spans="2:14" ht="36" customHeight="1">
      <c r="B533" s="2306"/>
      <c r="C533" s="4577" t="s">
        <v>4609</v>
      </c>
      <c r="D533" s="4578"/>
      <c r="E533" s="4578"/>
      <c r="F533" s="4578"/>
      <c r="G533" s="4578"/>
      <c r="H533" s="4578"/>
      <c r="I533" s="4578"/>
      <c r="J533" s="4578"/>
      <c r="K533" s="4578"/>
      <c r="L533" s="4579"/>
      <c r="M533" s="2309"/>
      <c r="N533" s="2309"/>
    </row>
    <row r="534" spans="2:14" ht="30" customHeight="1">
      <c r="B534" s="2306"/>
      <c r="C534" s="4580" t="s">
        <v>1575</v>
      </c>
      <c r="D534" s="4581"/>
      <c r="E534" s="4581"/>
      <c r="F534" s="4581"/>
      <c r="G534" s="4581"/>
      <c r="H534" s="4581"/>
      <c r="I534" s="4581"/>
      <c r="J534" s="4581"/>
      <c r="K534" s="4581"/>
      <c r="L534" s="2314"/>
      <c r="M534" s="2310"/>
      <c r="N534" s="2310"/>
    </row>
    <row r="535" spans="2:14" ht="30" customHeight="1">
      <c r="B535" s="2306"/>
      <c r="C535" s="4582" t="s">
        <v>1935</v>
      </c>
      <c r="D535" s="4583"/>
      <c r="E535" s="4583"/>
      <c r="F535" s="4583"/>
      <c r="G535" s="4583"/>
      <c r="H535" s="4583"/>
      <c r="I535" s="4583"/>
      <c r="J535" s="4583"/>
      <c r="K535" s="4583"/>
      <c r="L535" s="2311"/>
      <c r="M535" s="2310"/>
      <c r="N535" s="2310"/>
    </row>
    <row r="536" spans="2:14" ht="30" customHeight="1">
      <c r="B536" s="1985"/>
      <c r="C536" s="4568" t="s">
        <v>3980</v>
      </c>
      <c r="D536" s="4569"/>
      <c r="E536" s="4569"/>
      <c r="F536" s="4569"/>
      <c r="G536" s="4569"/>
      <c r="H536" s="4569"/>
      <c r="I536" s="4569"/>
      <c r="J536" s="4569"/>
      <c r="K536" s="4569"/>
      <c r="L536" s="2312"/>
      <c r="M536" s="2310"/>
      <c r="N536" s="2310"/>
    </row>
    <row r="537" spans="2:14" ht="30" customHeight="1">
      <c r="B537" s="1985"/>
      <c r="C537" s="4568" t="s">
        <v>3981</v>
      </c>
      <c r="D537" s="4569"/>
      <c r="E537" s="4569"/>
      <c r="F537" s="4569"/>
      <c r="G537" s="4569"/>
      <c r="H537" s="4569"/>
      <c r="I537" s="4569"/>
      <c r="J537" s="4569"/>
      <c r="K537" s="4569"/>
      <c r="L537" s="2312"/>
      <c r="M537" s="2310"/>
      <c r="N537" s="2310"/>
    </row>
    <row r="538" spans="2:14" ht="17.25" customHeight="1" thickBot="1">
      <c r="B538" s="2306"/>
      <c r="C538" s="4593"/>
      <c r="D538" s="4593"/>
      <c r="E538" s="4593"/>
      <c r="F538" s="4593"/>
      <c r="G538" s="4593"/>
      <c r="H538" s="4593"/>
      <c r="I538" s="4593"/>
      <c r="J538" s="4593"/>
      <c r="K538" s="4593"/>
      <c r="L538" s="4593"/>
      <c r="M538" s="4593"/>
      <c r="N538" s="4593"/>
    </row>
    <row r="539" spans="2:14" ht="30" customHeight="1" thickTop="1">
      <c r="B539" s="2306"/>
      <c r="C539" s="4584" t="s">
        <v>4661</v>
      </c>
      <c r="D539" s="4585"/>
      <c r="E539" s="4585"/>
      <c r="F539" s="4585"/>
      <c r="G539" s="4585"/>
      <c r="H539" s="4585"/>
      <c r="I539" s="4585"/>
      <c r="J539" s="4585"/>
      <c r="K539" s="4585"/>
      <c r="L539" s="4586"/>
      <c r="M539" s="2313"/>
      <c r="N539" s="2313"/>
    </row>
    <row r="540" spans="2:14" ht="30" customHeight="1" thickBot="1">
      <c r="B540" s="2306"/>
      <c r="C540" s="4587"/>
      <c r="D540" s="4588"/>
      <c r="E540" s="4588"/>
      <c r="F540" s="4588"/>
      <c r="G540" s="4588"/>
      <c r="H540" s="4588"/>
      <c r="I540" s="4588"/>
      <c r="J540" s="4588"/>
      <c r="K540" s="4588"/>
      <c r="L540" s="4589"/>
      <c r="M540" s="2313"/>
      <c r="N540" s="2313"/>
    </row>
    <row r="541" spans="2:14" ht="16.5" customHeight="1" thickTop="1">
      <c r="B541" s="1948">
        <v>3</v>
      </c>
      <c r="C541" s="4564" t="s">
        <v>596</v>
      </c>
      <c r="D541" s="4565"/>
      <c r="E541" s="4565"/>
      <c r="F541" s="4565"/>
      <c r="G541" s="4565"/>
      <c r="H541" s="4565"/>
      <c r="I541" s="4565"/>
      <c r="J541" s="4565"/>
      <c r="K541" s="4565"/>
      <c r="L541" s="4566"/>
    </row>
    <row r="542" spans="2:14" ht="15" customHeight="1">
      <c r="B542" s="2222"/>
      <c r="C542" s="4320"/>
      <c r="D542" s="4321"/>
      <c r="E542" s="4321"/>
      <c r="F542" s="4321"/>
      <c r="G542" s="4321"/>
      <c r="H542" s="4321"/>
      <c r="I542" s="4321"/>
      <c r="J542" s="4321"/>
      <c r="K542" s="4321"/>
      <c r="L542" s="4322"/>
    </row>
    <row r="543" spans="2:14" ht="15" customHeight="1">
      <c r="B543" s="2223"/>
      <c r="C543" s="4315" t="s">
        <v>3899</v>
      </c>
      <c r="D543" s="4316"/>
      <c r="E543" s="4316"/>
      <c r="F543" s="4316"/>
      <c r="G543" s="4316"/>
      <c r="H543" s="4316"/>
      <c r="I543" s="4316"/>
      <c r="J543" s="4316"/>
      <c r="K543" s="4316"/>
      <c r="L543" s="4317"/>
    </row>
    <row r="544" spans="2:14" ht="16.5" customHeight="1">
      <c r="B544" s="2223"/>
      <c r="C544" s="2258"/>
      <c r="D544" s="2043"/>
      <c r="E544" s="2043"/>
      <c r="F544" s="2043"/>
      <c r="G544" s="2043"/>
      <c r="H544" s="2043"/>
      <c r="I544" s="2043"/>
      <c r="J544" s="2043"/>
      <c r="K544" s="2043"/>
      <c r="L544" s="2239"/>
    </row>
    <row r="545" spans="2:12" ht="14.25" customHeight="1">
      <c r="B545" s="2223"/>
      <c r="C545" s="2258"/>
      <c r="D545" s="2043"/>
      <c r="E545" s="2043"/>
      <c r="F545" s="2043"/>
      <c r="G545" s="2043"/>
      <c r="H545" s="2043"/>
      <c r="I545" s="2043"/>
      <c r="J545" s="2043"/>
      <c r="K545" s="2043"/>
      <c r="L545" s="2239"/>
    </row>
    <row r="546" spans="2:12" ht="15" customHeight="1">
      <c r="B546" s="2223"/>
      <c r="C546" s="4596"/>
      <c r="D546" s="4597"/>
      <c r="E546" s="4597"/>
      <c r="F546" s="4597"/>
      <c r="G546" s="4597"/>
      <c r="H546" s="4597"/>
      <c r="I546" s="1977"/>
      <c r="J546" s="4597"/>
      <c r="K546" s="4597"/>
      <c r="L546" s="4598"/>
    </row>
    <row r="547" spans="2:12" ht="15" customHeight="1">
      <c r="B547" s="2223"/>
      <c r="C547" s="4601" t="s">
        <v>495</v>
      </c>
      <c r="D547" s="4594"/>
      <c r="E547" s="4594"/>
      <c r="F547" s="4594"/>
      <c r="G547" s="4594"/>
      <c r="H547" s="1977"/>
      <c r="J547" s="4594" t="s">
        <v>185</v>
      </c>
      <c r="K547" s="4594"/>
      <c r="L547" s="4595"/>
    </row>
    <row r="548" spans="2:12" ht="15.75" customHeight="1">
      <c r="B548" s="2223"/>
      <c r="C548" s="2259"/>
      <c r="D548" s="2043"/>
      <c r="E548" s="2043"/>
      <c r="F548" s="2043"/>
      <c r="G548" s="2043"/>
      <c r="H548" s="2043"/>
      <c r="I548" s="2043"/>
      <c r="J548" s="2043"/>
      <c r="K548" s="2043"/>
      <c r="L548" s="2239"/>
    </row>
    <row r="549" spans="2:12" ht="13.8">
      <c r="B549" s="2223"/>
      <c r="C549" s="4596"/>
      <c r="D549" s="4597"/>
      <c r="E549" s="4597"/>
      <c r="F549" s="4597"/>
      <c r="G549" s="4597"/>
      <c r="H549" s="4597"/>
      <c r="I549" s="1977"/>
      <c r="J549" s="4597"/>
      <c r="K549" s="4597"/>
      <c r="L549" s="4598"/>
    </row>
    <row r="550" spans="2:12" ht="41.4">
      <c r="B550" s="2223"/>
      <c r="C550" s="1970" t="s">
        <v>496</v>
      </c>
      <c r="D550" s="1977"/>
      <c r="E550" s="1977"/>
      <c r="F550" s="1977"/>
      <c r="G550" s="1977"/>
      <c r="H550" s="1977"/>
      <c r="I550" s="1977"/>
      <c r="J550" s="2043" t="s">
        <v>186</v>
      </c>
      <c r="K550" s="1977"/>
      <c r="L550" s="2260"/>
    </row>
    <row r="551" spans="2:12" ht="13.8">
      <c r="B551" s="2223"/>
      <c r="C551" s="1970"/>
      <c r="D551" s="2043"/>
      <c r="E551" s="2043"/>
      <c r="F551" s="2043"/>
      <c r="G551" s="2043"/>
      <c r="H551" s="2043"/>
      <c r="I551" s="2043"/>
      <c r="K551" s="2043"/>
      <c r="L551" s="2239"/>
    </row>
    <row r="552" spans="2:12" ht="13.8">
      <c r="B552" s="2223"/>
      <c r="C552" s="1970"/>
      <c r="D552" s="2043"/>
      <c r="E552" s="2043"/>
      <c r="F552" s="2043"/>
      <c r="G552" s="2043"/>
      <c r="H552" s="2043"/>
      <c r="I552" s="2043"/>
      <c r="J552" s="2043"/>
      <c r="K552" s="2043"/>
      <c r="L552" s="2239"/>
    </row>
    <row r="553" spans="2:12" ht="15" customHeight="1">
      <c r="B553" s="2223"/>
      <c r="C553" s="4315" t="s">
        <v>3899</v>
      </c>
      <c r="D553" s="4316"/>
      <c r="E553" s="4316"/>
      <c r="F553" s="4316"/>
      <c r="G553" s="4316"/>
      <c r="H553" s="4316"/>
      <c r="I553" s="4316"/>
      <c r="J553" s="4316"/>
      <c r="K553" s="4316"/>
      <c r="L553" s="4317"/>
    </row>
    <row r="554" spans="2:12" ht="13.8">
      <c r="B554" s="2223"/>
      <c r="C554" s="2258"/>
      <c r="D554" s="2043"/>
      <c r="E554" s="2043"/>
      <c r="F554" s="2043"/>
      <c r="G554" s="2043"/>
      <c r="H554" s="2043"/>
      <c r="I554" s="2043"/>
      <c r="J554" s="2043"/>
      <c r="K554" s="2043"/>
      <c r="L554" s="2239"/>
    </row>
    <row r="555" spans="2:12" ht="13.8">
      <c r="B555" s="2223"/>
      <c r="C555" s="2258"/>
      <c r="D555" s="2043"/>
      <c r="E555" s="2043"/>
      <c r="F555" s="2043"/>
      <c r="G555" s="2043"/>
      <c r="H555" s="2043"/>
      <c r="I555" s="2043"/>
      <c r="J555" s="2043"/>
      <c r="K555" s="2043"/>
      <c r="L555" s="2239"/>
    </row>
    <row r="556" spans="2:12" ht="13.8">
      <c r="B556" s="2223"/>
      <c r="C556" s="4596"/>
      <c r="D556" s="4597"/>
      <c r="E556" s="4597"/>
      <c r="F556" s="4597"/>
      <c r="G556" s="4597"/>
      <c r="H556" s="4597"/>
      <c r="I556" s="1977"/>
      <c r="J556" s="4597"/>
      <c r="K556" s="4597"/>
      <c r="L556" s="4598"/>
    </row>
    <row r="557" spans="2:12" ht="15" customHeight="1">
      <c r="B557" s="2223"/>
      <c r="C557" s="4315" t="s">
        <v>495</v>
      </c>
      <c r="D557" s="4316"/>
      <c r="E557" s="4316"/>
      <c r="F557" s="4316"/>
      <c r="G557" s="4316"/>
      <c r="H557" s="1977"/>
      <c r="J557" s="4594" t="s">
        <v>187</v>
      </c>
      <c r="K557" s="4594"/>
      <c r="L557" s="4595"/>
    </row>
    <row r="558" spans="2:12" ht="13.8">
      <c r="B558" s="2223"/>
      <c r="C558" s="4596"/>
      <c r="D558" s="4597"/>
      <c r="E558" s="4597"/>
      <c r="F558" s="4597"/>
      <c r="G558" s="4597"/>
      <c r="H558" s="4597"/>
      <c r="I558" s="1977"/>
      <c r="J558" s="4597"/>
      <c r="K558" s="4597"/>
      <c r="L558" s="4598"/>
    </row>
    <row r="559" spans="2:12" ht="15" customHeight="1">
      <c r="B559" s="2261"/>
      <c r="C559" s="4599" t="s">
        <v>496</v>
      </c>
      <c r="D559" s="4600"/>
      <c r="E559" s="1988"/>
      <c r="F559" s="1988"/>
      <c r="G559" s="1988"/>
      <c r="H559" s="1988"/>
      <c r="I559" s="1988"/>
      <c r="J559" s="2262" t="s">
        <v>186</v>
      </c>
      <c r="K559" s="1988"/>
      <c r="L559" s="1989"/>
    </row>
    <row r="560" spans="2:12" ht="13.8">
      <c r="B560" s="1951"/>
      <c r="C560" s="1951"/>
      <c r="D560" s="1951"/>
      <c r="E560" s="1951"/>
      <c r="F560" s="1951"/>
      <c r="G560" s="1951"/>
      <c r="H560" s="1951"/>
      <c r="I560" s="1951"/>
      <c r="J560" s="1951"/>
      <c r="K560" s="1951"/>
      <c r="L560" s="1951"/>
    </row>
    <row r="561" spans="2:12" ht="13.8">
      <c r="B561" s="1951"/>
      <c r="C561" s="1951"/>
      <c r="D561" s="1951"/>
      <c r="E561" s="1951"/>
      <c r="F561" s="1951"/>
      <c r="G561" s="1951"/>
      <c r="H561" s="1951"/>
      <c r="I561" s="1951"/>
      <c r="J561" s="1951"/>
      <c r="K561" s="1951"/>
      <c r="L561" s="1951"/>
    </row>
    <row r="562" spans="2:12" ht="13.8">
      <c r="B562" s="1951"/>
      <c r="C562" s="1951"/>
      <c r="D562" s="1951"/>
      <c r="E562" s="1951"/>
      <c r="F562" s="1951"/>
      <c r="G562" s="1951"/>
      <c r="H562" s="1951"/>
      <c r="I562" s="1951"/>
      <c r="J562" s="1951"/>
      <c r="K562" s="1951"/>
      <c r="L562" s="1951"/>
    </row>
    <row r="563" spans="2:12" ht="13.8">
      <c r="B563" s="1951"/>
      <c r="C563" s="1951"/>
      <c r="D563" s="1951"/>
      <c r="E563" s="1951"/>
      <c r="F563" s="1951"/>
      <c r="G563" s="1951"/>
      <c r="H563" s="1951"/>
      <c r="I563" s="1951"/>
      <c r="J563" s="1951"/>
      <c r="K563" s="1951"/>
      <c r="L563" s="1951"/>
    </row>
    <row r="564" spans="2:12" ht="13.8">
      <c r="B564" s="1951"/>
      <c r="C564" s="1951"/>
      <c r="D564" s="1951"/>
      <c r="E564" s="1951"/>
      <c r="F564" s="1951"/>
      <c r="G564" s="1951"/>
      <c r="H564" s="1951"/>
      <c r="I564" s="1951"/>
      <c r="J564" s="1951"/>
      <c r="K564" s="1951"/>
      <c r="L564" s="1951"/>
    </row>
    <row r="565" spans="2:12" ht="13.8">
      <c r="B565" s="1951"/>
      <c r="C565" s="1951"/>
      <c r="D565" s="1951"/>
      <c r="E565" s="1951"/>
      <c r="F565" s="1951"/>
      <c r="G565" s="1951"/>
      <c r="H565" s="1951"/>
      <c r="I565" s="1951"/>
      <c r="J565" s="1951"/>
      <c r="K565" s="1951"/>
      <c r="L565" s="1951"/>
    </row>
    <row r="566" spans="2:12" ht="13.8">
      <c r="B566" s="1951"/>
      <c r="C566" s="1951"/>
      <c r="D566" s="1951"/>
      <c r="E566" s="1951"/>
      <c r="F566" s="1951"/>
      <c r="G566" s="1951"/>
      <c r="H566" s="1951"/>
      <c r="I566" s="1951"/>
      <c r="J566" s="1951"/>
      <c r="K566" s="1951"/>
      <c r="L566" s="1951"/>
    </row>
    <row r="567" spans="2:12" ht="13.8">
      <c r="B567" s="1951"/>
      <c r="C567" s="1951"/>
      <c r="D567" s="1951"/>
      <c r="E567" s="1951"/>
      <c r="F567" s="1951"/>
      <c r="G567" s="1951"/>
      <c r="H567" s="1951"/>
      <c r="I567" s="1951"/>
      <c r="J567" s="1951"/>
      <c r="K567" s="1951"/>
      <c r="L567" s="1951"/>
    </row>
    <row r="568" spans="2:12" ht="13.8">
      <c r="B568" s="1951"/>
      <c r="C568" s="1951"/>
      <c r="D568" s="1951"/>
      <c r="E568" s="1951"/>
      <c r="F568" s="1951"/>
      <c r="G568" s="1951"/>
      <c r="H568" s="1951"/>
      <c r="I568" s="1951"/>
      <c r="J568" s="1951"/>
      <c r="K568" s="1951"/>
      <c r="L568" s="1951"/>
    </row>
    <row r="569" spans="2:12" ht="13.8">
      <c r="B569" s="1951"/>
      <c r="C569" s="1951"/>
      <c r="D569" s="1951"/>
      <c r="E569" s="1951"/>
      <c r="F569" s="1951"/>
      <c r="G569" s="1951"/>
      <c r="H569" s="1951"/>
      <c r="I569" s="1951"/>
      <c r="J569" s="1951"/>
      <c r="K569" s="1951"/>
      <c r="L569" s="1951"/>
    </row>
    <row r="570" spans="2:12" ht="13.8">
      <c r="B570" s="1951"/>
      <c r="C570" s="1951"/>
      <c r="D570" s="1951"/>
      <c r="E570" s="1951"/>
      <c r="F570" s="1951"/>
      <c r="G570" s="1951"/>
      <c r="H570" s="1951"/>
      <c r="I570" s="1951"/>
      <c r="J570" s="1951"/>
      <c r="K570" s="1951"/>
      <c r="L570" s="1951"/>
    </row>
    <row r="571" spans="2:12" ht="13.8">
      <c r="B571" s="1951"/>
      <c r="C571" s="1951"/>
      <c r="D571" s="1951"/>
      <c r="E571" s="1951"/>
      <c r="F571" s="1951"/>
      <c r="G571" s="1951"/>
      <c r="H571" s="1951"/>
      <c r="I571" s="1951"/>
      <c r="J571" s="1951"/>
      <c r="K571" s="1951"/>
      <c r="L571" s="1951"/>
    </row>
    <row r="572" spans="2:12" ht="13.8">
      <c r="B572" s="1951"/>
      <c r="C572" s="1951"/>
      <c r="D572" s="1951"/>
      <c r="E572" s="1951"/>
      <c r="F572" s="1951"/>
      <c r="G572" s="1951"/>
      <c r="H572" s="1951"/>
      <c r="I572" s="1951"/>
      <c r="J572" s="1951"/>
      <c r="K572" s="1951"/>
      <c r="L572" s="1951"/>
    </row>
    <row r="573" spans="2:12" ht="13.8">
      <c r="B573" s="1951"/>
      <c r="C573" s="1951"/>
      <c r="D573" s="1951"/>
      <c r="E573" s="1951"/>
      <c r="F573" s="1951"/>
      <c r="G573" s="1951"/>
      <c r="H573" s="1951"/>
      <c r="I573" s="1951"/>
      <c r="J573" s="1951"/>
      <c r="K573" s="1951"/>
      <c r="L573" s="1951"/>
    </row>
    <row r="574" spans="2:12" ht="13.8">
      <c r="B574" s="1951"/>
      <c r="C574" s="1951"/>
      <c r="D574" s="1951"/>
      <c r="E574" s="1951"/>
      <c r="F574" s="1951"/>
      <c r="G574" s="1951"/>
      <c r="H574" s="1951"/>
      <c r="I574" s="1951"/>
      <c r="J574" s="1951"/>
      <c r="K574" s="1951"/>
      <c r="L574" s="1951"/>
    </row>
    <row r="575" spans="2:12" ht="13.8">
      <c r="B575" s="1951"/>
      <c r="C575" s="1951"/>
      <c r="D575" s="1951"/>
      <c r="E575" s="1951"/>
      <c r="F575" s="1951"/>
      <c r="G575" s="1951"/>
      <c r="H575" s="1951"/>
      <c r="I575" s="1951"/>
      <c r="J575" s="1951"/>
      <c r="K575" s="1951"/>
      <c r="L575" s="1951"/>
    </row>
    <row r="576" spans="2:12" ht="13.8">
      <c r="B576" s="1951"/>
      <c r="C576" s="1951"/>
      <c r="D576" s="1951"/>
      <c r="E576" s="1951"/>
      <c r="F576" s="1951"/>
      <c r="G576" s="1951"/>
      <c r="H576" s="1951"/>
      <c r="I576" s="1951"/>
      <c r="J576" s="1951"/>
      <c r="K576" s="1951"/>
      <c r="L576" s="1951"/>
    </row>
    <row r="577" spans="2:12" ht="13.8">
      <c r="B577" s="1951"/>
      <c r="C577" s="1951"/>
      <c r="D577" s="1951"/>
      <c r="E577" s="1951"/>
      <c r="F577" s="1951"/>
      <c r="G577" s="1951"/>
      <c r="H577" s="1951"/>
      <c r="I577" s="1951"/>
      <c r="J577" s="1951"/>
      <c r="K577" s="1951"/>
      <c r="L577" s="1951"/>
    </row>
    <row r="578" spans="2:12" ht="13.8">
      <c r="B578" s="1951"/>
      <c r="C578" s="1951"/>
      <c r="D578" s="1951"/>
      <c r="E578" s="1951"/>
      <c r="F578" s="1951"/>
      <c r="G578" s="1951"/>
      <c r="H578" s="1951"/>
      <c r="I578" s="1951"/>
      <c r="J578" s="1951"/>
      <c r="K578" s="1951"/>
      <c r="L578" s="1951"/>
    </row>
    <row r="579" spans="2:12" ht="13.8">
      <c r="B579" s="1951"/>
      <c r="C579" s="1951"/>
      <c r="D579" s="1951"/>
      <c r="E579" s="1951"/>
      <c r="F579" s="1951"/>
      <c r="G579" s="1951"/>
      <c r="H579" s="1951"/>
      <c r="I579" s="1951"/>
      <c r="J579" s="1951"/>
      <c r="K579" s="1951"/>
      <c r="L579" s="1951"/>
    </row>
    <row r="580" spans="2:12" ht="13.8">
      <c r="B580" s="1951"/>
      <c r="C580" s="1951"/>
      <c r="D580" s="1951"/>
      <c r="E580" s="1951"/>
      <c r="F580" s="1951"/>
      <c r="G580" s="1951"/>
      <c r="H580" s="1951"/>
      <c r="I580" s="1951"/>
      <c r="J580" s="1951"/>
      <c r="K580" s="1951"/>
      <c r="L580" s="1951"/>
    </row>
    <row r="581" spans="2:12" ht="13.8">
      <c r="B581" s="1951"/>
      <c r="C581" s="1951"/>
      <c r="D581" s="1951"/>
      <c r="E581" s="1951"/>
      <c r="F581" s="1951"/>
      <c r="G581" s="1951"/>
      <c r="H581" s="1951"/>
      <c r="I581" s="1951"/>
      <c r="J581" s="1951"/>
      <c r="K581" s="1951"/>
      <c r="L581" s="1951"/>
    </row>
    <row r="582" spans="2:12" ht="13.8">
      <c r="B582" s="1951"/>
      <c r="C582" s="1951"/>
      <c r="D582" s="1951"/>
      <c r="E582" s="1951"/>
      <c r="F582" s="1951"/>
      <c r="G582" s="1951"/>
      <c r="H582" s="1951"/>
      <c r="I582" s="1951"/>
      <c r="J582" s="1951"/>
      <c r="K582" s="1951"/>
      <c r="L582" s="1951"/>
    </row>
    <row r="583" spans="2:12" ht="13.8">
      <c r="B583" s="1951"/>
      <c r="C583" s="1951"/>
      <c r="D583" s="1951"/>
      <c r="E583" s="1951"/>
      <c r="F583" s="1951"/>
      <c r="G583" s="1951"/>
      <c r="H583" s="1951"/>
      <c r="I583" s="1951"/>
      <c r="J583" s="1951"/>
      <c r="K583" s="1951"/>
      <c r="L583" s="1951"/>
    </row>
    <row r="584" spans="2:12" ht="13.8">
      <c r="B584" s="1951"/>
      <c r="C584" s="1951"/>
      <c r="D584" s="1951"/>
      <c r="E584" s="1951"/>
      <c r="F584" s="1951"/>
      <c r="G584" s="1951"/>
      <c r="H584" s="1951"/>
      <c r="I584" s="1951"/>
      <c r="J584" s="1951"/>
      <c r="K584" s="1951"/>
      <c r="L584" s="1951"/>
    </row>
    <row r="585" spans="2:12" ht="13.8">
      <c r="B585" s="1951"/>
      <c r="C585" s="1951"/>
      <c r="D585" s="1951"/>
      <c r="E585" s="1951"/>
      <c r="F585" s="1951"/>
      <c r="G585" s="1951"/>
      <c r="H585" s="1951"/>
      <c r="I585" s="1951"/>
      <c r="J585" s="1951"/>
      <c r="K585" s="1951"/>
      <c r="L585" s="1951"/>
    </row>
    <row r="586" spans="2:12" ht="13.8">
      <c r="B586" s="1951"/>
      <c r="C586" s="1951"/>
      <c r="D586" s="1951"/>
      <c r="E586" s="1951"/>
      <c r="F586" s="1951"/>
      <c r="G586" s="1951"/>
      <c r="H586" s="1951"/>
      <c r="I586" s="1951"/>
      <c r="J586" s="1951"/>
      <c r="K586" s="1951"/>
      <c r="L586" s="1951"/>
    </row>
    <row r="587" spans="2:12" ht="13.8">
      <c r="B587" s="1951"/>
      <c r="C587" s="1951"/>
      <c r="D587" s="1951"/>
      <c r="E587" s="1951"/>
      <c r="F587" s="1951"/>
      <c r="G587" s="1951"/>
      <c r="H587" s="1951"/>
      <c r="I587" s="1951"/>
      <c r="J587" s="1951"/>
      <c r="K587" s="1951"/>
      <c r="L587" s="1951"/>
    </row>
    <row r="588" spans="2:12" ht="13.8">
      <c r="B588" s="1951"/>
      <c r="C588" s="1951"/>
      <c r="D588" s="1951"/>
      <c r="E588" s="1951"/>
      <c r="F588" s="1951"/>
      <c r="G588" s="1951"/>
      <c r="H588" s="1951"/>
      <c r="I588" s="1951"/>
      <c r="J588" s="1951"/>
      <c r="K588" s="1951"/>
      <c r="L588" s="1951"/>
    </row>
    <row r="589" spans="2:12" ht="13.8">
      <c r="B589" s="1951"/>
      <c r="C589" s="1951"/>
      <c r="D589" s="1951"/>
      <c r="E589" s="1951"/>
      <c r="F589" s="1951"/>
      <c r="G589" s="1951"/>
      <c r="H589" s="1951"/>
      <c r="I589" s="1951"/>
      <c r="J589" s="1951"/>
      <c r="K589" s="1951"/>
      <c r="L589" s="1951"/>
    </row>
    <row r="590" spans="2:12" ht="13.8">
      <c r="B590" s="1951"/>
      <c r="C590" s="1951"/>
      <c r="D590" s="1951"/>
      <c r="E590" s="1951"/>
      <c r="F590" s="1951"/>
      <c r="G590" s="1951"/>
      <c r="H590" s="1951"/>
      <c r="I590" s="1951"/>
      <c r="J590" s="1951"/>
      <c r="K590" s="1951"/>
      <c r="L590" s="1951"/>
    </row>
    <row r="591" spans="2:12" ht="13.8">
      <c r="B591" s="1951"/>
      <c r="C591" s="1951"/>
      <c r="D591" s="1951"/>
      <c r="E591" s="1951"/>
      <c r="F591" s="1951"/>
      <c r="G591" s="1951"/>
      <c r="H591" s="1951"/>
      <c r="I591" s="1951"/>
      <c r="J591" s="1951"/>
      <c r="K591" s="1951"/>
      <c r="L591" s="1951"/>
    </row>
    <row r="592" spans="2:12" ht="13.8">
      <c r="B592" s="1951"/>
      <c r="C592" s="1951"/>
      <c r="D592" s="1951"/>
      <c r="E592" s="1951"/>
      <c r="F592" s="1951"/>
      <c r="G592" s="1951"/>
      <c r="H592" s="1951"/>
      <c r="I592" s="1951"/>
      <c r="J592" s="1951"/>
      <c r="K592" s="1951"/>
      <c r="L592" s="1951"/>
    </row>
    <row r="593" spans="2:12" ht="13.8">
      <c r="B593" s="1951"/>
      <c r="C593" s="1951"/>
      <c r="D593" s="1951"/>
      <c r="E593" s="1951"/>
      <c r="F593" s="1951"/>
      <c r="G593" s="1951"/>
      <c r="H593" s="1951"/>
      <c r="I593" s="1951"/>
      <c r="J593" s="1951"/>
      <c r="K593" s="1951"/>
      <c r="L593" s="1951"/>
    </row>
    <row r="594" spans="2:12" ht="13.8">
      <c r="B594" s="1951"/>
      <c r="C594" s="1951"/>
      <c r="D594" s="1951"/>
      <c r="E594" s="1951"/>
      <c r="F594" s="1951"/>
      <c r="G594" s="1951"/>
      <c r="H594" s="1951"/>
      <c r="I594" s="1951"/>
      <c r="J594" s="1951"/>
      <c r="K594" s="1951"/>
      <c r="L594" s="1951"/>
    </row>
    <row r="595" spans="2:12" ht="13.8">
      <c r="B595" s="1951"/>
      <c r="C595" s="1951"/>
      <c r="D595" s="1951"/>
      <c r="E595" s="1951"/>
      <c r="F595" s="1951"/>
      <c r="G595" s="1951"/>
      <c r="H595" s="1951"/>
      <c r="I595" s="1951"/>
      <c r="J595" s="1951"/>
      <c r="K595" s="1951"/>
      <c r="L595" s="1951"/>
    </row>
    <row r="596" spans="2:12" ht="13.8">
      <c r="B596" s="1951"/>
      <c r="C596" s="1951"/>
      <c r="D596" s="1951"/>
      <c r="E596" s="1951"/>
      <c r="F596" s="1951"/>
      <c r="G596" s="1951"/>
      <c r="H596" s="1951"/>
      <c r="I596" s="1951"/>
      <c r="J596" s="1951"/>
      <c r="K596" s="1951"/>
      <c r="L596" s="1951"/>
    </row>
    <row r="597" spans="2:12" ht="13.8">
      <c r="B597" s="1951"/>
      <c r="C597" s="1951"/>
      <c r="D597" s="1951"/>
      <c r="E597" s="1951"/>
      <c r="F597" s="1951"/>
      <c r="G597" s="1951"/>
      <c r="H597" s="1951"/>
      <c r="I597" s="1951"/>
      <c r="J597" s="1951"/>
      <c r="K597" s="1951"/>
      <c r="L597" s="1951"/>
    </row>
    <row r="598" spans="2:12" ht="13.8">
      <c r="B598" s="1951"/>
      <c r="C598" s="1951"/>
      <c r="D598" s="1951"/>
      <c r="E598" s="1951"/>
      <c r="F598" s="1951"/>
      <c r="G598" s="1951"/>
      <c r="H598" s="1951"/>
      <c r="I598" s="1951"/>
      <c r="J598" s="1951"/>
      <c r="K598" s="1951"/>
      <c r="L598" s="1951"/>
    </row>
    <row r="599" spans="2:12" ht="13.8">
      <c r="B599" s="1951"/>
      <c r="C599" s="1951"/>
      <c r="D599" s="1951"/>
      <c r="E599" s="1951"/>
      <c r="F599" s="1951"/>
      <c r="G599" s="1951"/>
      <c r="H599" s="1951"/>
      <c r="I599" s="1951"/>
      <c r="J599" s="1951"/>
      <c r="K599" s="1951"/>
      <c r="L599" s="1951"/>
    </row>
    <row r="600" spans="2:12" ht="13.8">
      <c r="B600" s="1951"/>
      <c r="C600" s="1951"/>
      <c r="D600" s="1951"/>
      <c r="E600" s="1951"/>
      <c r="F600" s="1951"/>
      <c r="G600" s="1951"/>
      <c r="H600" s="1951"/>
      <c r="I600" s="1951"/>
      <c r="J600" s="1951"/>
      <c r="K600" s="1951"/>
      <c r="L600" s="1951"/>
    </row>
    <row r="601" spans="2:12" ht="13.8">
      <c r="B601" s="1951"/>
      <c r="C601" s="1951"/>
      <c r="D601" s="1951"/>
      <c r="E601" s="1951"/>
      <c r="F601" s="1951"/>
      <c r="G601" s="1951"/>
      <c r="H601" s="1951"/>
      <c r="I601" s="1951"/>
      <c r="J601" s="1951"/>
      <c r="K601" s="1951"/>
      <c r="L601" s="1951"/>
    </row>
    <row r="602" spans="2:12" ht="13.8">
      <c r="B602" s="1951"/>
      <c r="C602" s="1951"/>
      <c r="D602" s="1951"/>
      <c r="E602" s="1951"/>
      <c r="F602" s="1951"/>
      <c r="G602" s="1951"/>
      <c r="H602" s="1951"/>
      <c r="I602" s="1951"/>
      <c r="J602" s="1951"/>
      <c r="K602" s="1951"/>
      <c r="L602" s="1951"/>
    </row>
    <row r="603" spans="2:12" ht="13.8">
      <c r="B603" s="1951"/>
      <c r="C603" s="1951"/>
      <c r="D603" s="1951"/>
      <c r="E603" s="1951"/>
      <c r="F603" s="1951"/>
      <c r="G603" s="1951"/>
      <c r="H603" s="1951"/>
      <c r="I603" s="1951"/>
      <c r="J603" s="1951"/>
      <c r="K603" s="1951"/>
      <c r="L603" s="1951"/>
    </row>
    <row r="604" spans="2:12" ht="13.8">
      <c r="B604" s="1951"/>
      <c r="C604" s="1951"/>
      <c r="D604" s="1951"/>
      <c r="E604" s="1951"/>
      <c r="F604" s="1951"/>
      <c r="G604" s="1951"/>
      <c r="H604" s="1951"/>
      <c r="I604" s="1951"/>
      <c r="J604" s="1951"/>
      <c r="K604" s="1951"/>
      <c r="L604" s="1951"/>
    </row>
    <row r="605" spans="2:12" ht="13.8">
      <c r="B605" s="1951"/>
      <c r="C605" s="1951"/>
      <c r="D605" s="1951"/>
      <c r="E605" s="1951"/>
      <c r="F605" s="1951"/>
      <c r="G605" s="1951"/>
      <c r="H605" s="1951"/>
      <c r="I605" s="1951"/>
      <c r="J605" s="1951"/>
      <c r="K605" s="1951"/>
      <c r="L605" s="1951"/>
    </row>
    <row r="606" spans="2:12" ht="13.8">
      <c r="B606" s="1951"/>
      <c r="C606" s="1951"/>
      <c r="D606" s="1951"/>
      <c r="E606" s="1951"/>
      <c r="F606" s="1951"/>
      <c r="G606" s="1951"/>
      <c r="H606" s="1951"/>
      <c r="I606" s="1951"/>
      <c r="J606" s="1951"/>
      <c r="K606" s="1951"/>
      <c r="L606" s="1951"/>
    </row>
    <row r="607" spans="2:12" ht="13.8">
      <c r="B607" s="1951"/>
      <c r="C607" s="1951"/>
      <c r="D607" s="1951"/>
      <c r="E607" s="1951"/>
      <c r="F607" s="1951"/>
      <c r="G607" s="1951"/>
      <c r="H607" s="1951"/>
      <c r="I607" s="1951"/>
      <c r="J607" s="1951"/>
      <c r="K607" s="1951"/>
      <c r="L607" s="1951"/>
    </row>
    <row r="608" spans="2:12" ht="13.8">
      <c r="B608" s="1951"/>
      <c r="C608" s="1951"/>
      <c r="D608" s="1951"/>
      <c r="E608" s="1951"/>
      <c r="F608" s="1951"/>
      <c r="G608" s="1951"/>
      <c r="H608" s="1951"/>
      <c r="I608" s="1951"/>
      <c r="J608" s="1951"/>
      <c r="K608" s="1951"/>
      <c r="L608" s="1951"/>
    </row>
    <row r="609" spans="2:12" ht="13.8">
      <c r="B609" s="1951"/>
      <c r="C609" s="1951"/>
      <c r="D609" s="1951"/>
      <c r="E609" s="1951"/>
      <c r="F609" s="1951"/>
      <c r="G609" s="1951"/>
      <c r="H609" s="1951"/>
      <c r="I609" s="1951"/>
      <c r="J609" s="1951"/>
      <c r="K609" s="1951"/>
      <c r="L609" s="1951"/>
    </row>
    <row r="610" spans="2:12" ht="13.8">
      <c r="B610" s="1951"/>
      <c r="C610" s="1951"/>
      <c r="D610" s="1951"/>
      <c r="E610" s="1951"/>
      <c r="F610" s="1951"/>
      <c r="G610" s="1951"/>
      <c r="H610" s="1951"/>
      <c r="I610" s="1951"/>
      <c r="J610" s="1951"/>
      <c r="K610" s="1951"/>
      <c r="L610" s="1951"/>
    </row>
    <row r="611" spans="2:12" ht="13.8">
      <c r="B611" s="1951"/>
      <c r="C611" s="1951"/>
      <c r="D611" s="1951"/>
      <c r="E611" s="1951"/>
      <c r="F611" s="1951"/>
      <c r="G611" s="1951"/>
      <c r="H611" s="1951"/>
      <c r="I611" s="1951"/>
      <c r="J611" s="1951"/>
      <c r="K611" s="1951"/>
      <c r="L611" s="1951"/>
    </row>
    <row r="612" spans="2:12" ht="13.8">
      <c r="B612" s="1951"/>
      <c r="C612" s="1951"/>
      <c r="D612" s="1951"/>
      <c r="E612" s="1951"/>
      <c r="F612" s="1951"/>
      <c r="G612" s="1951"/>
      <c r="H612" s="1951"/>
      <c r="I612" s="1951"/>
      <c r="J612" s="1951"/>
      <c r="K612" s="1951"/>
      <c r="L612" s="1951"/>
    </row>
    <row r="613" spans="2:12" ht="13.8">
      <c r="B613" s="1951"/>
      <c r="C613" s="1951"/>
      <c r="D613" s="1951"/>
      <c r="E613" s="1951"/>
      <c r="F613" s="1951"/>
      <c r="G613" s="1951"/>
      <c r="H613" s="1951"/>
      <c r="I613" s="1951"/>
      <c r="J613" s="1951"/>
      <c r="K613" s="1951"/>
      <c r="L613" s="1951"/>
    </row>
    <row r="614" spans="2:12" ht="13.8">
      <c r="B614" s="1951"/>
      <c r="C614" s="1951"/>
      <c r="D614" s="1951"/>
      <c r="E614" s="1951"/>
      <c r="F614" s="1951"/>
      <c r="G614" s="1951"/>
      <c r="H614" s="1951"/>
      <c r="I614" s="1951"/>
      <c r="J614" s="1951"/>
      <c r="K614" s="1951"/>
      <c r="L614" s="1951"/>
    </row>
    <row r="615" spans="2:12" ht="13.8">
      <c r="B615" s="1951"/>
      <c r="C615" s="1951"/>
      <c r="D615" s="1951"/>
      <c r="E615" s="1951"/>
      <c r="F615" s="1951"/>
      <c r="G615" s="1951"/>
      <c r="H615" s="1951"/>
      <c r="I615" s="1951"/>
      <c r="J615" s="1951"/>
      <c r="K615" s="1951"/>
      <c r="L615" s="1951"/>
    </row>
    <row r="616" spans="2:12" ht="13.8">
      <c r="B616" s="1951"/>
      <c r="C616" s="1951"/>
      <c r="D616" s="1951"/>
      <c r="E616" s="1951"/>
      <c r="F616" s="1951"/>
      <c r="G616" s="1951"/>
      <c r="H616" s="1951"/>
      <c r="I616" s="1951"/>
      <c r="J616" s="1951"/>
      <c r="K616" s="1951"/>
      <c r="L616" s="1951"/>
    </row>
    <row r="617" spans="2:12" ht="13.8">
      <c r="B617" s="1951"/>
      <c r="C617" s="1951"/>
      <c r="D617" s="1951"/>
      <c r="E617" s="1951"/>
      <c r="F617" s="1951"/>
      <c r="G617" s="1951"/>
      <c r="H617" s="1951"/>
      <c r="I617" s="1951"/>
      <c r="J617" s="1951"/>
      <c r="K617" s="1951"/>
      <c r="L617" s="1951"/>
    </row>
    <row r="618" spans="2:12" ht="13.8">
      <c r="B618" s="1951"/>
      <c r="C618" s="1951"/>
      <c r="D618" s="1951"/>
      <c r="E618" s="1951"/>
      <c r="F618" s="1951"/>
      <c r="G618" s="1951"/>
      <c r="H618" s="1951"/>
      <c r="I618" s="1951"/>
      <c r="J618" s="1951"/>
      <c r="K618" s="1951"/>
      <c r="L618" s="1951"/>
    </row>
    <row r="619" spans="2:12" ht="13.8">
      <c r="B619" s="1951"/>
      <c r="C619" s="1951"/>
      <c r="D619" s="1951"/>
      <c r="E619" s="1951"/>
      <c r="F619" s="1951"/>
      <c r="G619" s="1951"/>
      <c r="H619" s="1951"/>
      <c r="I619" s="1951"/>
      <c r="J619" s="1951"/>
      <c r="K619" s="1951"/>
      <c r="L619" s="1951"/>
    </row>
    <row r="620" spans="2:12" ht="13.8">
      <c r="B620" s="1951"/>
      <c r="C620" s="1951"/>
      <c r="D620" s="1951"/>
      <c r="E620" s="1951"/>
      <c r="F620" s="1951"/>
      <c r="G620" s="1951"/>
      <c r="H620" s="1951"/>
      <c r="I620" s="1951"/>
      <c r="J620" s="1951"/>
      <c r="K620" s="1951"/>
      <c r="L620" s="1951"/>
    </row>
    <row r="621" spans="2:12" ht="13.8">
      <c r="B621" s="1951"/>
      <c r="C621" s="1951"/>
      <c r="D621" s="1951"/>
      <c r="E621" s="1951"/>
      <c r="F621" s="1951"/>
      <c r="G621" s="1951"/>
      <c r="H621" s="1951"/>
      <c r="I621" s="1951"/>
      <c r="J621" s="1951"/>
      <c r="K621" s="1951"/>
      <c r="L621" s="1951"/>
    </row>
    <row r="622" spans="2:12" ht="13.8">
      <c r="B622" s="1951"/>
      <c r="C622" s="1951"/>
      <c r="D622" s="1951"/>
      <c r="E622" s="1951"/>
      <c r="F622" s="1951"/>
      <c r="G622" s="1951"/>
      <c r="H622" s="1951"/>
      <c r="I622" s="1951"/>
      <c r="J622" s="1951"/>
      <c r="K622" s="1951"/>
      <c r="L622" s="1951"/>
    </row>
    <row r="623" spans="2:12" ht="13.8">
      <c r="B623" s="1951"/>
      <c r="C623" s="1951"/>
      <c r="D623" s="1951"/>
      <c r="E623" s="1951"/>
      <c r="F623" s="1951"/>
      <c r="G623" s="1951"/>
      <c r="H623" s="1951"/>
      <c r="I623" s="1951"/>
      <c r="J623" s="1951"/>
      <c r="K623" s="1951"/>
      <c r="L623" s="1951"/>
    </row>
    <row r="624" spans="2:12" ht="13.8">
      <c r="B624" s="1951"/>
      <c r="C624" s="1951"/>
      <c r="D624" s="1951"/>
      <c r="E624" s="1951"/>
      <c r="F624" s="1951"/>
      <c r="G624" s="1951"/>
      <c r="H624" s="1951"/>
      <c r="I624" s="1951"/>
      <c r="J624" s="1951"/>
      <c r="K624" s="1951"/>
      <c r="L624" s="1951"/>
    </row>
    <row r="625" spans="2:12" ht="13.8">
      <c r="B625" s="1951"/>
      <c r="C625" s="1951"/>
      <c r="D625" s="1951"/>
      <c r="E625" s="1951"/>
      <c r="F625" s="1951"/>
      <c r="G625" s="1951"/>
      <c r="H625" s="1951"/>
      <c r="I625" s="1951"/>
      <c r="J625" s="1951"/>
      <c r="K625" s="1951"/>
      <c r="L625" s="1951"/>
    </row>
  </sheetData>
  <sheetProtection formatRows="0"/>
  <mergeCells count="435">
    <mergeCell ref="C557:G557"/>
    <mergeCell ref="J557:L557"/>
    <mergeCell ref="C558:H558"/>
    <mergeCell ref="J558:L558"/>
    <mergeCell ref="C559:D559"/>
    <mergeCell ref="C546:H546"/>
    <mergeCell ref="J546:L546"/>
    <mergeCell ref="C547:G547"/>
    <mergeCell ref="J547:L547"/>
    <mergeCell ref="C549:H549"/>
    <mergeCell ref="J549:L549"/>
    <mergeCell ref="C553:L553"/>
    <mergeCell ref="C556:H556"/>
    <mergeCell ref="J556:L556"/>
    <mergeCell ref="D517:I517"/>
    <mergeCell ref="C520:G520"/>
    <mergeCell ref="C521:I521"/>
    <mergeCell ref="C522:L522"/>
    <mergeCell ref="C523:I523"/>
    <mergeCell ref="C524:L524"/>
    <mergeCell ref="C541:L541"/>
    <mergeCell ref="C542:L542"/>
    <mergeCell ref="C543:L543"/>
    <mergeCell ref="C526:H526"/>
    <mergeCell ref="C529:L529"/>
    <mergeCell ref="C530:L531"/>
    <mergeCell ref="C532:L532"/>
    <mergeCell ref="C533:L533"/>
    <mergeCell ref="C534:K534"/>
    <mergeCell ref="C535:K535"/>
    <mergeCell ref="C536:K536"/>
    <mergeCell ref="C537:K537"/>
    <mergeCell ref="C539:L540"/>
    <mergeCell ref="C527:L527"/>
    <mergeCell ref="C538:N538"/>
    <mergeCell ref="C500:G500"/>
    <mergeCell ref="C502:G502"/>
    <mergeCell ref="C504:G504"/>
    <mergeCell ref="C506:K506"/>
    <mergeCell ref="C507:J507"/>
    <mergeCell ref="D509:I509"/>
    <mergeCell ref="D511:I511"/>
    <mergeCell ref="D513:I513"/>
    <mergeCell ref="D515:I515"/>
    <mergeCell ref="C495:K495"/>
    <mergeCell ref="C466:L466"/>
    <mergeCell ref="D473:J473"/>
    <mergeCell ref="C432:L432"/>
    <mergeCell ref="C496:L496"/>
    <mergeCell ref="C497:L497"/>
    <mergeCell ref="C498:L498"/>
    <mergeCell ref="C465:L465"/>
    <mergeCell ref="C467:L468"/>
    <mergeCell ref="D470:H470"/>
    <mergeCell ref="D471:J471"/>
    <mergeCell ref="D472:J472"/>
    <mergeCell ref="C474:L474"/>
    <mergeCell ref="C476:L478"/>
    <mergeCell ref="C480:L481"/>
    <mergeCell ref="C483:L485"/>
    <mergeCell ref="C456:L456"/>
    <mergeCell ref="C442:L442"/>
    <mergeCell ref="C444:L444"/>
    <mergeCell ref="C445:I447"/>
    <mergeCell ref="K445:K447"/>
    <mergeCell ref="L445:L447"/>
    <mergeCell ref="C463:K463"/>
    <mergeCell ref="C464:L464"/>
    <mergeCell ref="C275:L275"/>
    <mergeCell ref="C288:L288"/>
    <mergeCell ref="C287:L287"/>
    <mergeCell ref="J278:K278"/>
    <mergeCell ref="C281:G281"/>
    <mergeCell ref="H281:L283"/>
    <mergeCell ref="C267:L267"/>
    <mergeCell ref="C486:L486"/>
    <mergeCell ref="C490:J493"/>
    <mergeCell ref="C422:L422"/>
    <mergeCell ref="G396:K396"/>
    <mergeCell ref="E401:F401"/>
    <mergeCell ref="C430:E430"/>
    <mergeCell ref="C425:L425"/>
    <mergeCell ref="C433:H433"/>
    <mergeCell ref="D438:L438"/>
    <mergeCell ref="D439:L439"/>
    <mergeCell ref="D440:L440"/>
    <mergeCell ref="C435:L435"/>
    <mergeCell ref="C437:L437"/>
    <mergeCell ref="C411:D411"/>
    <mergeCell ref="E403:L403"/>
    <mergeCell ref="E405:L405"/>
    <mergeCell ref="C405:D405"/>
    <mergeCell ref="C259:L259"/>
    <mergeCell ref="C273:L273"/>
    <mergeCell ref="C260:L260"/>
    <mergeCell ref="C270:L270"/>
    <mergeCell ref="C258:L258"/>
    <mergeCell ref="F165:L165"/>
    <mergeCell ref="C178:E178"/>
    <mergeCell ref="C175:L175"/>
    <mergeCell ref="C177:E177"/>
    <mergeCell ref="G177:K177"/>
    <mergeCell ref="C176:L176"/>
    <mergeCell ref="C179:L179"/>
    <mergeCell ref="F171:L171"/>
    <mergeCell ref="C171:E171"/>
    <mergeCell ref="C173:I173"/>
    <mergeCell ref="G178:K178"/>
    <mergeCell ref="C212:L212"/>
    <mergeCell ref="C191:L191"/>
    <mergeCell ref="C272:L272"/>
    <mergeCell ref="C246:G246"/>
    <mergeCell ref="H245:K245"/>
    <mergeCell ref="K242:L242"/>
    <mergeCell ref="C241:L241"/>
    <mergeCell ref="H246:K246"/>
    <mergeCell ref="F167:L167"/>
    <mergeCell ref="C139:L139"/>
    <mergeCell ref="C140:L140"/>
    <mergeCell ref="C141:L141"/>
    <mergeCell ref="D120:G120"/>
    <mergeCell ref="I120:K120"/>
    <mergeCell ref="C121:L121"/>
    <mergeCell ref="C122:L122"/>
    <mergeCell ref="C123:L123"/>
    <mergeCell ref="C124:L124"/>
    <mergeCell ref="C125:L125"/>
    <mergeCell ref="C127:L127"/>
    <mergeCell ref="C128:L128"/>
    <mergeCell ref="C142:L142"/>
    <mergeCell ref="D144:G144"/>
    <mergeCell ref="I144:K144"/>
    <mergeCell ref="C165:E165"/>
    <mergeCell ref="C163:E163"/>
    <mergeCell ref="C154:L154"/>
    <mergeCell ref="C159:E159"/>
    <mergeCell ref="C150:L150"/>
    <mergeCell ref="C152:E152"/>
    <mergeCell ref="C157:E157"/>
    <mergeCell ref="C148:J148"/>
    <mergeCell ref="C462:K462"/>
    <mergeCell ref="N196:P197"/>
    <mergeCell ref="C201:L201"/>
    <mergeCell ref="G180:H180"/>
    <mergeCell ref="C193:L193"/>
    <mergeCell ref="C189:H189"/>
    <mergeCell ref="N198:V201"/>
    <mergeCell ref="C214:L214"/>
    <mergeCell ref="C216:L216"/>
    <mergeCell ref="C217:L217"/>
    <mergeCell ref="G185:H185"/>
    <mergeCell ref="C180:F180"/>
    <mergeCell ref="C182:F182"/>
    <mergeCell ref="C184:F184"/>
    <mergeCell ref="C186:F186"/>
    <mergeCell ref="C181:F181"/>
    <mergeCell ref="C211:L211"/>
    <mergeCell ref="C204:L204"/>
    <mergeCell ref="C207:L207"/>
    <mergeCell ref="I194:L194"/>
    <mergeCell ref="G181:H181"/>
    <mergeCell ref="G183:H183"/>
    <mergeCell ref="C185:F185"/>
    <mergeCell ref="G186:H186"/>
    <mergeCell ref="E386:L386"/>
    <mergeCell ref="L396:L397"/>
    <mergeCell ref="E402:K402"/>
    <mergeCell ref="C449:I451"/>
    <mergeCell ref="K449:K451"/>
    <mergeCell ref="L449:L451"/>
    <mergeCell ref="C453:K453"/>
    <mergeCell ref="C458:K460"/>
    <mergeCell ref="C461:K461"/>
    <mergeCell ref="C301:L301"/>
    <mergeCell ref="B427:B430"/>
    <mergeCell ref="C436:L436"/>
    <mergeCell ref="B406:B409"/>
    <mergeCell ref="C429:L429"/>
    <mergeCell ref="D360:L360"/>
    <mergeCell ref="C416:L416"/>
    <mergeCell ref="D365:L365"/>
    <mergeCell ref="C406:L406"/>
    <mergeCell ref="C410:L410"/>
    <mergeCell ref="C418:E418"/>
    <mergeCell ref="C420:E420"/>
    <mergeCell ref="C414:L414"/>
    <mergeCell ref="F420:H420"/>
    <mergeCell ref="D366:L366"/>
    <mergeCell ref="D363:L363"/>
    <mergeCell ref="D362:L362"/>
    <mergeCell ref="B411:B426"/>
    <mergeCell ref="C424:L424"/>
    <mergeCell ref="F389:L389"/>
    <mergeCell ref="F390:L390"/>
    <mergeCell ref="C423:L423"/>
    <mergeCell ref="F392:L392"/>
    <mergeCell ref="D383:L384"/>
    <mergeCell ref="C15:L15"/>
    <mergeCell ref="F387:L387"/>
    <mergeCell ref="F388:L388"/>
    <mergeCell ref="D359:L359"/>
    <mergeCell ref="D330:L330"/>
    <mergeCell ref="D318:L318"/>
    <mergeCell ref="D355:L355"/>
    <mergeCell ref="F394:L394"/>
    <mergeCell ref="C299:L299"/>
    <mergeCell ref="C274:L274"/>
    <mergeCell ref="C310:L310"/>
    <mergeCell ref="C303:L303"/>
    <mergeCell ref="D322:L322"/>
    <mergeCell ref="C323:L323"/>
    <mergeCell ref="D314:L314"/>
    <mergeCell ref="C284:E284"/>
    <mergeCell ref="G284:I284"/>
    <mergeCell ref="C278:I278"/>
    <mergeCell ref="D369:L370"/>
    <mergeCell ref="D332:L332"/>
    <mergeCell ref="C305:L305"/>
    <mergeCell ref="C295:K295"/>
    <mergeCell ref="D357:L357"/>
    <mergeCell ref="C289:L289"/>
    <mergeCell ref="C257:L257"/>
    <mergeCell ref="C256:L256"/>
    <mergeCell ref="B1:L1"/>
    <mergeCell ref="B4:L4"/>
    <mergeCell ref="C41:L41"/>
    <mergeCell ref="C19:L19"/>
    <mergeCell ref="C26:L26"/>
    <mergeCell ref="C13:L13"/>
    <mergeCell ref="C35:L35"/>
    <mergeCell ref="C29:L29"/>
    <mergeCell ref="C9:L9"/>
    <mergeCell ref="B2:L2"/>
    <mergeCell ref="C6:E6"/>
    <mergeCell ref="C8:L8"/>
    <mergeCell ref="C36:L36"/>
    <mergeCell ref="C16:L16"/>
    <mergeCell ref="I24:J24"/>
    <mergeCell ref="C17:L17"/>
    <mergeCell ref="D24:F24"/>
    <mergeCell ref="C28:L28"/>
    <mergeCell ref="C10:L10"/>
    <mergeCell ref="B5:L5"/>
    <mergeCell ref="B12:L12"/>
    <mergeCell ref="C34:L34"/>
    <mergeCell ref="C306:L306"/>
    <mergeCell ref="C291:L291"/>
    <mergeCell ref="E292:K292"/>
    <mergeCell ref="D333:L333"/>
    <mergeCell ref="C242:E242"/>
    <mergeCell ref="C252:L252"/>
    <mergeCell ref="C251:L251"/>
    <mergeCell ref="C244:G244"/>
    <mergeCell ref="C249:L249"/>
    <mergeCell ref="C245:G245"/>
    <mergeCell ref="C253:L253"/>
    <mergeCell ref="C254:L254"/>
    <mergeCell ref="C243:L243"/>
    <mergeCell ref="C247:L247"/>
    <mergeCell ref="F242:J242"/>
    <mergeCell ref="C250:L250"/>
    <mergeCell ref="C248:L248"/>
    <mergeCell ref="C268:L268"/>
    <mergeCell ref="C265:L265"/>
    <mergeCell ref="C269:L269"/>
    <mergeCell ref="C261:L261"/>
    <mergeCell ref="C263:L263"/>
    <mergeCell ref="C262:L262"/>
    <mergeCell ref="C255:L255"/>
    <mergeCell ref="F169:L169"/>
    <mergeCell ref="C106:L106"/>
    <mergeCell ref="F152:I152"/>
    <mergeCell ref="C104:L104"/>
    <mergeCell ref="C219:L219"/>
    <mergeCell ref="C233:L233"/>
    <mergeCell ref="C95:E95"/>
    <mergeCell ref="D82:G82"/>
    <mergeCell ref="C86:L86"/>
    <mergeCell ref="C98:L98"/>
    <mergeCell ref="I132:K132"/>
    <mergeCell ref="C133:L133"/>
    <mergeCell ref="C225:J225"/>
    <mergeCell ref="C221:J221"/>
    <mergeCell ref="C109:L109"/>
    <mergeCell ref="C110:L110"/>
    <mergeCell ref="C111:L111"/>
    <mergeCell ref="C112:L112"/>
    <mergeCell ref="C113:L113"/>
    <mergeCell ref="C115:L115"/>
    <mergeCell ref="C116:L116"/>
    <mergeCell ref="C117:L117"/>
    <mergeCell ref="C118:L118"/>
    <mergeCell ref="C103:L103"/>
    <mergeCell ref="D108:G108"/>
    <mergeCell ref="C146:L146"/>
    <mergeCell ref="C99:L99"/>
    <mergeCell ref="D94:G94"/>
    <mergeCell ref="C75:L75"/>
    <mergeCell ref="C91:L91"/>
    <mergeCell ref="C97:L97"/>
    <mergeCell ref="I94:K94"/>
    <mergeCell ref="C90:L90"/>
    <mergeCell ref="C101:L101"/>
    <mergeCell ref="C100:L100"/>
    <mergeCell ref="C92:L92"/>
    <mergeCell ref="I108:K108"/>
    <mergeCell ref="C105:L105"/>
    <mergeCell ref="C129:L129"/>
    <mergeCell ref="C130:L130"/>
    <mergeCell ref="D132:G132"/>
    <mergeCell ref="C46:L46"/>
    <mergeCell ref="D57:G57"/>
    <mergeCell ref="C49:L49"/>
    <mergeCell ref="C42:L42"/>
    <mergeCell ref="C20:L20"/>
    <mergeCell ref="C27:L27"/>
    <mergeCell ref="C43:L43"/>
    <mergeCell ref="I39:J39"/>
    <mergeCell ref="C52:L52"/>
    <mergeCell ref="C54:L54"/>
    <mergeCell ref="I57:K57"/>
    <mergeCell ref="C47:L47"/>
    <mergeCell ref="C32:L32"/>
    <mergeCell ref="C21:L21"/>
    <mergeCell ref="C31:L31"/>
    <mergeCell ref="C44:L44"/>
    <mergeCell ref="C50:L50"/>
    <mergeCell ref="D39:F39"/>
    <mergeCell ref="C37:L37"/>
    <mergeCell ref="C22:L22"/>
    <mergeCell ref="C53:L53"/>
    <mergeCell ref="C55:L55"/>
    <mergeCell ref="C59:L59"/>
    <mergeCell ref="C87:L87"/>
    <mergeCell ref="C89:L89"/>
    <mergeCell ref="C62:L62"/>
    <mergeCell ref="C60:L60"/>
    <mergeCell ref="C80:L80"/>
    <mergeCell ref="C77:L77"/>
    <mergeCell ref="I70:K70"/>
    <mergeCell ref="I82:K82"/>
    <mergeCell ref="C67:L67"/>
    <mergeCell ref="C78:L78"/>
    <mergeCell ref="C72:L72"/>
    <mergeCell ref="C74:L74"/>
    <mergeCell ref="C71:L71"/>
    <mergeCell ref="C63:L63"/>
    <mergeCell ref="C66:L66"/>
    <mergeCell ref="C68:L68"/>
    <mergeCell ref="C79:L79"/>
    <mergeCell ref="C84:L84"/>
    <mergeCell ref="C83:L83"/>
    <mergeCell ref="D70:G70"/>
    <mergeCell ref="C65:L65"/>
    <mergeCell ref="F147:L147"/>
    <mergeCell ref="C155:L155"/>
    <mergeCell ref="F159:L159"/>
    <mergeCell ref="F157:L157"/>
    <mergeCell ref="F161:L161"/>
    <mergeCell ref="F163:L163"/>
    <mergeCell ref="C134:L134"/>
    <mergeCell ref="C135:L135"/>
    <mergeCell ref="C136:L136"/>
    <mergeCell ref="C137:L137"/>
    <mergeCell ref="C147:E147"/>
    <mergeCell ref="C145:L145"/>
    <mergeCell ref="C161:E161"/>
    <mergeCell ref="O402:T402"/>
    <mergeCell ref="E396:F398"/>
    <mergeCell ref="F391:L391"/>
    <mergeCell ref="D358:L358"/>
    <mergeCell ref="C169:E169"/>
    <mergeCell ref="N437:Q465"/>
    <mergeCell ref="C368:G368"/>
    <mergeCell ref="D371:L371"/>
    <mergeCell ref="D372:L372"/>
    <mergeCell ref="D373:L373"/>
    <mergeCell ref="D374:L374"/>
    <mergeCell ref="D375:L375"/>
    <mergeCell ref="D376:L376"/>
    <mergeCell ref="C413:L413"/>
    <mergeCell ref="F393:L393"/>
    <mergeCell ref="D364:L364"/>
    <mergeCell ref="C427:L427"/>
    <mergeCell ref="C415:L415"/>
    <mergeCell ref="D408:L408"/>
    <mergeCell ref="C378:I378"/>
    <mergeCell ref="D380:L380"/>
    <mergeCell ref="D381:L381"/>
    <mergeCell ref="C195:L195"/>
    <mergeCell ref="D329:L329"/>
    <mergeCell ref="C187:F187"/>
    <mergeCell ref="G182:H182"/>
    <mergeCell ref="G184:H184"/>
    <mergeCell ref="C209:L209"/>
    <mergeCell ref="C203:L203"/>
    <mergeCell ref="C206:L206"/>
    <mergeCell ref="C199:L199"/>
    <mergeCell ref="J230:K230"/>
    <mergeCell ref="C237:G237"/>
    <mergeCell ref="H237:J237"/>
    <mergeCell ref="D234:G234"/>
    <mergeCell ref="C230:I230"/>
    <mergeCell ref="C227:I227"/>
    <mergeCell ref="K227:L227"/>
    <mergeCell ref="C183:F183"/>
    <mergeCell ref="G187:H187"/>
    <mergeCell ref="C197:L197"/>
    <mergeCell ref="C210:L210"/>
    <mergeCell ref="C223:J223"/>
    <mergeCell ref="C215:L215"/>
    <mergeCell ref="O393:O395"/>
    <mergeCell ref="D356:L356"/>
    <mergeCell ref="F395:L395"/>
    <mergeCell ref="D338:L338"/>
    <mergeCell ref="C337:L337"/>
    <mergeCell ref="C239:I239"/>
    <mergeCell ref="J239:K239"/>
    <mergeCell ref="C266:L266"/>
    <mergeCell ref="I244:L244"/>
    <mergeCell ref="C264:L264"/>
    <mergeCell ref="C296:H296"/>
    <mergeCell ref="C308:L308"/>
    <mergeCell ref="N292:V292"/>
    <mergeCell ref="N284:Q284"/>
    <mergeCell ref="D335:L336"/>
    <mergeCell ref="D339:L341"/>
    <mergeCell ref="C297:L297"/>
    <mergeCell ref="N282:Q282"/>
    <mergeCell ref="D325:L325"/>
    <mergeCell ref="D312:L312"/>
    <mergeCell ref="D316:L316"/>
    <mergeCell ref="D320:L320"/>
    <mergeCell ref="D321:L321"/>
    <mergeCell ref="D327:L327"/>
  </mergeCells>
  <phoneticPr fontId="34" type="noConversion"/>
  <pageMargins left="0.51181102362204722" right="0.23622047244094491" top="0.74803149606299213" bottom="0.23622047244094491" header="0.27559055118110237" footer="0.15748031496062992"/>
  <pageSetup paperSize="9" scale="62" fitToHeight="900" orientation="portrait" r:id="rId1"/>
  <headerFooter alignWithMargins="0">
    <oddHeader>&amp;RKZN Department of Public Works
Effective Date:16 JANUARY 2023
Revision 9</oddHeader>
    <oddFooter>Page &amp;P of &amp;N</oddFooter>
  </headerFooter>
  <rowBreaks count="6" manualBreakCount="6">
    <brk id="94" min="1" max="11" man="1"/>
    <brk id="173" min="1" max="11" man="1"/>
    <brk id="247" min="1" max="11" man="1"/>
    <brk id="327" min="1" max="11" man="1"/>
    <brk id="386" min="1" max="11" man="1"/>
    <brk id="487" min="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795398" r:id="rId4" name="Button 4870">
              <controlPr defaultSize="0" print="0" autoFill="0" autoPict="0" macro="[0]!ToMainMenu">
                <anchor>
                  <from>
                    <xdr:col>13</xdr:col>
                    <xdr:colOff>190500</xdr:colOff>
                    <xdr:row>1</xdr:row>
                    <xdr:rowOff>7620</xdr:rowOff>
                  </from>
                  <to>
                    <xdr:col>15</xdr:col>
                    <xdr:colOff>266700</xdr:colOff>
                    <xdr:row>3</xdr:row>
                    <xdr:rowOff>38100</xdr:rowOff>
                  </to>
                </anchor>
              </controlPr>
            </control>
          </mc:Choice>
        </mc:AlternateContent>
        <mc:AlternateContent xmlns:mc="http://schemas.openxmlformats.org/markup-compatibility/2006">
          <mc:Choice Requires="x14">
            <control shapeId="795399" r:id="rId5" name="Button 4871">
              <controlPr defaultSize="0" print="0" autoFill="0" autoPict="0" macro="[0]!PrintCoverPGSec1">
                <anchor>
                  <from>
                    <xdr:col>13</xdr:col>
                    <xdr:colOff>251460</xdr:colOff>
                    <xdr:row>5</xdr:row>
                    <xdr:rowOff>106680</xdr:rowOff>
                  </from>
                  <to>
                    <xdr:col>15</xdr:col>
                    <xdr:colOff>327660</xdr:colOff>
                    <xdr:row>7</xdr:row>
                    <xdr:rowOff>266700</xdr:rowOff>
                  </to>
                </anchor>
              </controlPr>
            </control>
          </mc:Choice>
        </mc:AlternateContent>
        <mc:AlternateContent xmlns:mc="http://schemas.openxmlformats.org/markup-compatibility/2006">
          <mc:Choice Requires="x14">
            <control shapeId="795400" r:id="rId6" name="Button 4872">
              <controlPr defaultSize="0" print="0" autoFill="0" autoPict="0" macro="[0]!PrintPreview">
                <anchor>
                  <from>
                    <xdr:col>13</xdr:col>
                    <xdr:colOff>190500</xdr:colOff>
                    <xdr:row>3</xdr:row>
                    <xdr:rowOff>60960</xdr:rowOff>
                  </from>
                  <to>
                    <xdr:col>15</xdr:col>
                    <xdr:colOff>266700</xdr:colOff>
                    <xdr:row>4</xdr:row>
                    <xdr:rowOff>152400</xdr:rowOff>
                  </to>
                </anchor>
              </controlPr>
            </control>
          </mc:Choice>
        </mc:AlternateContent>
        <mc:AlternateContent xmlns:mc="http://schemas.openxmlformats.org/markup-compatibility/2006">
          <mc:Choice Requires="x14">
            <control shapeId="964652" r:id="rId7" name="Button 5164">
              <controlPr defaultSize="0" print="0" autoFill="0" autoPict="0" macro="[0]!ToDataEntry">
                <anchor>
                  <from>
                    <xdr:col>13</xdr:col>
                    <xdr:colOff>251460</xdr:colOff>
                    <xdr:row>7</xdr:row>
                    <xdr:rowOff>266700</xdr:rowOff>
                  </from>
                  <to>
                    <xdr:col>15</xdr:col>
                    <xdr:colOff>327660</xdr:colOff>
                    <xdr:row>8</xdr:row>
                    <xdr:rowOff>7620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8">
    <tabColor rgb="FF7030A0"/>
  </sheetPr>
  <dimension ref="A1:K19"/>
  <sheetViews>
    <sheetView showGridLines="0" showRowColHeaders="0" zoomScaleNormal="100" workbookViewId="0">
      <selection activeCell="E28" sqref="E28"/>
    </sheetView>
  </sheetViews>
  <sheetFormatPr defaultColWidth="9.109375" defaultRowHeight="13.2"/>
  <cols>
    <col min="1" max="7" width="8.88671875" customWidth="1"/>
    <col min="8" max="8" width="10.33203125" customWidth="1"/>
    <col min="11" max="11" width="11.109375" customWidth="1"/>
  </cols>
  <sheetData>
    <row r="1" spans="1:11" ht="63.75" customHeight="1"/>
    <row r="2" spans="1:11" ht="81.75" customHeight="1" thickBot="1">
      <c r="A2" s="3056" t="str">
        <f>+'Master Data'!ProjectTitle</f>
        <v>KZN Public Works: 191 Prince Alfred Street</v>
      </c>
      <c r="B2" s="3056"/>
      <c r="C2" s="3056"/>
      <c r="D2" s="3056"/>
      <c r="E2" s="3056"/>
      <c r="F2" s="3056"/>
      <c r="G2" s="3056"/>
      <c r="H2" s="3056"/>
      <c r="I2" s="3056"/>
      <c r="J2" s="3056"/>
      <c r="K2" s="3056"/>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037" t="s">
        <v>1260</v>
      </c>
      <c r="B16" s="3037"/>
      <c r="C16" s="3037"/>
      <c r="D16" s="3037"/>
      <c r="E16" s="3037"/>
      <c r="F16" s="3037"/>
      <c r="G16" s="3037"/>
      <c r="H16" s="3037"/>
      <c r="I16" s="3037"/>
      <c r="J16" s="3037"/>
    </row>
    <row r="17" spans="1:1">
      <c r="A17" s="7"/>
    </row>
    <row r="18" spans="1:1">
      <c r="A18" s="7"/>
    </row>
    <row r="19" spans="1:1">
      <c r="A19" s="7"/>
    </row>
  </sheetData>
  <sheetProtection formatRows="0"/>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1905" r:id="rId4" name="Button 70481">
              <controlPr defaultSize="0" print="0" autoFill="0" autoPict="0" macro="[0]!ToMainMenu">
                <anchor>
                  <from>
                    <xdr:col>16</xdr:col>
                    <xdr:colOff>441960</xdr:colOff>
                    <xdr:row>0</xdr:row>
                    <xdr:rowOff>228600</xdr:rowOff>
                  </from>
                  <to>
                    <xdr:col>19</xdr:col>
                    <xdr:colOff>556260</xdr:colOff>
                    <xdr:row>0</xdr:row>
                    <xdr:rowOff>685800</xdr:rowOff>
                  </to>
                </anchor>
              </controlPr>
            </control>
          </mc:Choice>
        </mc:AlternateContent>
        <mc:AlternateContent xmlns:mc="http://schemas.openxmlformats.org/markup-compatibility/2006">
          <mc:Choice Requires="x14">
            <control shapeId="941906" r:id="rId5" name="Button 70482">
              <controlPr defaultSize="0" print="0" autoFill="0" autoPict="0" macro="[0]!PrintCoverPGSec1">
                <anchor>
                  <from>
                    <xdr:col>16</xdr:col>
                    <xdr:colOff>441960</xdr:colOff>
                    <xdr:row>2</xdr:row>
                    <xdr:rowOff>0</xdr:rowOff>
                  </from>
                  <to>
                    <xdr:col>19</xdr:col>
                    <xdr:colOff>556260</xdr:colOff>
                    <xdr:row>3</xdr:row>
                    <xdr:rowOff>83820</xdr:rowOff>
                  </to>
                </anchor>
              </controlPr>
            </control>
          </mc:Choice>
        </mc:AlternateContent>
        <mc:AlternateContent xmlns:mc="http://schemas.openxmlformats.org/markup-compatibility/2006">
          <mc:Choice Requires="x14">
            <control shapeId="941907" r:id="rId6" name="Button 70483">
              <controlPr defaultSize="0" print="0" autoFill="0" autoPict="0" macro="[0]!PrintPreview">
                <anchor>
                  <from>
                    <xdr:col>16</xdr:col>
                    <xdr:colOff>441960</xdr:colOff>
                    <xdr:row>0</xdr:row>
                    <xdr:rowOff>731520</xdr:rowOff>
                  </from>
                  <to>
                    <xdr:col>19</xdr:col>
                    <xdr:colOff>556260</xdr:colOff>
                    <xdr:row>1</xdr:row>
                    <xdr:rowOff>457200</xdr:rowOff>
                  </to>
                </anchor>
              </controlPr>
            </control>
          </mc:Choice>
        </mc:AlternateContent>
        <mc:AlternateContent xmlns:mc="http://schemas.openxmlformats.org/markup-compatibility/2006">
          <mc:Choice Requires="x14">
            <control shapeId="942041" r:id="rId7" name="Button 70617">
              <controlPr defaultSize="0" print="0" autoFill="0" autoPict="0" macro="[0]!ToDataEntry">
                <anchor>
                  <from>
                    <xdr:col>16</xdr:col>
                    <xdr:colOff>441960</xdr:colOff>
                    <xdr:row>3</xdr:row>
                    <xdr:rowOff>114300</xdr:rowOff>
                  </from>
                  <to>
                    <xdr:col>19</xdr:col>
                    <xdr:colOff>556260</xdr:colOff>
                    <xdr:row>6</xdr:row>
                    <xdr:rowOff>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9">
    <tabColor rgb="FF002060"/>
  </sheetPr>
  <dimension ref="B1:R106"/>
  <sheetViews>
    <sheetView showGridLines="0" topLeftCell="A82" zoomScaleNormal="100" zoomScaleSheetLayoutView="80" workbookViewId="0">
      <selection activeCell="E28" sqref="E28"/>
    </sheetView>
  </sheetViews>
  <sheetFormatPr defaultColWidth="9.109375" defaultRowHeight="13.2"/>
  <cols>
    <col min="1" max="1" width="9.109375" style="8"/>
    <col min="2" max="2" width="6.88671875" style="8" customWidth="1"/>
    <col min="3" max="3" width="10.33203125" style="8" customWidth="1"/>
    <col min="4" max="4" width="9.109375" style="8"/>
    <col min="5" max="5" width="3.109375" style="8" customWidth="1"/>
    <col min="6" max="6" width="10.44140625" style="8" customWidth="1"/>
    <col min="7" max="10" width="9.109375" style="8"/>
    <col min="11" max="11" width="16.6640625" style="8" customWidth="1"/>
    <col min="12" max="12" width="11.44140625" style="8" customWidth="1"/>
    <col min="13" max="16384" width="9.109375" style="8"/>
  </cols>
  <sheetData>
    <row r="1" spans="2:13" ht="69.75" customHeight="1">
      <c r="B1" s="3346" t="s">
        <v>2011</v>
      </c>
      <c r="C1" s="3347"/>
      <c r="D1" s="3347"/>
      <c r="E1" s="3347"/>
      <c r="F1" s="3347"/>
      <c r="G1" s="3347"/>
      <c r="H1" s="3347"/>
      <c r="I1" s="3347"/>
      <c r="J1" s="3347"/>
      <c r="K1" s="3347"/>
      <c r="L1" s="3347"/>
      <c r="M1" s="3348"/>
    </row>
    <row r="2" spans="2:13" ht="15.6">
      <c r="B2" s="710"/>
      <c r="M2" s="695"/>
    </row>
    <row r="3" spans="2:13" ht="15" customHeight="1">
      <c r="B3" s="4607" t="s">
        <v>1219</v>
      </c>
      <c r="C3" s="2995"/>
      <c r="D3" s="2995"/>
      <c r="E3" s="2995"/>
      <c r="F3" s="2995"/>
      <c r="G3" s="2995"/>
      <c r="H3" s="2995"/>
      <c r="I3" s="2995"/>
      <c r="J3" s="2995"/>
      <c r="K3" s="2995"/>
      <c r="L3" s="2995"/>
      <c r="M3" s="4608"/>
    </row>
    <row r="4" spans="2:13" ht="15" customHeight="1">
      <c r="B4" s="4607" t="s">
        <v>1231</v>
      </c>
      <c r="C4" s="2995"/>
      <c r="D4" s="2995"/>
      <c r="E4" s="2995"/>
      <c r="F4" s="2995"/>
      <c r="G4" s="2995"/>
      <c r="H4" s="2995"/>
      <c r="I4" s="2995"/>
      <c r="J4" s="2995"/>
      <c r="K4" s="2995"/>
      <c r="L4" s="2995"/>
      <c r="M4" s="4608"/>
    </row>
    <row r="5" spans="2:13" ht="15" customHeight="1">
      <c r="B5" s="4607" t="str">
        <f>+'Master Data'!E227</f>
        <v>Private Bag X 9041</v>
      </c>
      <c r="C5" s="2995"/>
      <c r="D5" s="2995"/>
      <c r="E5" s="2995"/>
      <c r="F5" s="2995"/>
      <c r="G5" s="2995"/>
      <c r="H5" s="2995"/>
      <c r="I5" s="2995"/>
      <c r="J5" s="2995"/>
      <c r="K5" s="2995"/>
      <c r="L5" s="2995"/>
      <c r="M5" s="4608"/>
    </row>
    <row r="6" spans="2:13" ht="15" customHeight="1">
      <c r="B6" s="4607" t="str">
        <f>+'Master Data'!E228</f>
        <v>PIETERMARITZBURG</v>
      </c>
      <c r="C6" s="2995"/>
      <c r="D6" s="2995"/>
      <c r="E6" s="2995"/>
      <c r="F6" s="2995"/>
      <c r="G6" s="2995"/>
      <c r="H6" s="2995"/>
      <c r="I6" s="2995"/>
      <c r="J6" s="2995"/>
      <c r="K6" s="2995"/>
      <c r="L6" s="2995"/>
      <c r="M6" s="4608"/>
    </row>
    <row r="7" spans="2:13" ht="15">
      <c r="B7" s="4607">
        <f>+'Master Data'!E229</f>
        <v>3200</v>
      </c>
      <c r="C7" s="2995"/>
      <c r="D7" s="2995"/>
      <c r="E7" s="2995"/>
      <c r="F7" s="2995"/>
      <c r="G7" s="2995"/>
      <c r="H7" s="2995"/>
      <c r="I7" s="2995"/>
      <c r="J7" s="2995"/>
      <c r="K7" s="2995"/>
      <c r="L7" s="2995"/>
      <c r="M7" s="4608"/>
    </row>
    <row r="8" spans="2:13" ht="7.95" customHeight="1">
      <c r="B8" s="823"/>
      <c r="M8" s="695"/>
    </row>
    <row r="9" spans="2:13" ht="15">
      <c r="B9" s="4607" t="s">
        <v>597</v>
      </c>
      <c r="C9" s="2995"/>
      <c r="D9" s="2995"/>
      <c r="E9" s="2995"/>
      <c r="F9" s="2995"/>
      <c r="G9" s="2995"/>
      <c r="H9" s="2995"/>
      <c r="I9" s="2995"/>
      <c r="J9" s="2995"/>
      <c r="K9" s="2995"/>
      <c r="L9" s="2995"/>
      <c r="M9" s="4608"/>
    </row>
    <row r="10" spans="2:13" ht="26.4" customHeight="1">
      <c r="B10" s="3137" t="s">
        <v>3982</v>
      </c>
      <c r="C10" s="3138"/>
      <c r="D10" s="3138"/>
      <c r="E10" s="3138"/>
      <c r="F10" s="3138"/>
      <c r="G10" s="3138"/>
      <c r="H10" s="3138"/>
      <c r="I10" s="3138"/>
      <c r="J10" s="3138"/>
      <c r="K10" s="3138"/>
      <c r="L10" s="3138"/>
      <c r="M10" s="3139"/>
    </row>
    <row r="11" spans="2:13" ht="24.6" customHeight="1">
      <c r="B11" s="4612" t="str">
        <f>+"Tender Number "&amp;'Master Data'!$E$13&amp;""</f>
        <v>Tender Number ZNTM012345W</v>
      </c>
      <c r="C11" s="4613"/>
      <c r="D11" s="4613"/>
      <c r="E11" s="4613"/>
      <c r="F11" s="4613"/>
      <c r="G11" s="4614"/>
      <c r="H11" s="4612" t="str">
        <f>+"Project Code "&amp;'Master Data'!$G$13&amp;""</f>
        <v>Project Code 012345</v>
      </c>
      <c r="I11" s="4613"/>
      <c r="J11" s="4613"/>
      <c r="K11" s="4613"/>
      <c r="L11" s="4613"/>
      <c r="M11" s="4614"/>
    </row>
    <row r="12" spans="2:13" ht="13.95" customHeight="1">
      <c r="B12" s="711"/>
      <c r="C12" s="74"/>
      <c r="D12" s="74"/>
      <c r="E12" s="74"/>
      <c r="F12" s="74"/>
      <c r="G12" s="74"/>
      <c r="M12" s="695"/>
    </row>
    <row r="13" spans="2:13" ht="21" customHeight="1">
      <c r="B13" s="4616" t="s">
        <v>1579</v>
      </c>
      <c r="C13" s="4617"/>
      <c r="D13" s="4617"/>
      <c r="E13" s="4617"/>
      <c r="F13" s="4617"/>
      <c r="G13" s="4617"/>
      <c r="H13" s="4617"/>
      <c r="I13" s="4617"/>
      <c r="J13" s="4617"/>
      <c r="K13" s="4617"/>
      <c r="L13" s="4617"/>
      <c r="M13" s="4618"/>
    </row>
    <row r="14" spans="2:13" s="22" customFormat="1" ht="28.2" customHeight="1">
      <c r="B14" s="4626" t="s">
        <v>1580</v>
      </c>
      <c r="C14" s="4244"/>
      <c r="D14" s="4244"/>
      <c r="E14" s="4244"/>
      <c r="F14" s="4244"/>
      <c r="G14" s="4244"/>
      <c r="H14" s="4244"/>
      <c r="I14" s="4244"/>
      <c r="J14" s="4244"/>
      <c r="K14" s="4244"/>
      <c r="L14" s="4244"/>
      <c r="M14" s="4627"/>
    </row>
    <row r="15" spans="2:13" ht="19.2" customHeight="1">
      <c r="B15" s="4604" t="s">
        <v>1581</v>
      </c>
      <c r="C15" s="4605"/>
      <c r="D15" s="4605"/>
      <c r="E15" s="4605"/>
      <c r="F15" s="724"/>
      <c r="G15" s="724"/>
      <c r="H15" s="724"/>
      <c r="I15" s="724"/>
      <c r="J15" s="724"/>
      <c r="K15" s="724"/>
      <c r="L15" s="724"/>
      <c r="M15" s="712"/>
    </row>
    <row r="16" spans="2:13" ht="9" customHeight="1">
      <c r="B16" s="4607"/>
      <c r="C16" s="2995"/>
      <c r="D16" s="2995"/>
      <c r="E16" s="2995"/>
      <c r="F16" s="2995"/>
      <c r="G16" s="2995"/>
      <c r="H16" s="2995"/>
      <c r="I16" s="2995"/>
      <c r="J16" s="2995"/>
      <c r="K16" s="2995"/>
      <c r="L16" s="2995"/>
      <c r="M16" s="4608"/>
    </row>
    <row r="17" spans="2:13" ht="19.2" customHeight="1">
      <c r="B17" s="4604" t="s">
        <v>1582</v>
      </c>
      <c r="C17" s="4605"/>
      <c r="D17" s="4605"/>
      <c r="E17" s="4605"/>
      <c r="F17" s="4606"/>
      <c r="G17" s="4606"/>
      <c r="H17" s="4606"/>
      <c r="I17" s="4606"/>
      <c r="J17" s="724"/>
      <c r="K17" s="724"/>
      <c r="L17" s="724"/>
      <c r="M17" s="712"/>
    </row>
    <row r="18" spans="2:13" ht="8.4" customHeight="1">
      <c r="B18" s="713"/>
      <c r="C18" s="287"/>
      <c r="D18" s="287"/>
      <c r="E18" s="287"/>
      <c r="F18" s="287"/>
      <c r="G18" s="287"/>
      <c r="H18" s="287"/>
      <c r="I18" s="55"/>
      <c r="J18" s="510"/>
      <c r="K18" s="55"/>
      <c r="L18" s="55"/>
      <c r="M18" s="714"/>
    </row>
    <row r="19" spans="2:13" ht="19.2" customHeight="1">
      <c r="B19" s="4604" t="s">
        <v>1583</v>
      </c>
      <c r="C19" s="4605"/>
      <c r="D19" s="4605" t="s">
        <v>582</v>
      </c>
      <c r="E19" s="4605"/>
      <c r="F19" s="4232" t="s">
        <v>3783</v>
      </c>
      <c r="G19" s="4232"/>
      <c r="H19" s="4232"/>
      <c r="I19" s="4232"/>
      <c r="J19" s="4232"/>
      <c r="K19" s="4232"/>
      <c r="L19" s="4232"/>
      <c r="M19" s="4628"/>
    </row>
    <row r="20" spans="2:13" ht="9" customHeight="1">
      <c r="B20" s="4607"/>
      <c r="C20" s="2995"/>
      <c r="D20" s="2995"/>
      <c r="E20" s="2995"/>
      <c r="F20" s="2995"/>
      <c r="G20" s="2995"/>
      <c r="H20" s="2995"/>
      <c r="I20" s="2995"/>
      <c r="J20" s="2995"/>
      <c r="K20" s="2995"/>
      <c r="L20" s="2995"/>
      <c r="M20" s="4608"/>
    </row>
    <row r="21" spans="2:13" ht="19.2" customHeight="1">
      <c r="B21" s="4604" t="s">
        <v>1584</v>
      </c>
      <c r="C21" s="4605"/>
      <c r="D21" s="4605"/>
      <c r="E21" s="4605"/>
      <c r="F21" s="4606"/>
      <c r="G21" s="4606"/>
      <c r="H21" s="4606"/>
      <c r="I21" s="4606"/>
      <c r="J21" s="724"/>
      <c r="K21" s="724"/>
      <c r="L21" s="724"/>
      <c r="M21" s="712"/>
    </row>
    <row r="22" spans="2:13" ht="9" customHeight="1">
      <c r="B22" s="58"/>
      <c r="C22" s="59"/>
      <c r="D22" s="59"/>
      <c r="E22" s="59"/>
      <c r="F22" s="59"/>
      <c r="G22" s="59"/>
      <c r="H22" s="59"/>
      <c r="I22" s="59"/>
      <c r="J22" s="59"/>
      <c r="K22" s="59"/>
      <c r="L22" s="59"/>
      <c r="M22" s="62"/>
    </row>
    <row r="23" spans="2:13" ht="19.2" customHeight="1">
      <c r="B23" s="4604" t="s">
        <v>1585</v>
      </c>
      <c r="C23" s="4605"/>
      <c r="D23" s="4605"/>
      <c r="E23" s="4605"/>
      <c r="F23" s="4606"/>
      <c r="G23" s="4606"/>
      <c r="H23" s="4606"/>
      <c r="I23" s="4606"/>
      <c r="J23" s="724"/>
      <c r="K23" s="724"/>
      <c r="L23" s="724"/>
      <c r="M23" s="712"/>
    </row>
    <row r="24" spans="2:13" ht="9" customHeight="1">
      <c r="B24" s="823"/>
      <c r="C24" s="10"/>
      <c r="D24" s="10"/>
      <c r="E24" s="10"/>
      <c r="F24" s="10"/>
      <c r="G24" s="10"/>
      <c r="H24" s="10"/>
      <c r="I24" s="10"/>
      <c r="J24" s="10"/>
      <c r="K24" s="10"/>
      <c r="L24" s="10"/>
      <c r="M24" s="712"/>
    </row>
    <row r="25" spans="2:13" ht="88.95" customHeight="1">
      <c r="B25" s="4609" t="s">
        <v>1586</v>
      </c>
      <c r="C25" s="4610"/>
      <c r="D25" s="4610"/>
      <c r="E25" s="4611"/>
      <c r="F25" s="3137" t="str">
        <f>+'Master Data'!E18</f>
        <v>KZN Public Works: 191 Prince Alfred Street</v>
      </c>
      <c r="G25" s="3138"/>
      <c r="H25" s="3138"/>
      <c r="I25" s="3138"/>
      <c r="J25" s="3138"/>
      <c r="K25" s="3138"/>
      <c r="L25" s="3139"/>
      <c r="M25" s="712"/>
    </row>
    <row r="26" spans="2:13" ht="9" customHeight="1">
      <c r="B26" s="823"/>
      <c r="C26" s="10"/>
      <c r="D26" s="10"/>
      <c r="E26" s="10"/>
      <c r="F26" s="10"/>
      <c r="G26" s="10"/>
      <c r="H26" s="10"/>
      <c r="I26" s="10"/>
      <c r="J26" s="10"/>
      <c r="K26" s="10"/>
      <c r="L26" s="10"/>
      <c r="M26" s="712"/>
    </row>
    <row r="27" spans="2:13" ht="36.6" customHeight="1">
      <c r="B27" s="4604" t="s">
        <v>1587</v>
      </c>
      <c r="C27" s="4605"/>
      <c r="D27" s="4605"/>
      <c r="E27" s="4605"/>
      <c r="F27" s="4606"/>
      <c r="G27" s="4606"/>
      <c r="H27" s="4606"/>
      <c r="I27" s="4606"/>
      <c r="J27" s="724"/>
      <c r="K27" s="724"/>
      <c r="L27" s="724"/>
      <c r="M27" s="712"/>
    </row>
    <row r="28" spans="2:13" ht="9" customHeight="1">
      <c r="B28" s="4607"/>
      <c r="C28" s="2995"/>
      <c r="D28" s="2995"/>
      <c r="E28" s="2995"/>
      <c r="F28" s="2995"/>
      <c r="G28" s="2995"/>
      <c r="H28" s="2995"/>
      <c r="I28" s="2995"/>
      <c r="J28" s="2995"/>
      <c r="K28" s="2995"/>
      <c r="L28" s="2995"/>
      <c r="M28" s="4608"/>
    </row>
    <row r="29" spans="2:13" ht="49.2" customHeight="1">
      <c r="B29" s="4620" t="s">
        <v>2012</v>
      </c>
      <c r="C29" s="3015"/>
      <c r="D29" s="3015"/>
      <c r="E29" s="3015"/>
      <c r="F29" s="3015" t="s">
        <v>2033</v>
      </c>
      <c r="G29" s="3015"/>
      <c r="H29" s="3015"/>
      <c r="I29" s="3015"/>
      <c r="J29" s="3015"/>
      <c r="K29" s="3015"/>
      <c r="L29" s="3015"/>
      <c r="M29" s="725"/>
    </row>
    <row r="30" spans="2:13" ht="9" customHeight="1">
      <c r="B30" s="4607"/>
      <c r="C30" s="2995"/>
      <c r="D30" s="2995"/>
      <c r="E30" s="2995"/>
      <c r="F30" s="2995"/>
      <c r="G30" s="2995"/>
      <c r="H30" s="2995"/>
      <c r="I30" s="2995"/>
      <c r="J30" s="2995"/>
      <c r="K30" s="2995"/>
      <c r="L30" s="2995"/>
      <c r="M30" s="4608"/>
    </row>
    <row r="31" spans="2:13" ht="19.95" customHeight="1">
      <c r="B31" s="4623" t="s">
        <v>2013</v>
      </c>
      <c r="C31" s="2991"/>
      <c r="D31" s="2991"/>
      <c r="E31" s="2991"/>
      <c r="F31" s="2991" t="s">
        <v>2014</v>
      </c>
      <c r="G31" s="2991"/>
      <c r="H31" s="2991"/>
      <c r="I31" s="2991"/>
      <c r="J31" s="2991"/>
      <c r="K31" s="4624" t="s">
        <v>582</v>
      </c>
      <c r="L31" s="4624"/>
      <c r="M31" s="712"/>
    </row>
    <row r="32" spans="2:13" ht="9" customHeight="1">
      <c r="B32" s="58"/>
      <c r="C32" s="59"/>
      <c r="D32" s="59"/>
      <c r="E32" s="59"/>
      <c r="F32" s="59"/>
      <c r="G32" s="59"/>
      <c r="H32" s="59"/>
      <c r="I32" s="59"/>
      <c r="J32" s="59"/>
      <c r="K32" s="59"/>
      <c r="L32" s="59"/>
      <c r="M32" s="62"/>
    </row>
    <row r="33" spans="2:18" ht="55.2" customHeight="1">
      <c r="B33" s="4623" t="s">
        <v>1588</v>
      </c>
      <c r="C33" s="2991"/>
      <c r="D33" s="2991"/>
      <c r="E33" s="101"/>
      <c r="F33" s="4629"/>
      <c r="G33" s="4630"/>
      <c r="H33" s="4630"/>
      <c r="I33" s="4630"/>
      <c r="J33" s="4630"/>
      <c r="K33" s="4630"/>
      <c r="L33" s="4631"/>
      <c r="M33" s="712"/>
    </row>
    <row r="34" spans="2:18" ht="7.2" customHeight="1">
      <c r="B34" s="58"/>
      <c r="C34" s="59"/>
      <c r="D34" s="59"/>
      <c r="E34" s="59"/>
      <c r="F34" s="59"/>
      <c r="G34" s="59"/>
      <c r="H34" s="59"/>
      <c r="I34" s="59"/>
      <c r="J34" s="59"/>
      <c r="K34" s="59"/>
      <c r="L34" s="59"/>
      <c r="M34" s="62"/>
    </row>
    <row r="35" spans="2:18" ht="27" customHeight="1">
      <c r="B35" s="4607" t="s">
        <v>1618</v>
      </c>
      <c r="C35" s="2995"/>
      <c r="D35" s="2995"/>
      <c r="E35" s="2995"/>
      <c r="F35" s="2995"/>
      <c r="G35" s="2995"/>
      <c r="H35" s="2995"/>
      <c r="I35" s="2995"/>
      <c r="J35" s="818" t="str">
        <f>+CONCATENATE('Master Data'!E361,'Master Data'!F361)</f>
        <v>10%</v>
      </c>
      <c r="K35" s="4624" t="s">
        <v>582</v>
      </c>
      <c r="L35" s="4624"/>
      <c r="M35" s="712"/>
      <c r="O35" s="723" t="s">
        <v>582</v>
      </c>
      <c r="P35" s="4619" t="s">
        <v>582</v>
      </c>
      <c r="Q35" s="4619"/>
      <c r="R35" s="4619"/>
    </row>
    <row r="36" spans="2:18" ht="11.4" customHeight="1">
      <c r="B36" s="715"/>
      <c r="C36" s="59"/>
      <c r="D36" s="59"/>
      <c r="E36" s="59"/>
      <c r="F36" s="59"/>
      <c r="G36" s="59"/>
      <c r="H36" s="59"/>
      <c r="I36" s="4622" t="s">
        <v>1619</v>
      </c>
      <c r="J36" s="4622"/>
      <c r="K36" s="722" t="s">
        <v>582</v>
      </c>
      <c r="L36" s="59"/>
      <c r="M36" s="62"/>
    </row>
    <row r="37" spans="2:18" ht="31.95" customHeight="1">
      <c r="B37" s="4607" t="s">
        <v>1588</v>
      </c>
      <c r="C37" s="2995"/>
      <c r="D37" s="2995"/>
      <c r="E37" s="10"/>
      <c r="F37" s="4615"/>
      <c r="G37" s="4615"/>
      <c r="H37" s="4615"/>
      <c r="I37" s="4615"/>
      <c r="J37" s="4615"/>
      <c r="K37" s="4615"/>
      <c r="L37" s="4615"/>
      <c r="M37" s="712"/>
    </row>
    <row r="38" spans="2:18" ht="9.6" customHeight="1">
      <c r="B38" s="715"/>
      <c r="C38" s="59"/>
      <c r="D38" s="59"/>
      <c r="E38" s="59"/>
      <c r="F38" s="59"/>
      <c r="G38" s="59"/>
      <c r="H38" s="59"/>
      <c r="I38" s="59"/>
      <c r="J38" s="59"/>
      <c r="K38" s="59"/>
      <c r="L38" s="59"/>
      <c r="M38" s="62"/>
    </row>
    <row r="39" spans="2:18" ht="40.950000000000003" customHeight="1">
      <c r="B39" s="4607" t="s">
        <v>1589</v>
      </c>
      <c r="C39" s="2995"/>
      <c r="D39" s="2995"/>
      <c r="E39" s="10"/>
      <c r="F39" s="261"/>
      <c r="G39" s="261"/>
      <c r="H39" s="261"/>
      <c r="I39" s="261"/>
      <c r="J39" s="261"/>
      <c r="K39" s="261"/>
      <c r="L39" s="261"/>
      <c r="M39" s="712"/>
    </row>
    <row r="40" spans="2:18" ht="8.4" customHeight="1">
      <c r="B40" s="817"/>
      <c r="C40" s="821"/>
      <c r="D40" s="821"/>
      <c r="E40" s="821"/>
      <c r="F40" s="821"/>
      <c r="G40" s="821"/>
      <c r="H40" s="821"/>
      <c r="I40" s="821"/>
      <c r="J40" s="821"/>
      <c r="K40" s="821"/>
      <c r="L40" s="821"/>
      <c r="M40" s="61"/>
    </row>
    <row r="41" spans="2:18" ht="16.2" customHeight="1">
      <c r="B41" s="3950" t="s">
        <v>977</v>
      </c>
      <c r="C41" s="3951"/>
      <c r="D41" s="3951"/>
      <c r="E41" s="3951"/>
      <c r="F41" s="3951"/>
      <c r="G41" s="3951"/>
      <c r="H41" s="3951"/>
      <c r="I41" s="3951"/>
      <c r="J41" s="3951"/>
      <c r="K41" s="3951"/>
      <c r="L41" s="3951"/>
      <c r="M41" s="4625"/>
    </row>
    <row r="42" spans="2:18" ht="9" customHeight="1">
      <c r="B42" s="58"/>
      <c r="C42" s="59"/>
      <c r="D42" s="59"/>
      <c r="E42" s="59"/>
      <c r="F42" s="59"/>
      <c r="G42" s="59"/>
      <c r="H42" s="59"/>
      <c r="I42" s="59"/>
      <c r="J42" s="59"/>
      <c r="K42" s="59"/>
      <c r="L42" s="59"/>
      <c r="M42" s="62"/>
    </row>
    <row r="43" spans="2:18" ht="33" customHeight="1">
      <c r="B43" s="4620" t="s">
        <v>1590</v>
      </c>
      <c r="C43" s="3015"/>
      <c r="D43" s="3015"/>
      <c r="E43" s="3015"/>
      <c r="F43" s="3015"/>
      <c r="G43" s="3015"/>
      <c r="H43" s="3015"/>
      <c r="I43" s="3015"/>
      <c r="J43" s="3015"/>
      <c r="K43" s="3015"/>
      <c r="L43" s="3015"/>
      <c r="M43" s="4621"/>
    </row>
    <row r="44" spans="2:18" ht="9" customHeight="1">
      <c r="B44" s="58"/>
      <c r="C44" s="59"/>
      <c r="D44" s="59"/>
      <c r="E44" s="59"/>
      <c r="F44" s="59"/>
      <c r="G44" s="59"/>
      <c r="H44" s="59"/>
      <c r="I44" s="59"/>
      <c r="J44" s="59"/>
      <c r="K44" s="59"/>
      <c r="L44" s="59"/>
      <c r="M44" s="62"/>
    </row>
    <row r="45" spans="2:18" ht="15">
      <c r="B45" s="4607" t="s">
        <v>1578</v>
      </c>
      <c r="C45" s="2995"/>
      <c r="D45" s="2995"/>
      <c r="E45" s="2995"/>
      <c r="F45" s="2995"/>
      <c r="G45" s="2995"/>
      <c r="H45" s="2995"/>
      <c r="I45" s="2995"/>
      <c r="J45" s="2995"/>
      <c r="K45" s="2995"/>
      <c r="L45" s="2995"/>
      <c r="M45" s="4608"/>
    </row>
    <row r="46" spans="2:18" ht="9" customHeight="1">
      <c r="B46" s="716"/>
      <c r="C46" s="55"/>
      <c r="D46" s="55"/>
      <c r="E46" s="55"/>
      <c r="F46" s="55"/>
      <c r="G46" s="55"/>
      <c r="H46" s="55"/>
      <c r="I46" s="55"/>
      <c r="J46" s="55"/>
      <c r="K46" s="55"/>
      <c r="L46" s="55"/>
      <c r="M46" s="717"/>
      <c r="N46" s="288"/>
    </row>
    <row r="47" spans="2:18" ht="15" customHeight="1">
      <c r="B47" s="718">
        <v>1</v>
      </c>
      <c r="C47" s="2648" t="s">
        <v>1591</v>
      </c>
      <c r="D47" s="2648"/>
      <c r="E47" s="2648"/>
      <c r="F47" s="2648"/>
      <c r="G47" s="2648"/>
      <c r="H47" s="2648"/>
      <c r="I47" s="2648"/>
      <c r="J47" s="2648"/>
      <c r="K47" s="2648"/>
      <c r="L47" s="2648"/>
      <c r="M47" s="4602"/>
      <c r="N47" s="288"/>
    </row>
    <row r="48" spans="2:18" ht="13.95" customHeight="1">
      <c r="B48" s="4632"/>
      <c r="C48" s="2648"/>
      <c r="D48" s="2648"/>
      <c r="E48" s="2648"/>
      <c r="F48" s="2648"/>
      <c r="G48" s="2648"/>
      <c r="H48" s="2648"/>
      <c r="I48" s="2648"/>
      <c r="J48" s="2648"/>
      <c r="K48" s="2648"/>
      <c r="L48" s="2648"/>
      <c r="M48" s="4602"/>
      <c r="N48" s="288"/>
    </row>
    <row r="49" spans="2:14" ht="57" customHeight="1">
      <c r="B49" s="718">
        <v>2</v>
      </c>
      <c r="C49" s="2648" t="s">
        <v>1592</v>
      </c>
      <c r="D49" s="2648"/>
      <c r="E49" s="2648"/>
      <c r="F49" s="2648"/>
      <c r="G49" s="2648"/>
      <c r="H49" s="2648"/>
      <c r="I49" s="2648"/>
      <c r="J49" s="2648"/>
      <c r="K49" s="2648"/>
      <c r="L49" s="2648"/>
      <c r="M49" s="4602"/>
      <c r="N49" s="288"/>
    </row>
    <row r="50" spans="2:14" ht="15" customHeight="1">
      <c r="B50" s="819"/>
      <c r="C50" s="59"/>
      <c r="D50" s="59"/>
      <c r="E50" s="59"/>
      <c r="F50" s="59"/>
      <c r="G50" s="59"/>
      <c r="H50" s="59"/>
      <c r="I50" s="59"/>
      <c r="J50" s="59"/>
      <c r="K50" s="59"/>
      <c r="L50" s="59"/>
      <c r="M50" s="62"/>
      <c r="N50" s="288"/>
    </row>
    <row r="51" spans="2:14" ht="16.2" customHeight="1">
      <c r="B51" s="718">
        <v>3</v>
      </c>
      <c r="C51" s="2648" t="s">
        <v>1593</v>
      </c>
      <c r="D51" s="2648"/>
      <c r="E51" s="2648"/>
      <c r="F51" s="2648"/>
      <c r="G51" s="2648"/>
      <c r="H51" s="2648"/>
      <c r="I51" s="2648"/>
      <c r="J51" s="2648"/>
      <c r="K51" s="59"/>
      <c r="L51" s="59"/>
      <c r="M51" s="62"/>
      <c r="N51" s="288"/>
    </row>
    <row r="52" spans="2:14" ht="9" customHeight="1">
      <c r="B52" s="819"/>
      <c r="C52" s="59"/>
      <c r="D52" s="59"/>
      <c r="E52" s="59"/>
      <c r="F52" s="59"/>
      <c r="G52" s="59"/>
      <c r="H52" s="59"/>
      <c r="I52" s="59"/>
      <c r="J52" s="59"/>
      <c r="K52" s="59"/>
      <c r="L52" s="59"/>
      <c r="M52" s="62"/>
      <c r="N52" s="288"/>
    </row>
    <row r="53" spans="2:14" ht="44.4" customHeight="1">
      <c r="B53" s="89"/>
      <c r="C53" s="822">
        <v>3.1</v>
      </c>
      <c r="D53" s="2648" t="s">
        <v>1594</v>
      </c>
      <c r="E53" s="2648"/>
      <c r="F53" s="2648"/>
      <c r="G53" s="2648"/>
      <c r="H53" s="2648"/>
      <c r="I53" s="2648"/>
      <c r="J53" s="2648"/>
      <c r="K53" s="2648"/>
      <c r="L53" s="2648"/>
      <c r="M53" s="4602"/>
      <c r="N53" s="288"/>
    </row>
    <row r="54" spans="2:14" ht="9" customHeight="1">
      <c r="B54" s="718"/>
      <c r="C54" s="59"/>
      <c r="D54" s="59"/>
      <c r="E54" s="59"/>
      <c r="F54" s="59"/>
      <c r="G54" s="59"/>
      <c r="H54" s="59"/>
      <c r="I54" s="59"/>
      <c r="J54" s="59"/>
      <c r="K54" s="59"/>
      <c r="L54" s="59"/>
      <c r="M54" s="62"/>
      <c r="N54" s="288"/>
    </row>
    <row r="55" spans="2:14" ht="20.25" customHeight="1">
      <c r="B55" s="89"/>
      <c r="C55" s="822">
        <v>3.2</v>
      </c>
      <c r="D55" s="2648" t="s">
        <v>1595</v>
      </c>
      <c r="E55" s="2648"/>
      <c r="F55" s="2648"/>
      <c r="G55" s="2648"/>
      <c r="H55" s="2648"/>
      <c r="I55" s="2648"/>
      <c r="J55" s="2648"/>
      <c r="K55" s="2648"/>
      <c r="L55" s="2648"/>
      <c r="M55" s="4602"/>
      <c r="N55" s="288"/>
    </row>
    <row r="56" spans="2:14" ht="9" customHeight="1">
      <c r="B56" s="718"/>
      <c r="C56" s="59"/>
      <c r="D56" s="59"/>
      <c r="E56" s="59"/>
      <c r="F56" s="59"/>
      <c r="G56" s="59"/>
      <c r="H56" s="59"/>
      <c r="I56" s="59"/>
      <c r="J56" s="59"/>
      <c r="K56" s="59"/>
      <c r="L56" s="59"/>
      <c r="M56" s="62"/>
      <c r="N56" s="288"/>
    </row>
    <row r="57" spans="2:14" ht="34.200000000000003" customHeight="1">
      <c r="B57" s="718">
        <v>4</v>
      </c>
      <c r="C57" s="2648" t="s">
        <v>1596</v>
      </c>
      <c r="D57" s="2648"/>
      <c r="E57" s="2648"/>
      <c r="F57" s="2648"/>
      <c r="G57" s="2648"/>
      <c r="H57" s="2648"/>
      <c r="I57" s="2648"/>
      <c r="J57" s="2648"/>
      <c r="K57" s="2648"/>
      <c r="L57" s="2648"/>
      <c r="M57" s="4602"/>
      <c r="N57" s="288"/>
    </row>
    <row r="58" spans="2:14" ht="9" customHeight="1">
      <c r="B58" s="718"/>
      <c r="C58" s="59"/>
      <c r="D58" s="59"/>
      <c r="E58" s="59"/>
      <c r="F58" s="59"/>
      <c r="G58" s="59"/>
      <c r="H58" s="59"/>
      <c r="I58" s="59"/>
      <c r="J58" s="59"/>
      <c r="K58" s="59"/>
      <c r="L58" s="59"/>
      <c r="M58" s="62"/>
      <c r="N58" s="288"/>
    </row>
    <row r="59" spans="2:14" ht="55.95" customHeight="1">
      <c r="B59" s="89"/>
      <c r="C59" s="822">
        <v>4.0999999999999996</v>
      </c>
      <c r="D59" s="2648" t="s">
        <v>1597</v>
      </c>
      <c r="E59" s="2648"/>
      <c r="F59" s="2648"/>
      <c r="G59" s="2648"/>
      <c r="H59" s="2648"/>
      <c r="I59" s="2648"/>
      <c r="J59" s="2648"/>
      <c r="K59" s="2648"/>
      <c r="L59" s="2648"/>
      <c r="M59" s="4602"/>
      <c r="N59" s="288"/>
    </row>
    <row r="60" spans="2:14" ht="9" customHeight="1">
      <c r="B60" s="89"/>
      <c r="C60" s="719"/>
      <c r="D60" s="59"/>
      <c r="E60" s="59"/>
      <c r="F60" s="59"/>
      <c r="G60" s="59"/>
      <c r="H60" s="59"/>
      <c r="I60" s="59"/>
      <c r="J60" s="59"/>
      <c r="K60" s="59"/>
      <c r="L60" s="59"/>
      <c r="M60" s="62"/>
      <c r="N60" s="288"/>
    </row>
    <row r="61" spans="2:14" ht="46.2" customHeight="1">
      <c r="B61" s="89"/>
      <c r="C61" s="822">
        <v>4.2</v>
      </c>
      <c r="D61" s="2648" t="s">
        <v>1598</v>
      </c>
      <c r="E61" s="2648"/>
      <c r="F61" s="2648"/>
      <c r="G61" s="2648"/>
      <c r="H61" s="2648"/>
      <c r="I61" s="2648"/>
      <c r="J61" s="2648"/>
      <c r="K61" s="2648"/>
      <c r="L61" s="2648"/>
      <c r="M61" s="4602"/>
      <c r="N61" s="288"/>
    </row>
    <row r="62" spans="2:14" ht="9" customHeight="1">
      <c r="B62" s="89"/>
      <c r="C62" s="719"/>
      <c r="D62" s="59"/>
      <c r="E62" s="59"/>
      <c r="F62" s="59"/>
      <c r="G62" s="59"/>
      <c r="H62" s="59"/>
      <c r="I62" s="59"/>
      <c r="J62" s="59"/>
      <c r="K62" s="59"/>
      <c r="L62" s="59"/>
      <c r="M62" s="62"/>
      <c r="N62" s="288"/>
    </row>
    <row r="63" spans="2:14" ht="30" customHeight="1">
      <c r="B63" s="89"/>
      <c r="C63" s="822">
        <v>4.3</v>
      </c>
      <c r="D63" s="2648" t="s">
        <v>1599</v>
      </c>
      <c r="E63" s="2648"/>
      <c r="F63" s="2648"/>
      <c r="G63" s="2648"/>
      <c r="H63" s="2648"/>
      <c r="I63" s="2648"/>
      <c r="J63" s="2648"/>
      <c r="K63" s="2648"/>
      <c r="L63" s="2648"/>
      <c r="M63" s="4602"/>
      <c r="N63" s="288"/>
    </row>
    <row r="64" spans="2:14" ht="9" customHeight="1">
      <c r="B64" s="718"/>
      <c r="C64" s="59"/>
      <c r="D64" s="59"/>
      <c r="E64" s="59"/>
      <c r="F64" s="59"/>
      <c r="G64" s="59"/>
      <c r="H64" s="59"/>
      <c r="I64" s="59"/>
      <c r="J64" s="59"/>
      <c r="K64" s="59"/>
      <c r="L64" s="59"/>
      <c r="M64" s="62"/>
      <c r="N64" s="288"/>
    </row>
    <row r="65" spans="2:14" ht="45" customHeight="1">
      <c r="B65" s="718">
        <v>5</v>
      </c>
      <c r="C65" s="2648" t="s">
        <v>1600</v>
      </c>
      <c r="D65" s="2648"/>
      <c r="E65" s="2648"/>
      <c r="F65" s="2648"/>
      <c r="G65" s="2648"/>
      <c r="H65" s="2648"/>
      <c r="I65" s="2648"/>
      <c r="J65" s="2648"/>
      <c r="K65" s="2648"/>
      <c r="L65" s="2648"/>
      <c r="M65" s="4602"/>
      <c r="N65" s="288"/>
    </row>
    <row r="66" spans="2:14" ht="9" customHeight="1">
      <c r="B66" s="718"/>
      <c r="C66" s="59"/>
      <c r="D66" s="59"/>
      <c r="E66" s="59"/>
      <c r="F66" s="59"/>
      <c r="G66" s="59"/>
      <c r="H66" s="59"/>
      <c r="I66" s="59"/>
      <c r="J66" s="59"/>
      <c r="K66" s="59"/>
      <c r="L66" s="59"/>
      <c r="M66" s="62"/>
      <c r="N66" s="288"/>
    </row>
    <row r="67" spans="2:14" ht="28.95" customHeight="1">
      <c r="B67" s="89"/>
      <c r="C67" s="822">
        <v>5.0999999999999996</v>
      </c>
      <c r="D67" s="2648" t="s">
        <v>1601</v>
      </c>
      <c r="E67" s="2648"/>
      <c r="F67" s="2648"/>
      <c r="G67" s="2648"/>
      <c r="H67" s="2648"/>
      <c r="I67" s="2648"/>
      <c r="J67" s="2648"/>
      <c r="K67" s="2648"/>
      <c r="L67" s="2648"/>
      <c r="M67" s="4602"/>
      <c r="N67" s="288"/>
    </row>
    <row r="68" spans="2:14" ht="9" customHeight="1">
      <c r="B68" s="89"/>
      <c r="C68" s="719"/>
      <c r="D68" s="59"/>
      <c r="E68" s="59"/>
      <c r="F68" s="59"/>
      <c r="G68" s="59"/>
      <c r="H68" s="59"/>
      <c r="I68" s="59"/>
      <c r="J68" s="59"/>
      <c r="K68" s="59"/>
      <c r="L68" s="59"/>
      <c r="M68" s="62"/>
      <c r="N68" s="288"/>
    </row>
    <row r="69" spans="2:14" ht="27.6" customHeight="1">
      <c r="B69" s="89"/>
      <c r="C69" s="822">
        <v>5.2</v>
      </c>
      <c r="D69" s="2648" t="s">
        <v>1602</v>
      </c>
      <c r="E69" s="2648"/>
      <c r="F69" s="2648"/>
      <c r="G69" s="2648"/>
      <c r="H69" s="2648"/>
      <c r="I69" s="2648"/>
      <c r="J69" s="2648"/>
      <c r="K69" s="2648"/>
      <c r="L69" s="2648"/>
      <c r="M69" s="4602"/>
      <c r="N69" s="288"/>
    </row>
    <row r="70" spans="2:14" ht="9" customHeight="1">
      <c r="B70" s="89"/>
      <c r="C70" s="719"/>
      <c r="D70" s="59"/>
      <c r="E70" s="59"/>
      <c r="F70" s="59"/>
      <c r="G70" s="59"/>
      <c r="H70" s="59"/>
      <c r="I70" s="59"/>
      <c r="J70" s="59"/>
      <c r="K70" s="59"/>
      <c r="L70" s="59"/>
      <c r="M70" s="62"/>
      <c r="N70" s="288"/>
    </row>
    <row r="71" spans="2:14" ht="30.6" customHeight="1">
      <c r="B71" s="89"/>
      <c r="C71" s="822">
        <v>5.3</v>
      </c>
      <c r="D71" s="2648" t="s">
        <v>1603</v>
      </c>
      <c r="E71" s="2648"/>
      <c r="F71" s="2648"/>
      <c r="G71" s="2648"/>
      <c r="H71" s="2648"/>
      <c r="I71" s="2648"/>
      <c r="J71" s="2648"/>
      <c r="K71" s="2648"/>
      <c r="L71" s="2648"/>
      <c r="M71" s="4602"/>
      <c r="N71" s="288"/>
    </row>
    <row r="72" spans="2:14" ht="9" customHeight="1">
      <c r="B72" s="718"/>
      <c r="C72" s="59"/>
      <c r="D72" s="59"/>
      <c r="E72" s="59"/>
      <c r="F72" s="59"/>
      <c r="G72" s="59"/>
      <c r="H72" s="59"/>
      <c r="I72" s="59"/>
      <c r="J72" s="59"/>
      <c r="K72" s="59"/>
      <c r="L72" s="59"/>
      <c r="M72" s="62"/>
    </row>
    <row r="73" spans="2:14" ht="30" customHeight="1">
      <c r="B73" s="718">
        <v>6</v>
      </c>
      <c r="C73" s="2648" t="s">
        <v>1604</v>
      </c>
      <c r="D73" s="2648"/>
      <c r="E73" s="2648"/>
      <c r="F73" s="2648"/>
      <c r="G73" s="2648"/>
      <c r="H73" s="2648"/>
      <c r="I73" s="2648"/>
      <c r="J73" s="2648"/>
      <c r="K73" s="2648"/>
      <c r="L73" s="2648"/>
      <c r="M73" s="4602"/>
    </row>
    <row r="74" spans="2:14" ht="9" customHeight="1">
      <c r="B74" s="718"/>
      <c r="C74" s="59"/>
      <c r="D74" s="59"/>
      <c r="E74" s="59"/>
      <c r="F74" s="59"/>
      <c r="G74" s="59"/>
      <c r="H74" s="59"/>
      <c r="I74" s="59"/>
      <c r="J74" s="59"/>
      <c r="K74" s="59"/>
      <c r="L74" s="59"/>
      <c r="M74" s="62"/>
    </row>
    <row r="75" spans="2:14" ht="87.6" customHeight="1">
      <c r="B75" s="718">
        <v>7</v>
      </c>
      <c r="C75" s="2648" t="s">
        <v>1605</v>
      </c>
      <c r="D75" s="2648"/>
      <c r="E75" s="2648"/>
      <c r="F75" s="2648"/>
      <c r="G75" s="2648"/>
      <c r="H75" s="2648"/>
      <c r="I75" s="2648"/>
      <c r="J75" s="2648"/>
      <c r="K75" s="2648"/>
      <c r="L75" s="2648"/>
      <c r="M75" s="4602"/>
    </row>
    <row r="76" spans="2:14" ht="9" customHeight="1">
      <c r="B76" s="718"/>
      <c r="C76" s="59"/>
      <c r="D76" s="59"/>
      <c r="E76" s="59"/>
      <c r="F76" s="59"/>
      <c r="G76" s="59"/>
      <c r="H76" s="59"/>
      <c r="I76" s="59"/>
      <c r="J76" s="59"/>
      <c r="K76" s="59"/>
      <c r="L76" s="59"/>
      <c r="M76" s="62"/>
    </row>
    <row r="77" spans="2:14" ht="30.6" customHeight="1">
      <c r="B77" s="718">
        <v>8</v>
      </c>
      <c r="C77" s="2648" t="s">
        <v>1606</v>
      </c>
      <c r="D77" s="2648"/>
      <c r="E77" s="2648"/>
      <c r="F77" s="2648"/>
      <c r="G77" s="2648"/>
      <c r="H77" s="2648"/>
      <c r="I77" s="2648"/>
      <c r="J77" s="2648"/>
      <c r="K77" s="2648"/>
      <c r="L77" s="2648"/>
      <c r="M77" s="4602"/>
    </row>
    <row r="78" spans="2:14" ht="9" customHeight="1">
      <c r="B78" s="718"/>
      <c r="C78" s="59"/>
      <c r="D78" s="59"/>
      <c r="E78" s="59"/>
      <c r="F78" s="59"/>
      <c r="G78" s="59"/>
      <c r="H78" s="59"/>
      <c r="I78" s="59"/>
      <c r="J78" s="59"/>
      <c r="K78" s="59"/>
      <c r="L78" s="59"/>
      <c r="M78" s="62"/>
    </row>
    <row r="79" spans="2:14" ht="30" customHeight="1">
      <c r="B79" s="928">
        <v>9</v>
      </c>
      <c r="C79" s="4633" t="s">
        <v>1607</v>
      </c>
      <c r="D79" s="4633"/>
      <c r="E79" s="4633"/>
      <c r="F79" s="4633"/>
      <c r="G79" s="4633"/>
      <c r="H79" s="4633"/>
      <c r="I79" s="4633"/>
      <c r="J79" s="4633"/>
      <c r="K79" s="4633"/>
      <c r="L79" s="4633"/>
      <c r="M79" s="4634"/>
    </row>
    <row r="80" spans="2:14" ht="9" customHeight="1">
      <c r="B80" s="929"/>
      <c r="C80" s="872"/>
      <c r="D80" s="872"/>
      <c r="E80" s="872"/>
      <c r="F80" s="872"/>
      <c r="G80" s="872"/>
      <c r="H80" s="872"/>
      <c r="I80" s="872"/>
      <c r="J80" s="872"/>
      <c r="K80" s="872"/>
      <c r="L80" s="872"/>
      <c r="M80" s="873"/>
    </row>
    <row r="81" spans="2:13" ht="48" customHeight="1">
      <c r="B81" s="718">
        <v>10</v>
      </c>
      <c r="C81" s="2648" t="s">
        <v>1608</v>
      </c>
      <c r="D81" s="2648"/>
      <c r="E81" s="2648"/>
      <c r="F81" s="2648"/>
      <c r="G81" s="2648"/>
      <c r="H81" s="2648"/>
      <c r="I81" s="2648"/>
      <c r="J81" s="2648"/>
      <c r="K81" s="2648"/>
      <c r="L81" s="2648"/>
      <c r="M81" s="4602"/>
    </row>
    <row r="82" spans="2:13" ht="9" customHeight="1">
      <c r="B82" s="718"/>
      <c r="C82" s="59"/>
      <c r="D82" s="59"/>
      <c r="E82" s="59"/>
      <c r="F82" s="59"/>
      <c r="G82" s="59"/>
      <c r="H82" s="59"/>
      <c r="I82" s="59"/>
      <c r="J82" s="59"/>
      <c r="K82" s="59"/>
      <c r="L82" s="59"/>
      <c r="M82" s="62"/>
    </row>
    <row r="83" spans="2:13" ht="28.95" customHeight="1">
      <c r="B83" s="718">
        <v>11</v>
      </c>
      <c r="C83" s="2648" t="s">
        <v>1609</v>
      </c>
      <c r="D83" s="2648"/>
      <c r="E83" s="2648"/>
      <c r="F83" s="2648"/>
      <c r="G83" s="2648"/>
      <c r="H83" s="2648"/>
      <c r="I83" s="2648"/>
      <c r="J83" s="2648"/>
      <c r="K83" s="2648"/>
      <c r="L83" s="2648"/>
      <c r="M83" s="4602"/>
    </row>
    <row r="84" spans="2:13" ht="9" customHeight="1">
      <c r="B84" s="718"/>
      <c r="C84" s="59"/>
      <c r="D84" s="59"/>
      <c r="E84" s="59"/>
      <c r="F84" s="59"/>
      <c r="G84" s="59"/>
      <c r="H84" s="59"/>
      <c r="I84" s="59"/>
      <c r="J84" s="59"/>
      <c r="K84" s="59"/>
      <c r="L84" s="59"/>
      <c r="M84" s="62"/>
    </row>
    <row r="85" spans="2:13" ht="43.95" customHeight="1">
      <c r="B85" s="718">
        <v>12</v>
      </c>
      <c r="C85" s="2648" t="s">
        <v>1610</v>
      </c>
      <c r="D85" s="2648"/>
      <c r="E85" s="2648"/>
      <c r="F85" s="2648"/>
      <c r="G85" s="2648"/>
      <c r="H85" s="2648"/>
      <c r="I85" s="2648"/>
      <c r="J85" s="2648"/>
      <c r="K85" s="2648"/>
      <c r="L85" s="2648"/>
      <c r="M85" s="4602"/>
    </row>
    <row r="86" spans="2:13" ht="9" customHeight="1">
      <c r="B86" s="718"/>
      <c r="C86" s="59"/>
      <c r="D86" s="59"/>
      <c r="E86" s="59"/>
      <c r="F86" s="59"/>
      <c r="G86" s="59"/>
      <c r="H86" s="59"/>
      <c r="I86" s="59"/>
      <c r="J86" s="59"/>
      <c r="K86" s="59"/>
      <c r="L86" s="59"/>
      <c r="M86" s="62"/>
    </row>
    <row r="87" spans="2:13" ht="34.200000000000003" customHeight="1">
      <c r="B87" s="718">
        <v>13</v>
      </c>
      <c r="C87" s="2648" t="s">
        <v>1611</v>
      </c>
      <c r="D87" s="2648"/>
      <c r="E87" s="2648"/>
      <c r="F87" s="2648"/>
      <c r="G87" s="2648"/>
      <c r="H87" s="2648"/>
      <c r="I87" s="2648"/>
      <c r="J87" s="2648"/>
      <c r="K87" s="2648"/>
      <c r="L87" s="2648"/>
      <c r="M87" s="4602"/>
    </row>
    <row r="88" spans="2:13" ht="9" customHeight="1">
      <c r="B88" s="718"/>
      <c r="C88" s="59"/>
      <c r="D88" s="59"/>
      <c r="E88" s="59"/>
      <c r="F88" s="59"/>
      <c r="G88" s="59"/>
      <c r="H88" s="59"/>
      <c r="I88" s="59"/>
      <c r="J88" s="59"/>
      <c r="K88" s="59"/>
      <c r="L88" s="59"/>
      <c r="M88" s="62"/>
    </row>
    <row r="89" spans="2:13" ht="61.2" customHeight="1">
      <c r="B89" s="718">
        <v>14</v>
      </c>
      <c r="C89" s="2648" t="s">
        <v>1612</v>
      </c>
      <c r="D89" s="2648"/>
      <c r="E89" s="2648"/>
      <c r="F89" s="2648"/>
      <c r="G89" s="2648"/>
      <c r="H89" s="2648"/>
      <c r="I89" s="2648"/>
      <c r="J89" s="2648"/>
      <c r="K89" s="2648"/>
      <c r="L89" s="2648"/>
      <c r="M89" s="4602"/>
    </row>
    <row r="90" spans="2:13" ht="13.8">
      <c r="B90" s="58"/>
      <c r="C90" s="59"/>
      <c r="D90" s="59"/>
      <c r="E90" s="59"/>
      <c r="F90" s="59"/>
      <c r="G90" s="59"/>
      <c r="H90" s="59"/>
      <c r="I90" s="59"/>
      <c r="J90" s="59"/>
      <c r="K90" s="59"/>
      <c r="L90" s="59"/>
      <c r="M90" s="62"/>
    </row>
    <row r="91" spans="2:13" ht="26.4" customHeight="1">
      <c r="B91" s="4603" t="s">
        <v>1613</v>
      </c>
      <c r="C91" s="3806"/>
      <c r="E91" s="4635" t="s">
        <v>582</v>
      </c>
      <c r="F91" s="4635"/>
      <c r="G91" s="4635"/>
      <c r="H91" s="4635"/>
      <c r="I91" s="4635"/>
      <c r="J91" s="4635"/>
      <c r="K91" s="4635"/>
      <c r="L91" s="4635"/>
      <c r="M91" s="4636"/>
    </row>
    <row r="92" spans="2:13" ht="20.399999999999999" customHeight="1">
      <c r="B92" s="716"/>
      <c r="C92" s="55"/>
      <c r="D92" s="55"/>
      <c r="E92" s="55"/>
      <c r="F92" s="55"/>
      <c r="G92" s="55"/>
      <c r="H92" s="55"/>
      <c r="I92" s="55"/>
      <c r="J92" s="55"/>
      <c r="K92" s="55"/>
      <c r="L92" s="55"/>
      <c r="M92" s="717"/>
    </row>
    <row r="93" spans="2:13" ht="13.95" customHeight="1">
      <c r="B93" s="716" t="s">
        <v>370</v>
      </c>
      <c r="C93" s="55"/>
      <c r="E93" s="4635" t="s">
        <v>582</v>
      </c>
      <c r="F93" s="4635"/>
      <c r="G93" s="4635"/>
      <c r="H93" s="4635"/>
      <c r="I93" s="55"/>
      <c r="J93" s="55"/>
      <c r="K93" s="55"/>
      <c r="L93" s="55"/>
      <c r="M93" s="717"/>
    </row>
    <row r="94" spans="2:13" ht="20.399999999999999" customHeight="1">
      <c r="B94" s="716"/>
      <c r="C94" s="55"/>
      <c r="D94" s="55"/>
      <c r="E94" s="55"/>
      <c r="F94" s="55"/>
      <c r="G94" s="55"/>
      <c r="H94" s="55"/>
      <c r="I94" s="55"/>
      <c r="J94" s="55"/>
      <c r="K94" s="55"/>
      <c r="L94" s="55"/>
      <c r="M94" s="717"/>
    </row>
    <row r="95" spans="2:13" ht="13.2" customHeight="1">
      <c r="B95" s="4603" t="s">
        <v>1614</v>
      </c>
      <c r="C95" s="3806"/>
      <c r="D95" s="3806"/>
      <c r="E95" s="4635" t="s">
        <v>582</v>
      </c>
      <c r="F95" s="4635"/>
      <c r="G95" s="4635"/>
      <c r="H95" s="4635"/>
      <c r="I95" s="4635"/>
      <c r="J95" s="4635"/>
      <c r="K95" s="4635"/>
      <c r="L95" s="4635"/>
      <c r="M95" s="4636"/>
    </row>
    <row r="96" spans="2:13" ht="20.399999999999999" customHeight="1">
      <c r="B96" s="716"/>
      <c r="C96" s="55"/>
      <c r="D96" s="55"/>
      <c r="E96" s="55"/>
      <c r="F96" s="55"/>
      <c r="G96" s="55"/>
      <c r="H96" s="55"/>
      <c r="I96" s="55"/>
      <c r="J96" s="55"/>
      <c r="K96" s="55"/>
      <c r="L96" s="55"/>
      <c r="M96" s="717"/>
    </row>
    <row r="97" spans="2:13" ht="13.2" customHeight="1">
      <c r="B97" s="4603" t="s">
        <v>515</v>
      </c>
      <c r="C97" s="3806"/>
      <c r="D97" s="55"/>
      <c r="E97" s="4635" t="s">
        <v>582</v>
      </c>
      <c r="F97" s="4635"/>
      <c r="G97" s="4635"/>
      <c r="H97" s="4635"/>
      <c r="I97" s="55"/>
      <c r="J97" s="55"/>
      <c r="K97" s="55"/>
      <c r="L97" s="55"/>
      <c r="M97" s="717"/>
    </row>
    <row r="98" spans="2:13" ht="20.399999999999999" customHeight="1">
      <c r="B98" s="716"/>
      <c r="C98" s="55"/>
      <c r="D98" s="55"/>
      <c r="E98" s="55"/>
      <c r="F98" s="55"/>
      <c r="G98" s="55"/>
      <c r="H98" s="55"/>
      <c r="I98" s="55"/>
      <c r="J98" s="55"/>
      <c r="K98" s="55"/>
      <c r="L98" s="55"/>
      <c r="M98" s="717"/>
    </row>
    <row r="99" spans="2:13" ht="13.2" customHeight="1">
      <c r="B99" s="4603" t="s">
        <v>1615</v>
      </c>
      <c r="C99" s="3806"/>
      <c r="D99" s="3806"/>
      <c r="E99" s="4635" t="s">
        <v>582</v>
      </c>
      <c r="F99" s="4635"/>
      <c r="G99" s="4635"/>
      <c r="H99" s="4635"/>
      <c r="I99" s="4635"/>
      <c r="J99" s="4635"/>
      <c r="K99" s="4635"/>
      <c r="L99" s="4635"/>
      <c r="M99" s="4636"/>
    </row>
    <row r="100" spans="2:13" ht="20.399999999999999" customHeight="1">
      <c r="B100" s="58"/>
      <c r="C100" s="59"/>
      <c r="D100" s="59"/>
      <c r="E100" s="59"/>
      <c r="F100" s="59"/>
      <c r="G100" s="59"/>
      <c r="H100" s="59"/>
      <c r="I100" s="59"/>
      <c r="J100" s="59"/>
      <c r="K100" s="59"/>
      <c r="L100" s="59"/>
      <c r="M100" s="62"/>
    </row>
    <row r="101" spans="2:13" ht="13.95" customHeight="1">
      <c r="B101" s="4603" t="s">
        <v>515</v>
      </c>
      <c r="C101" s="3806"/>
      <c r="D101" s="287"/>
      <c r="E101" s="4635" t="s">
        <v>582</v>
      </c>
      <c r="F101" s="4635"/>
      <c r="G101" s="4635"/>
      <c r="H101" s="4635"/>
      <c r="I101" s="55"/>
      <c r="J101" s="55"/>
      <c r="K101" s="55"/>
      <c r="L101" s="55"/>
      <c r="M101" s="717"/>
    </row>
    <row r="102" spans="2:13" ht="20.399999999999999" customHeight="1">
      <c r="B102" s="716"/>
      <c r="C102" s="55"/>
      <c r="D102" s="55"/>
      <c r="E102" s="55"/>
      <c r="F102" s="55"/>
      <c r="G102" s="55"/>
      <c r="H102" s="55"/>
      <c r="I102" s="55"/>
      <c r="J102" s="55"/>
      <c r="K102" s="55"/>
      <c r="L102" s="55"/>
      <c r="M102" s="717"/>
    </row>
    <row r="103" spans="2:13" ht="13.95" customHeight="1">
      <c r="B103" s="4603" t="s">
        <v>1616</v>
      </c>
      <c r="C103" s="3806"/>
      <c r="D103" s="3806"/>
      <c r="E103" s="4635" t="s">
        <v>582</v>
      </c>
      <c r="F103" s="4635"/>
      <c r="G103" s="4635"/>
      <c r="H103" s="4635"/>
      <c r="I103" s="4635"/>
      <c r="J103" s="4635"/>
      <c r="K103" s="4635"/>
      <c r="L103" s="4635"/>
      <c r="M103" s="4636"/>
    </row>
    <row r="104" spans="2:13" ht="20.399999999999999" customHeight="1">
      <c r="B104" s="716"/>
      <c r="C104" s="55"/>
      <c r="D104" s="55"/>
      <c r="E104" s="55"/>
      <c r="F104" s="55"/>
      <c r="G104" s="55"/>
      <c r="H104" s="55"/>
      <c r="I104" s="55"/>
      <c r="J104" s="55"/>
      <c r="K104" s="55"/>
      <c r="L104" s="55"/>
      <c r="M104" s="717"/>
    </row>
    <row r="105" spans="2:13" ht="13.95" customHeight="1">
      <c r="B105" s="4603" t="s">
        <v>1617</v>
      </c>
      <c r="C105" s="3806"/>
      <c r="D105" s="3806"/>
      <c r="E105" s="4635" t="s">
        <v>582</v>
      </c>
      <c r="F105" s="4635"/>
      <c r="G105" s="4635"/>
      <c r="H105" s="4635"/>
      <c r="I105" s="4635"/>
      <c r="J105" s="4635"/>
      <c r="K105" s="4635"/>
      <c r="L105" s="4635"/>
      <c r="M105" s="4636"/>
    </row>
    <row r="106" spans="2:13" ht="13.8">
      <c r="B106" s="927"/>
      <c r="C106" s="511"/>
      <c r="D106" s="511"/>
      <c r="E106" s="511"/>
      <c r="F106" s="511"/>
      <c r="G106" s="511"/>
      <c r="H106" s="511"/>
      <c r="I106" s="511"/>
      <c r="J106" s="511"/>
      <c r="K106" s="511"/>
      <c r="L106" s="511"/>
      <c r="M106" s="720"/>
    </row>
  </sheetData>
  <sheetProtection formatRows="0"/>
  <mergeCells count="84">
    <mergeCell ref="E103:M103"/>
    <mergeCell ref="E105:M105"/>
    <mergeCell ref="E101:H101"/>
    <mergeCell ref="E91:M91"/>
    <mergeCell ref="E93:H93"/>
    <mergeCell ref="B101:C101"/>
    <mergeCell ref="E95:M95"/>
    <mergeCell ref="E97:H97"/>
    <mergeCell ref="E99:M99"/>
    <mergeCell ref="B95:D95"/>
    <mergeCell ref="F25:L25"/>
    <mergeCell ref="B21:E21"/>
    <mergeCell ref="F33:L33"/>
    <mergeCell ref="B91:C91"/>
    <mergeCell ref="B97:C97"/>
    <mergeCell ref="C81:M81"/>
    <mergeCell ref="C83:M83"/>
    <mergeCell ref="C65:M65"/>
    <mergeCell ref="B48:M48"/>
    <mergeCell ref="B45:M45"/>
    <mergeCell ref="C79:M79"/>
    <mergeCell ref="C77:M77"/>
    <mergeCell ref="D59:M59"/>
    <mergeCell ref="D61:M61"/>
    <mergeCell ref="D63:M63"/>
    <mergeCell ref="D67:M67"/>
    <mergeCell ref="B14:M14"/>
    <mergeCell ref="F19:M19"/>
    <mergeCell ref="F21:I21"/>
    <mergeCell ref="F17:I17"/>
    <mergeCell ref="B19:E19"/>
    <mergeCell ref="C51:J51"/>
    <mergeCell ref="C47:M47"/>
    <mergeCell ref="C57:M57"/>
    <mergeCell ref="D53:M53"/>
    <mergeCell ref="D55:M55"/>
    <mergeCell ref="P35:R35"/>
    <mergeCell ref="B30:M30"/>
    <mergeCell ref="B28:M28"/>
    <mergeCell ref="B43:M43"/>
    <mergeCell ref="B35:I35"/>
    <mergeCell ref="I36:J36"/>
    <mergeCell ref="F29:L29"/>
    <mergeCell ref="B29:E29"/>
    <mergeCell ref="F31:J31"/>
    <mergeCell ref="B31:E31"/>
    <mergeCell ref="B39:D39"/>
    <mergeCell ref="K31:L31"/>
    <mergeCell ref="K35:L35"/>
    <mergeCell ref="B33:D33"/>
    <mergeCell ref="B37:D37"/>
    <mergeCell ref="B41:M41"/>
    <mergeCell ref="D71:M71"/>
    <mergeCell ref="B1:M1"/>
    <mergeCell ref="B3:M3"/>
    <mergeCell ref="B4:M4"/>
    <mergeCell ref="B5:M5"/>
    <mergeCell ref="B6:M6"/>
    <mergeCell ref="B7:M7"/>
    <mergeCell ref="B9:M9"/>
    <mergeCell ref="B10:M10"/>
    <mergeCell ref="B11:G11"/>
    <mergeCell ref="H11:M11"/>
    <mergeCell ref="C49:M49"/>
    <mergeCell ref="B15:E15"/>
    <mergeCell ref="B17:E17"/>
    <mergeCell ref="F37:L37"/>
    <mergeCell ref="B13:M13"/>
    <mergeCell ref="D69:M69"/>
    <mergeCell ref="B105:D105"/>
    <mergeCell ref="B23:E23"/>
    <mergeCell ref="F23:I23"/>
    <mergeCell ref="B16:M16"/>
    <mergeCell ref="B20:M20"/>
    <mergeCell ref="B103:D103"/>
    <mergeCell ref="B99:D99"/>
    <mergeCell ref="C87:M87"/>
    <mergeCell ref="C85:M85"/>
    <mergeCell ref="C89:M89"/>
    <mergeCell ref="C73:M73"/>
    <mergeCell ref="C75:M75"/>
    <mergeCell ref="B25:E25"/>
    <mergeCell ref="B27:E27"/>
    <mergeCell ref="F27:I27"/>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rowBreaks count="2" manualBreakCount="2">
    <brk id="40" min="1" max="12" man="1"/>
    <brk id="79" min="1"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01825" r:id="rId4" name="Button 1">
              <controlPr defaultSize="0" print="0" autoFill="0" autoPict="0" macro="[0]!ToMainMenu">
                <anchor>
                  <from>
                    <xdr:col>14</xdr:col>
                    <xdr:colOff>152400</xdr:colOff>
                    <xdr:row>0</xdr:row>
                    <xdr:rowOff>297180</xdr:rowOff>
                  </from>
                  <to>
                    <xdr:col>16</xdr:col>
                    <xdr:colOff>419100</xdr:colOff>
                    <xdr:row>0</xdr:row>
                    <xdr:rowOff>640080</xdr:rowOff>
                  </to>
                </anchor>
              </controlPr>
            </control>
          </mc:Choice>
        </mc:AlternateContent>
        <mc:AlternateContent xmlns:mc="http://schemas.openxmlformats.org/markup-compatibility/2006">
          <mc:Choice Requires="x14">
            <control shapeId="1101826" r:id="rId5" name="Button 2">
              <controlPr defaultSize="0" print="0" autoFill="0" autoPict="0" macro="[0]!PrintCoverPGSec1">
                <anchor>
                  <from>
                    <xdr:col>14</xdr:col>
                    <xdr:colOff>152400</xdr:colOff>
                    <xdr:row>3</xdr:row>
                    <xdr:rowOff>99060</xdr:rowOff>
                  </from>
                  <to>
                    <xdr:col>16</xdr:col>
                    <xdr:colOff>419100</xdr:colOff>
                    <xdr:row>5</xdr:row>
                    <xdr:rowOff>60960</xdr:rowOff>
                  </to>
                </anchor>
              </controlPr>
            </control>
          </mc:Choice>
        </mc:AlternateContent>
        <mc:AlternateContent xmlns:mc="http://schemas.openxmlformats.org/markup-compatibility/2006">
          <mc:Choice Requires="x14">
            <control shapeId="1101827" r:id="rId6" name="Button 3">
              <controlPr defaultSize="0" print="0" autoFill="0" autoPict="0" macro="[0]!PrintPreview">
                <anchor>
                  <from>
                    <xdr:col>14</xdr:col>
                    <xdr:colOff>152400</xdr:colOff>
                    <xdr:row>0</xdr:row>
                    <xdr:rowOff>670560</xdr:rowOff>
                  </from>
                  <to>
                    <xdr:col>16</xdr:col>
                    <xdr:colOff>419100</xdr:colOff>
                    <xdr:row>1</xdr:row>
                    <xdr:rowOff>121920</xdr:rowOff>
                  </to>
                </anchor>
              </controlPr>
            </control>
          </mc:Choice>
        </mc:AlternateContent>
        <mc:AlternateContent xmlns:mc="http://schemas.openxmlformats.org/markup-compatibility/2006">
          <mc:Choice Requires="x14">
            <control shapeId="1101828" r:id="rId7" name="Button 4">
              <controlPr defaultSize="0" print="0" autoFill="0" autoPict="0" macro="[0]!ToDataEntry">
                <anchor>
                  <from>
                    <xdr:col>14</xdr:col>
                    <xdr:colOff>152400</xdr:colOff>
                    <xdr:row>5</xdr:row>
                    <xdr:rowOff>121920</xdr:rowOff>
                  </from>
                  <to>
                    <xdr:col>16</xdr:col>
                    <xdr:colOff>419100</xdr:colOff>
                    <xdr:row>7</xdr:row>
                    <xdr:rowOff>83820</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1">
    <tabColor rgb="FF00B050"/>
  </sheetPr>
  <dimension ref="A1:K19"/>
  <sheetViews>
    <sheetView showGridLines="0" showRowColHeaders="0" zoomScaleNormal="100" zoomScaleSheetLayoutView="89" workbookViewId="0">
      <selection activeCell="E28" sqref="E28"/>
    </sheetView>
  </sheetViews>
  <sheetFormatPr defaultColWidth="9.109375" defaultRowHeight="13.2"/>
  <cols>
    <col min="7" max="7" width="13.88671875" customWidth="1"/>
  </cols>
  <sheetData>
    <row r="1" spans="1:11" ht="63.75" customHeight="1">
      <c r="A1" s="390"/>
      <c r="B1" s="390"/>
      <c r="C1" s="390"/>
      <c r="D1" s="390"/>
      <c r="F1" s="390"/>
      <c r="G1" s="390"/>
      <c r="H1" s="390"/>
      <c r="I1" s="390"/>
      <c r="J1" s="390"/>
      <c r="K1" s="390"/>
    </row>
    <row r="2" spans="1:11" ht="81.75" customHeight="1" thickBot="1">
      <c r="A2" s="3056" t="str">
        <f>+'Master Data'!ProjectTitle</f>
        <v>KZN Public Works: 191 Prince Alfred Street</v>
      </c>
      <c r="B2" s="3056"/>
      <c r="C2" s="3056"/>
      <c r="D2" s="3056"/>
      <c r="E2" s="3056"/>
      <c r="F2" s="3056"/>
      <c r="G2" s="3056"/>
      <c r="H2" s="3056"/>
      <c r="I2" s="3056"/>
      <c r="J2" s="3056"/>
      <c r="K2" s="3056"/>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037" t="s">
        <v>90</v>
      </c>
      <c r="B16" s="3037"/>
      <c r="C16" s="3037"/>
      <c r="D16" s="3037"/>
      <c r="E16" s="3037"/>
      <c r="F16" s="3037"/>
      <c r="G16" s="3037"/>
      <c r="H16" s="3037"/>
      <c r="I16" s="3037"/>
      <c r="J16" s="3037"/>
    </row>
    <row r="17" spans="1:1">
      <c r="A17" s="7"/>
    </row>
    <row r="18" spans="1:1">
      <c r="A18" s="7"/>
    </row>
    <row r="19" spans="1:1">
      <c r="A19" s="7"/>
    </row>
  </sheetData>
  <sheetProtection formatRows="0"/>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6768" r:id="rId4" name="Button 141904">
              <controlPr defaultSize="0" print="0" autoFill="0" autoPict="0" macro="[0]!ToMainMenu">
                <anchor>
                  <from>
                    <xdr:col>17</xdr:col>
                    <xdr:colOff>0</xdr:colOff>
                    <xdr:row>0</xdr:row>
                    <xdr:rowOff>693420</xdr:rowOff>
                  </from>
                  <to>
                    <xdr:col>20</xdr:col>
                    <xdr:colOff>7620</xdr:colOff>
                    <xdr:row>1</xdr:row>
                    <xdr:rowOff>419100</xdr:rowOff>
                  </to>
                </anchor>
              </controlPr>
            </control>
          </mc:Choice>
        </mc:AlternateContent>
        <mc:AlternateContent xmlns:mc="http://schemas.openxmlformats.org/markup-compatibility/2006">
          <mc:Choice Requires="x14">
            <control shapeId="946769" r:id="rId5" name="Button 141905">
              <controlPr defaultSize="0" print="0" autoFill="0" autoPict="0" macro="[0]!PrintCoverPGSec1">
                <anchor>
                  <from>
                    <xdr:col>17</xdr:col>
                    <xdr:colOff>0</xdr:colOff>
                    <xdr:row>2</xdr:row>
                    <xdr:rowOff>99060</xdr:rowOff>
                  </from>
                  <to>
                    <xdr:col>20</xdr:col>
                    <xdr:colOff>7620</xdr:colOff>
                    <xdr:row>5</xdr:row>
                    <xdr:rowOff>30480</xdr:rowOff>
                  </to>
                </anchor>
              </controlPr>
            </control>
          </mc:Choice>
        </mc:AlternateContent>
        <mc:AlternateContent xmlns:mc="http://schemas.openxmlformats.org/markup-compatibility/2006">
          <mc:Choice Requires="x14">
            <control shapeId="946770" r:id="rId6" name="Button 141906">
              <controlPr defaultSize="0" print="0" autoFill="0" autoPict="0" macro="[0]!PrintPreview">
                <anchor>
                  <from>
                    <xdr:col>17</xdr:col>
                    <xdr:colOff>0</xdr:colOff>
                    <xdr:row>1</xdr:row>
                    <xdr:rowOff>464820</xdr:rowOff>
                  </from>
                  <to>
                    <xdr:col>20</xdr:col>
                    <xdr:colOff>7620</xdr:colOff>
                    <xdr:row>1</xdr:row>
                    <xdr:rowOff>937260</xdr:rowOff>
                  </to>
                </anchor>
              </controlPr>
            </control>
          </mc:Choice>
        </mc:AlternateContent>
        <mc:AlternateContent xmlns:mc="http://schemas.openxmlformats.org/markup-compatibility/2006">
          <mc:Choice Requires="x14">
            <control shapeId="946904" r:id="rId7" name="Button 142040">
              <controlPr defaultSize="0" print="0" autoFill="0" autoPict="0" macro="[0]!ToDataEntry">
                <anchor>
                  <from>
                    <xdr:col>17</xdr:col>
                    <xdr:colOff>0</xdr:colOff>
                    <xdr:row>5</xdr:row>
                    <xdr:rowOff>83820</xdr:rowOff>
                  </from>
                  <to>
                    <xdr:col>20</xdr:col>
                    <xdr:colOff>7620</xdr:colOff>
                    <xdr:row>7</xdr:row>
                    <xdr:rowOff>60960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2">
    <tabColor rgb="FF00B050"/>
  </sheetPr>
  <dimension ref="A1:V92"/>
  <sheetViews>
    <sheetView showGridLines="0" zoomScaleNormal="100" workbookViewId="0">
      <selection activeCell="E28" sqref="E28"/>
    </sheetView>
  </sheetViews>
  <sheetFormatPr defaultColWidth="9.109375" defaultRowHeight="13.2"/>
  <cols>
    <col min="1" max="1" width="9.109375" style="8"/>
    <col min="2" max="2" width="5.44140625" style="8" customWidth="1"/>
    <col min="3" max="3" width="4.88671875" style="8" customWidth="1"/>
    <col min="4" max="4" width="1.109375" style="8" customWidth="1"/>
    <col min="5" max="5" width="4.6640625" style="8" customWidth="1"/>
    <col min="6" max="10" width="9.109375" style="8"/>
    <col min="11" max="11" width="9.109375" style="8" customWidth="1"/>
    <col min="12" max="12" width="34.6640625" style="8" customWidth="1"/>
    <col min="13" max="16384" width="9.109375" style="8"/>
  </cols>
  <sheetData>
    <row r="1" spans="1:13" ht="56.25" customHeight="1">
      <c r="B1" s="3435" t="s">
        <v>4020</v>
      </c>
      <c r="C1" s="3436"/>
      <c r="D1" s="3436"/>
      <c r="E1" s="3436"/>
      <c r="F1" s="3436"/>
      <c r="G1" s="3436"/>
      <c r="H1" s="3436"/>
      <c r="I1" s="3436"/>
      <c r="J1" s="3436"/>
      <c r="K1" s="3436"/>
      <c r="L1" s="3437"/>
      <c r="M1" s="72"/>
    </row>
    <row r="2" spans="1:13" ht="7.5" customHeight="1">
      <c r="B2" s="508"/>
      <c r="C2" s="518"/>
      <c r="D2" s="518"/>
      <c r="E2" s="518"/>
      <c r="F2" s="518"/>
      <c r="G2" s="518"/>
      <c r="H2" s="518"/>
      <c r="I2" s="518"/>
      <c r="J2" s="518"/>
      <c r="K2" s="518"/>
      <c r="L2" s="519"/>
      <c r="M2" s="72"/>
    </row>
    <row r="3" spans="1:13" ht="83.25" customHeight="1">
      <c r="B3" s="3420" t="s">
        <v>417</v>
      </c>
      <c r="C3" s="3420"/>
      <c r="D3" s="3420"/>
      <c r="E3" s="3721" t="str">
        <f>+'Master Data'!E18</f>
        <v>KZN Public Works: 191 Prince Alfred Street</v>
      </c>
      <c r="F3" s="4659"/>
      <c r="G3" s="4659"/>
      <c r="H3" s="4659"/>
      <c r="I3" s="4659"/>
      <c r="J3" s="4659"/>
      <c r="K3" s="4659"/>
      <c r="L3" s="4659"/>
      <c r="M3" s="73"/>
    </row>
    <row r="4" spans="1:13" ht="31.5" customHeight="1">
      <c r="B4" s="3132" t="s">
        <v>4552</v>
      </c>
      <c r="C4" s="3133"/>
      <c r="D4" s="3134"/>
      <c r="E4" s="3421" t="str">
        <f>+'Master Data'!E13</f>
        <v>ZNTM012345W</v>
      </c>
      <c r="F4" s="3431"/>
      <c r="G4" s="3431"/>
      <c r="H4" s="3422"/>
      <c r="I4" s="3421" t="s">
        <v>4013</v>
      </c>
      <c r="J4" s="3422"/>
      <c r="K4" s="3421" t="str">
        <f>+'Master Data'!G13</f>
        <v>012345</v>
      </c>
      <c r="L4" s="3422"/>
      <c r="M4" s="74"/>
    </row>
    <row r="5" spans="1:13">
      <c r="B5" s="25"/>
      <c r="C5" s="25"/>
      <c r="D5" s="25"/>
      <c r="E5" s="25"/>
      <c r="F5" s="25"/>
    </row>
    <row r="6" spans="1:13" ht="17.399999999999999">
      <c r="B6" s="4683" t="s">
        <v>418</v>
      </c>
      <c r="C6" s="4683"/>
      <c r="D6" s="4683"/>
      <c r="E6" s="4683"/>
      <c r="F6" s="4683"/>
      <c r="G6" s="4683"/>
      <c r="H6" s="4683"/>
      <c r="I6" s="4683"/>
      <c r="J6" s="4683"/>
      <c r="K6" s="4683"/>
      <c r="L6" s="4683"/>
    </row>
    <row r="7" spans="1:13" ht="17.399999999999999">
      <c r="B7" s="75"/>
      <c r="C7" s="75"/>
      <c r="D7" s="75"/>
      <c r="E7" s="75"/>
      <c r="F7" s="75"/>
      <c r="G7" s="75"/>
      <c r="H7" s="75"/>
      <c r="I7" s="75"/>
      <c r="J7" s="75"/>
      <c r="K7" s="75"/>
      <c r="L7" s="75"/>
    </row>
    <row r="8" spans="1:13" ht="34.950000000000003" customHeight="1">
      <c r="A8" s="747"/>
      <c r="B8" s="748"/>
      <c r="C8" s="4684" t="s">
        <v>970</v>
      </c>
      <c r="D8" s="4684"/>
      <c r="E8" s="4684"/>
      <c r="F8" s="4684"/>
      <c r="G8" s="4684"/>
      <c r="H8" s="4684"/>
      <c r="I8" s="4684"/>
      <c r="J8" s="4684"/>
      <c r="K8" s="4684"/>
      <c r="L8" s="4685"/>
    </row>
    <row r="9" spans="1:13" ht="3.6" customHeight="1">
      <c r="A9" s="89"/>
      <c r="B9" s="749"/>
      <c r="C9" s="727"/>
      <c r="D9" s="727"/>
      <c r="E9" s="727"/>
      <c r="F9" s="727"/>
      <c r="G9" s="727"/>
      <c r="H9" s="727"/>
      <c r="I9" s="727"/>
      <c r="J9" s="727"/>
      <c r="K9" s="727"/>
      <c r="L9" s="728"/>
    </row>
    <row r="10" spans="1:13" ht="79.95" customHeight="1">
      <c r="A10" s="89"/>
      <c r="B10" s="749"/>
      <c r="C10" s="3725" t="s">
        <v>2015</v>
      </c>
      <c r="D10" s="3725"/>
      <c r="E10" s="3725"/>
      <c r="F10" s="3725"/>
      <c r="G10" s="3725"/>
      <c r="H10" s="3725"/>
      <c r="I10" s="3725"/>
      <c r="J10" s="3725"/>
      <c r="K10" s="3725"/>
      <c r="L10" s="4647"/>
    </row>
    <row r="11" spans="1:13" ht="15.75" customHeight="1">
      <c r="A11" s="89"/>
      <c r="B11" s="749"/>
      <c r="C11" s="727"/>
      <c r="D11" s="727"/>
      <c r="E11" s="727"/>
      <c r="F11" s="727"/>
      <c r="G11" s="727"/>
      <c r="H11" s="727"/>
      <c r="I11" s="727"/>
      <c r="J11" s="727"/>
      <c r="K11" s="727"/>
      <c r="L11" s="728"/>
    </row>
    <row r="12" spans="1:13" ht="15.75" customHeight="1">
      <c r="A12" s="89"/>
      <c r="B12" s="750">
        <v>1</v>
      </c>
      <c r="C12" s="2706" t="s">
        <v>971</v>
      </c>
      <c r="D12" s="2706"/>
      <c r="E12" s="2706"/>
      <c r="F12" s="2706"/>
      <c r="G12" s="2706"/>
      <c r="H12" s="2706"/>
      <c r="I12" s="2706"/>
      <c r="J12" s="2706"/>
      <c r="K12" s="2706"/>
      <c r="L12" s="729"/>
    </row>
    <row r="13" spans="1:13" ht="15.75" customHeight="1">
      <c r="A13" s="89"/>
      <c r="B13" s="749"/>
      <c r="C13" s="730"/>
      <c r="D13" s="705"/>
      <c r="E13" s="705"/>
      <c r="F13" s="705"/>
      <c r="G13" s="705"/>
      <c r="H13" s="705"/>
      <c r="I13" s="705"/>
      <c r="J13" s="705"/>
      <c r="K13" s="705"/>
      <c r="L13" s="731"/>
    </row>
    <row r="14" spans="1:13" ht="125.4" customHeight="1">
      <c r="A14" s="89"/>
      <c r="B14" s="749"/>
      <c r="C14" s="3725" t="s">
        <v>4614</v>
      </c>
      <c r="D14" s="3725"/>
      <c r="E14" s="3725"/>
      <c r="F14" s="3725"/>
      <c r="G14" s="3725"/>
      <c r="H14" s="3725"/>
      <c r="I14" s="3725"/>
      <c r="J14" s="3725"/>
      <c r="K14" s="3725"/>
      <c r="L14" s="4647"/>
    </row>
    <row r="15" spans="1:13" ht="15.75" customHeight="1">
      <c r="A15" s="89"/>
      <c r="B15" s="749"/>
      <c r="C15" s="727"/>
      <c r="D15" s="727"/>
      <c r="E15" s="727"/>
      <c r="F15" s="727"/>
      <c r="G15" s="727"/>
      <c r="H15" s="727"/>
      <c r="I15" s="727"/>
      <c r="J15" s="727"/>
      <c r="K15" s="727"/>
      <c r="L15" s="728"/>
    </row>
    <row r="16" spans="1:13" ht="15.75" customHeight="1">
      <c r="A16" s="89"/>
      <c r="B16" s="750">
        <v>2</v>
      </c>
      <c r="C16" s="2706" t="s">
        <v>1115</v>
      </c>
      <c r="D16" s="2706"/>
      <c r="E16" s="2706"/>
      <c r="F16" s="2706"/>
      <c r="G16" s="2706"/>
      <c r="H16" s="2706"/>
      <c r="I16" s="2706"/>
      <c r="J16" s="2706"/>
      <c r="K16" s="2706"/>
      <c r="L16" s="729"/>
    </row>
    <row r="17" spans="1:12" ht="5.25" customHeight="1">
      <c r="A17" s="89"/>
      <c r="B17" s="749"/>
      <c r="C17" s="730"/>
      <c r="D17" s="1"/>
      <c r="E17" s="1"/>
      <c r="F17" s="1"/>
      <c r="G17" s="1"/>
      <c r="H17" s="1"/>
      <c r="I17" s="1"/>
      <c r="J17" s="1"/>
      <c r="K17" s="1"/>
      <c r="L17" s="732"/>
    </row>
    <row r="18" spans="1:12" ht="76.95" customHeight="1">
      <c r="A18" s="89"/>
      <c r="B18" s="749"/>
      <c r="C18" s="3725" t="s">
        <v>1232</v>
      </c>
      <c r="D18" s="3725"/>
      <c r="E18" s="3725"/>
      <c r="F18" s="3725"/>
      <c r="G18" s="3725"/>
      <c r="H18" s="3725"/>
      <c r="I18" s="3725"/>
      <c r="J18" s="3725"/>
      <c r="K18" s="3725"/>
      <c r="L18" s="4647"/>
    </row>
    <row r="19" spans="1:12" ht="15.75" customHeight="1">
      <c r="A19" s="89"/>
      <c r="B19" s="749"/>
      <c r="C19" s="727"/>
      <c r="D19" s="727"/>
      <c r="E19" s="727"/>
      <c r="F19" s="727"/>
      <c r="G19" s="727"/>
      <c r="H19" s="727"/>
      <c r="I19" s="727"/>
      <c r="J19" s="727"/>
      <c r="K19" s="727"/>
      <c r="L19" s="728"/>
    </row>
    <row r="20" spans="1:12" ht="15.75" customHeight="1">
      <c r="A20" s="89"/>
      <c r="B20" s="750">
        <v>3</v>
      </c>
      <c r="C20" s="2706" t="s">
        <v>1116</v>
      </c>
      <c r="D20" s="2706"/>
      <c r="E20" s="2706"/>
      <c r="F20" s="2706"/>
      <c r="G20" s="2706"/>
      <c r="H20" s="2706"/>
      <c r="I20" s="2706"/>
      <c r="J20" s="2706"/>
      <c r="K20" s="2706"/>
      <c r="L20" s="729"/>
    </row>
    <row r="21" spans="1:12" ht="70.95" customHeight="1">
      <c r="A21" s="89"/>
      <c r="B21" s="749"/>
      <c r="C21" s="4648" t="s">
        <v>1117</v>
      </c>
      <c r="D21" s="4648"/>
      <c r="E21" s="4648"/>
      <c r="F21" s="4648"/>
      <c r="G21" s="4648"/>
      <c r="H21" s="4648"/>
      <c r="I21" s="4648"/>
      <c r="J21" s="4648"/>
      <c r="K21" s="4648"/>
      <c r="L21" s="4649"/>
    </row>
    <row r="22" spans="1:12" ht="15.75" customHeight="1">
      <c r="A22" s="89"/>
      <c r="B22" s="749"/>
      <c r="C22" s="727"/>
      <c r="D22" s="727"/>
      <c r="E22" s="727"/>
      <c r="F22" s="727"/>
      <c r="G22" s="727"/>
      <c r="H22" s="727"/>
      <c r="I22" s="727"/>
      <c r="J22" s="727"/>
      <c r="K22" s="727"/>
      <c r="L22" s="728"/>
    </row>
    <row r="23" spans="1:12" ht="15.75" customHeight="1">
      <c r="A23" s="89"/>
      <c r="B23" s="750">
        <v>4</v>
      </c>
      <c r="C23" s="2706" t="s">
        <v>1118</v>
      </c>
      <c r="D23" s="2706"/>
      <c r="E23" s="2706"/>
      <c r="F23" s="2706"/>
      <c r="G23" s="2706"/>
      <c r="H23" s="2706"/>
      <c r="I23" s="2706"/>
      <c r="J23" s="2706"/>
      <c r="K23" s="2706"/>
      <c r="L23" s="732"/>
    </row>
    <row r="24" spans="1:12" ht="80.400000000000006" customHeight="1">
      <c r="A24" s="89"/>
      <c r="B24" s="749"/>
      <c r="C24" s="4648" t="s">
        <v>1233</v>
      </c>
      <c r="D24" s="4648"/>
      <c r="E24" s="4648"/>
      <c r="F24" s="4648"/>
      <c r="G24" s="4648"/>
      <c r="H24" s="4648"/>
      <c r="I24" s="4648"/>
      <c r="J24" s="4648"/>
      <c r="K24" s="4648"/>
      <c r="L24" s="4649"/>
    </row>
    <row r="25" spans="1:12" ht="15.75" customHeight="1">
      <c r="A25" s="89"/>
      <c r="B25" s="751"/>
      <c r="C25" s="4686"/>
      <c r="D25" s="4686"/>
      <c r="E25" s="4686"/>
      <c r="F25" s="4686"/>
      <c r="G25" s="4686"/>
      <c r="H25" s="4686"/>
      <c r="I25" s="4686"/>
      <c r="J25" s="4686"/>
      <c r="K25" s="4686"/>
      <c r="L25" s="4687"/>
    </row>
    <row r="26" spans="1:12" ht="15.75" customHeight="1">
      <c r="A26" s="89"/>
      <c r="B26" s="752">
        <v>5</v>
      </c>
      <c r="C26" s="4688" t="s">
        <v>1119</v>
      </c>
      <c r="D26" s="4688"/>
      <c r="E26" s="4688"/>
      <c r="F26" s="4688"/>
      <c r="G26" s="4688"/>
      <c r="H26" s="4688"/>
      <c r="I26" s="4688"/>
      <c r="J26" s="4688"/>
      <c r="K26" s="4688"/>
      <c r="L26" s="744"/>
    </row>
    <row r="27" spans="1:12" ht="67.2" customHeight="1">
      <c r="A27" s="89"/>
      <c r="B27" s="749"/>
      <c r="C27" s="4648" t="s">
        <v>434</v>
      </c>
      <c r="D27" s="4648"/>
      <c r="E27" s="4648"/>
      <c r="F27" s="4648"/>
      <c r="G27" s="4648"/>
      <c r="H27" s="4648"/>
      <c r="I27" s="4648"/>
      <c r="J27" s="4648"/>
      <c r="K27" s="4648"/>
      <c r="L27" s="4649"/>
    </row>
    <row r="28" spans="1:12" ht="15.75" customHeight="1">
      <c r="A28" s="89"/>
      <c r="B28" s="749"/>
      <c r="C28" s="727"/>
      <c r="D28" s="727"/>
      <c r="E28" s="727"/>
      <c r="F28" s="727"/>
      <c r="G28" s="727"/>
      <c r="H28" s="727"/>
      <c r="I28" s="727"/>
      <c r="J28" s="727"/>
      <c r="K28" s="727"/>
      <c r="L28" s="732"/>
    </row>
    <row r="29" spans="1:12" ht="15.75" customHeight="1">
      <c r="A29" s="89"/>
      <c r="B29" s="750">
        <v>6</v>
      </c>
      <c r="C29" s="2706" t="s">
        <v>435</v>
      </c>
      <c r="D29" s="2706"/>
      <c r="E29" s="2706"/>
      <c r="F29" s="2706"/>
      <c r="G29" s="2706"/>
      <c r="H29" s="2706"/>
      <c r="I29" s="2706"/>
      <c r="J29" s="2706"/>
      <c r="K29" s="2706"/>
      <c r="L29" s="732"/>
    </row>
    <row r="30" spans="1:12" ht="15.75" customHeight="1">
      <c r="A30" s="89"/>
      <c r="B30" s="749"/>
      <c r="C30" s="1"/>
      <c r="D30" s="1"/>
      <c r="E30" s="1"/>
      <c r="F30" s="1"/>
      <c r="G30" s="1"/>
      <c r="H30" s="1"/>
      <c r="I30" s="1"/>
      <c r="J30" s="1"/>
      <c r="K30" s="1"/>
      <c r="L30" s="732"/>
    </row>
    <row r="31" spans="1:12" ht="48.6" customHeight="1">
      <c r="A31" s="89"/>
      <c r="B31" s="753" t="s">
        <v>582</v>
      </c>
      <c r="C31" s="4648" t="s">
        <v>436</v>
      </c>
      <c r="D31" s="4648"/>
      <c r="E31" s="4648"/>
      <c r="F31" s="4648"/>
      <c r="G31" s="4648"/>
      <c r="H31" s="4648"/>
      <c r="I31" s="4648"/>
      <c r="J31" s="4648"/>
      <c r="K31" s="4648"/>
      <c r="L31" s="4649"/>
    </row>
    <row r="32" spans="1:12" ht="3.75" customHeight="1">
      <c r="A32" s="89"/>
      <c r="B32" s="749"/>
      <c r="C32" s="727"/>
      <c r="D32" s="727"/>
      <c r="E32" s="727"/>
      <c r="F32" s="727"/>
      <c r="G32" s="727"/>
      <c r="H32" s="727"/>
      <c r="I32" s="727"/>
      <c r="J32" s="727"/>
      <c r="K32" s="727"/>
      <c r="L32" s="732"/>
    </row>
    <row r="33" spans="1:19" ht="49.2" customHeight="1">
      <c r="A33" s="89"/>
      <c r="B33" s="749"/>
      <c r="C33" s="4648" t="s">
        <v>437</v>
      </c>
      <c r="D33" s="4648"/>
      <c r="E33" s="4648"/>
      <c r="F33" s="4648"/>
      <c r="G33" s="4648"/>
      <c r="H33" s="4648"/>
      <c r="I33" s="4648"/>
      <c r="J33" s="4648"/>
      <c r="K33" s="4648"/>
      <c r="L33" s="4649"/>
    </row>
    <row r="34" spans="1:19" ht="3.75" customHeight="1">
      <c r="A34" s="89"/>
      <c r="B34" s="749"/>
      <c r="C34" s="727"/>
      <c r="D34" s="727"/>
      <c r="E34" s="727"/>
      <c r="F34" s="727"/>
      <c r="G34" s="727"/>
      <c r="H34" s="727"/>
      <c r="I34" s="727"/>
      <c r="J34" s="727"/>
      <c r="K34" s="727"/>
      <c r="L34" s="732"/>
    </row>
    <row r="35" spans="1:19" ht="49.95" customHeight="1">
      <c r="A35" s="89"/>
      <c r="B35" s="749"/>
      <c r="C35" s="4648" t="s">
        <v>4615</v>
      </c>
      <c r="D35" s="4648"/>
      <c r="E35" s="4648"/>
      <c r="F35" s="4648"/>
      <c r="G35" s="4648"/>
      <c r="H35" s="4648"/>
      <c r="I35" s="4648"/>
      <c r="J35" s="4648"/>
      <c r="K35" s="4648"/>
      <c r="L35" s="4649"/>
    </row>
    <row r="36" spans="1:19" ht="16.5" customHeight="1">
      <c r="A36" s="89"/>
      <c r="B36" s="749"/>
      <c r="C36" s="733"/>
      <c r="D36" s="733"/>
      <c r="E36" s="733"/>
      <c r="F36" s="733"/>
      <c r="G36" s="733"/>
      <c r="H36" s="733"/>
      <c r="I36" s="733"/>
      <c r="J36" s="733"/>
      <c r="K36" s="733"/>
      <c r="L36" s="734"/>
    </row>
    <row r="37" spans="1:19" ht="16.5" customHeight="1">
      <c r="A37" s="89"/>
      <c r="B37" s="750">
        <v>7</v>
      </c>
      <c r="C37" s="2706" t="s">
        <v>438</v>
      </c>
      <c r="D37" s="2706"/>
      <c r="E37" s="2706"/>
      <c r="F37" s="2706"/>
      <c r="G37" s="2706"/>
      <c r="H37" s="2706"/>
      <c r="I37" s="2706"/>
      <c r="J37" s="2706"/>
      <c r="K37" s="2706"/>
      <c r="L37" s="732"/>
    </row>
    <row r="38" spans="1:19" ht="9.75" customHeight="1">
      <c r="A38" s="89"/>
      <c r="B38" s="749"/>
      <c r="C38" s="1"/>
      <c r="D38" s="1"/>
      <c r="E38" s="1"/>
      <c r="F38" s="1"/>
      <c r="G38" s="1"/>
      <c r="H38" s="1"/>
      <c r="I38" s="1"/>
      <c r="J38" s="1"/>
      <c r="K38" s="1"/>
      <c r="L38" s="732"/>
    </row>
    <row r="39" spans="1:19" ht="49.2" customHeight="1">
      <c r="A39" s="89"/>
      <c r="B39" s="749"/>
      <c r="C39" s="4665" t="s">
        <v>4616</v>
      </c>
      <c r="D39" s="4665"/>
      <c r="E39" s="4665"/>
      <c r="F39" s="4665"/>
      <c r="G39" s="4665"/>
      <c r="H39" s="4665"/>
      <c r="I39" s="4665"/>
      <c r="J39" s="4665"/>
      <c r="K39" s="4665"/>
      <c r="L39" s="4666"/>
    </row>
    <row r="40" spans="1:19" ht="52.95" customHeight="1">
      <c r="A40" s="89"/>
      <c r="B40" s="749"/>
      <c r="C40" s="4665" t="s">
        <v>4617</v>
      </c>
      <c r="D40" s="4665"/>
      <c r="E40" s="4665"/>
      <c r="F40" s="4665"/>
      <c r="G40" s="4665"/>
      <c r="H40" s="4665"/>
      <c r="I40" s="4665"/>
      <c r="J40" s="4665"/>
      <c r="K40" s="4665"/>
      <c r="L40" s="4666"/>
    </row>
    <row r="41" spans="1:19" ht="35.4" customHeight="1">
      <c r="A41" s="89"/>
      <c r="B41" s="749"/>
      <c r="C41" s="4665" t="s">
        <v>4618</v>
      </c>
      <c r="D41" s="4665"/>
      <c r="E41" s="4665"/>
      <c r="F41" s="4665"/>
      <c r="G41" s="4665"/>
      <c r="H41" s="4665"/>
      <c r="I41" s="4665"/>
      <c r="J41" s="4665"/>
      <c r="K41" s="4665"/>
      <c r="L41" s="4666"/>
    </row>
    <row r="42" spans="1:19" ht="16.5" customHeight="1">
      <c r="A42" s="89"/>
      <c r="B42" s="749"/>
      <c r="C42" s="733"/>
      <c r="D42" s="733"/>
      <c r="E42" s="733"/>
      <c r="F42" s="733"/>
      <c r="G42" s="733"/>
      <c r="H42" s="733"/>
      <c r="I42" s="733"/>
      <c r="J42" s="733"/>
      <c r="K42" s="733"/>
      <c r="L42" s="734"/>
    </row>
    <row r="43" spans="1:19" ht="32.25" customHeight="1">
      <c r="A43" s="89"/>
      <c r="B43" s="750">
        <v>8</v>
      </c>
      <c r="C43" s="2706" t="s">
        <v>4619</v>
      </c>
      <c r="D43" s="2706"/>
      <c r="E43" s="2706"/>
      <c r="F43" s="2706"/>
      <c r="G43" s="2706"/>
      <c r="H43" s="2706"/>
      <c r="I43" s="2706"/>
      <c r="J43" s="2706"/>
      <c r="K43" s="2706"/>
      <c r="L43" s="4670"/>
    </row>
    <row r="44" spans="1:19" ht="16.5" customHeight="1">
      <c r="A44" s="89"/>
      <c r="B44" s="749"/>
      <c r="C44" s="1"/>
      <c r="D44" s="1"/>
      <c r="E44" s="1"/>
      <c r="F44" s="1"/>
      <c r="G44" s="1"/>
      <c r="H44" s="1"/>
      <c r="I44" s="1"/>
      <c r="J44" s="1"/>
      <c r="K44" s="1"/>
      <c r="L44" s="732"/>
    </row>
    <row r="45" spans="1:19" ht="18.600000000000001" customHeight="1">
      <c r="A45" s="89"/>
      <c r="B45" s="749"/>
      <c r="C45" s="4671" t="s">
        <v>2063</v>
      </c>
      <c r="D45" s="4672"/>
      <c r="E45" s="4672"/>
      <c r="F45" s="4672"/>
      <c r="G45" s="4672"/>
      <c r="H45" s="4672"/>
      <c r="I45" s="4672"/>
      <c r="J45" s="4672"/>
      <c r="K45" s="4672"/>
      <c r="L45" s="4673"/>
      <c r="M45" s="861"/>
    </row>
    <row r="46" spans="1:19" s="22" customFormat="1" ht="51.6" customHeight="1">
      <c r="A46" s="863"/>
      <c r="B46" s="860"/>
      <c r="C46" s="4674" t="str">
        <f>IF('Master Data'!E403=1,"Standard System of Measuring Builders Work (6th Edition)",IF('Master Data'!E403=2,"Standard System of Measuring Builders Work (7th Edition)",IF('Master Data'!E403=3,"Standard System of Measuring Building Works for Small or Simple Buildings 1999",IF('Master Data'!E403=4,"Civil Engineering Standard Method of Measurement Southern African (Edition 3)","Other (Specify)"))))</f>
        <v>Standard System of Measuring Builders Work (7th Edition)</v>
      </c>
      <c r="D46" s="4675"/>
      <c r="E46" s="4675"/>
      <c r="F46" s="4675"/>
      <c r="G46" s="4675"/>
      <c r="H46" s="4675"/>
      <c r="I46" s="4675"/>
      <c r="J46" s="4675"/>
      <c r="K46" s="4675"/>
      <c r="L46" s="4676"/>
      <c r="M46" s="864"/>
      <c r="O46" s="3295" t="s">
        <v>582</v>
      </c>
      <c r="P46" s="4657"/>
      <c r="Q46" s="4657"/>
      <c r="R46" s="4657"/>
      <c r="S46" s="4657"/>
    </row>
    <row r="47" spans="1:19" ht="96.6" customHeight="1">
      <c r="A47" s="89"/>
      <c r="B47" s="749"/>
      <c r="C47" s="4671" t="s">
        <v>2062</v>
      </c>
      <c r="D47" s="4672"/>
      <c r="E47" s="4672"/>
      <c r="F47" s="4672"/>
      <c r="G47" s="4672"/>
      <c r="H47" s="4672"/>
      <c r="I47" s="4672"/>
      <c r="J47" s="4672"/>
      <c r="K47" s="4672"/>
      <c r="L47" s="4673"/>
      <c r="M47" s="861"/>
      <c r="O47" s="30"/>
    </row>
    <row r="48" spans="1:19" ht="16.5" customHeight="1">
      <c r="A48" s="89"/>
      <c r="B48" s="749"/>
      <c r="C48" s="733"/>
      <c r="D48" s="733"/>
      <c r="E48" s="733"/>
      <c r="F48" s="733"/>
      <c r="G48" s="733"/>
      <c r="H48" s="733"/>
      <c r="I48" s="733"/>
      <c r="J48" s="733"/>
      <c r="K48" s="733"/>
      <c r="L48" s="734"/>
      <c r="O48" s="30"/>
    </row>
    <row r="49" spans="1:15" ht="16.5" customHeight="1">
      <c r="A49" s="89"/>
      <c r="B49" s="754">
        <v>9</v>
      </c>
      <c r="C49" s="2962" t="s">
        <v>804</v>
      </c>
      <c r="D49" s="2962"/>
      <c r="E49" s="2962"/>
      <c r="F49" s="2962"/>
      <c r="G49" s="2962"/>
      <c r="H49" s="2962"/>
      <c r="I49" s="2962"/>
      <c r="J49" s="2962"/>
      <c r="K49" s="2962"/>
      <c r="L49" s="732"/>
      <c r="O49" s="29"/>
    </row>
    <row r="50" spans="1:15" ht="16.5" customHeight="1">
      <c r="A50" s="89"/>
      <c r="B50" s="749"/>
      <c r="C50" s="736"/>
      <c r="D50" s="736"/>
      <c r="E50" s="736"/>
      <c r="F50" s="736"/>
      <c r="G50" s="736"/>
      <c r="H50" s="736"/>
      <c r="I50" s="736"/>
      <c r="J50" s="736"/>
      <c r="K50" s="736"/>
      <c r="L50" s="732"/>
      <c r="O50" s="30"/>
    </row>
    <row r="51" spans="1:15" ht="54" customHeight="1">
      <c r="A51" s="89"/>
      <c r="B51" s="749"/>
      <c r="C51" s="4648" t="s">
        <v>4620</v>
      </c>
      <c r="D51" s="4648"/>
      <c r="E51" s="4648"/>
      <c r="F51" s="4648"/>
      <c r="G51" s="4648"/>
      <c r="H51" s="4648"/>
      <c r="I51" s="4648"/>
      <c r="J51" s="4648"/>
      <c r="K51" s="4648"/>
      <c r="L51" s="4649"/>
    </row>
    <row r="52" spans="1:15" ht="18" customHeight="1">
      <c r="A52" s="89"/>
      <c r="B52" s="751"/>
      <c r="C52" s="745"/>
      <c r="D52" s="745"/>
      <c r="E52" s="745"/>
      <c r="F52" s="745"/>
      <c r="G52" s="745"/>
      <c r="H52" s="745"/>
      <c r="I52" s="745"/>
      <c r="J52" s="745"/>
      <c r="K52" s="745"/>
      <c r="L52" s="746"/>
    </row>
    <row r="53" spans="1:15" ht="18" customHeight="1">
      <c r="A53" s="89"/>
      <c r="B53" s="755">
        <v>10</v>
      </c>
      <c r="C53" s="4677" t="s">
        <v>199</v>
      </c>
      <c r="D53" s="4677"/>
      <c r="E53" s="4677"/>
      <c r="F53" s="4677"/>
      <c r="G53" s="4677"/>
      <c r="H53" s="4677"/>
      <c r="I53" s="4677"/>
      <c r="J53" s="4677"/>
      <c r="K53" s="4677"/>
      <c r="L53" s="744"/>
    </row>
    <row r="54" spans="1:15" ht="18" customHeight="1">
      <c r="A54" s="89"/>
      <c r="B54" s="749"/>
      <c r="C54" s="737"/>
      <c r="D54" s="1"/>
      <c r="E54" s="1"/>
      <c r="F54" s="738"/>
      <c r="G54" s="738"/>
      <c r="H54" s="738"/>
      <c r="I54" s="738"/>
      <c r="J54" s="738"/>
      <c r="K54" s="738"/>
      <c r="L54" s="732"/>
    </row>
    <row r="55" spans="1:15" ht="114.6" customHeight="1">
      <c r="A55" s="89"/>
      <c r="B55" s="749"/>
      <c r="C55" s="727" t="s">
        <v>805</v>
      </c>
      <c r="D55" s="4648" t="s">
        <v>1481</v>
      </c>
      <c r="E55" s="4648"/>
      <c r="F55" s="4648"/>
      <c r="G55" s="4648"/>
      <c r="H55" s="4648"/>
      <c r="I55" s="4648"/>
      <c r="J55" s="4648"/>
      <c r="K55" s="4648"/>
      <c r="L55" s="4649"/>
    </row>
    <row r="56" spans="1:15" ht="54.6" customHeight="1">
      <c r="A56" s="89"/>
      <c r="B56" s="749"/>
      <c r="C56" s="739" t="s">
        <v>584</v>
      </c>
      <c r="D56" s="4667" t="s">
        <v>336</v>
      </c>
      <c r="E56" s="4667"/>
      <c r="F56" s="4667"/>
      <c r="G56" s="4667"/>
      <c r="H56" s="4667"/>
      <c r="I56" s="4667"/>
      <c r="J56" s="4667"/>
      <c r="K56" s="4667"/>
      <c r="L56" s="4668"/>
    </row>
    <row r="57" spans="1:15" ht="30" customHeight="1">
      <c r="A57" s="89"/>
      <c r="B57" s="749"/>
      <c r="C57" s="727" t="s">
        <v>585</v>
      </c>
      <c r="D57" s="4648" t="s">
        <v>4621</v>
      </c>
      <c r="E57" s="4648"/>
      <c r="F57" s="4648"/>
      <c r="G57" s="4648"/>
      <c r="H57" s="4648"/>
      <c r="I57" s="4648"/>
      <c r="J57" s="4648"/>
      <c r="K57" s="4648"/>
      <c r="L57" s="4649"/>
    </row>
    <row r="58" spans="1:15" ht="16.5" customHeight="1">
      <c r="A58" s="89"/>
      <c r="B58" s="677"/>
      <c r="C58" s="1939"/>
      <c r="D58" s="4660"/>
      <c r="E58" s="4660"/>
      <c r="F58" s="4660"/>
      <c r="G58" s="4660"/>
      <c r="H58" s="4660"/>
      <c r="I58" s="4660"/>
      <c r="J58" s="4660"/>
      <c r="K58" s="4660"/>
      <c r="L58" s="4661"/>
    </row>
    <row r="59" spans="1:15" ht="16.5" customHeight="1">
      <c r="A59" s="89"/>
      <c r="B59" s="754">
        <v>11</v>
      </c>
      <c r="C59" s="4678" t="s">
        <v>4019</v>
      </c>
      <c r="D59" s="2962"/>
      <c r="E59" s="2962"/>
      <c r="F59" s="2962"/>
      <c r="G59" s="2962"/>
      <c r="H59" s="2962"/>
      <c r="I59" s="2962"/>
      <c r="J59" s="2962"/>
      <c r="K59" s="2962"/>
      <c r="L59" s="4679"/>
    </row>
    <row r="60" spans="1:15" ht="16.5" customHeight="1">
      <c r="A60" s="89"/>
      <c r="B60" s="749"/>
      <c r="C60" s="737"/>
      <c r="D60" s="1"/>
      <c r="E60" s="1"/>
      <c r="F60" s="738"/>
      <c r="G60" s="738"/>
      <c r="H60" s="738"/>
      <c r="I60" s="738"/>
      <c r="J60" s="738"/>
      <c r="K60" s="738"/>
      <c r="L60" s="732"/>
    </row>
    <row r="61" spans="1:15" ht="63.75" customHeight="1">
      <c r="A61" s="89"/>
      <c r="B61" s="749"/>
      <c r="C61" s="727" t="s">
        <v>805</v>
      </c>
      <c r="D61" s="4648" t="s">
        <v>4021</v>
      </c>
      <c r="E61" s="4648"/>
      <c r="F61" s="4648"/>
      <c r="G61" s="4648"/>
      <c r="H61" s="4648"/>
      <c r="I61" s="4648"/>
      <c r="J61" s="4648"/>
      <c r="K61" s="4648"/>
      <c r="L61" s="4649"/>
    </row>
    <row r="62" spans="1:15" ht="26.25" customHeight="1">
      <c r="A62" s="89"/>
      <c r="B62" s="749"/>
      <c r="C62" s="739" t="s">
        <v>584</v>
      </c>
      <c r="D62" s="4680" t="s">
        <v>4026</v>
      </c>
      <c r="E62" s="4680"/>
      <c r="F62" s="4680"/>
      <c r="G62" s="4680"/>
      <c r="H62" s="4680"/>
      <c r="I62" s="4680"/>
      <c r="J62" s="4680"/>
      <c r="K62" s="4680"/>
      <c r="L62" s="4681"/>
    </row>
    <row r="63" spans="1:15" ht="63" customHeight="1">
      <c r="A63" s="89"/>
      <c r="B63" s="749"/>
      <c r="C63" s="727" t="s">
        <v>585</v>
      </c>
      <c r="D63" s="4648" t="s">
        <v>4022</v>
      </c>
      <c r="E63" s="4648"/>
      <c r="F63" s="4648"/>
      <c r="G63" s="4648"/>
      <c r="H63" s="4648"/>
      <c r="I63" s="4648"/>
      <c r="J63" s="4648"/>
      <c r="K63" s="4648"/>
      <c r="L63" s="4649"/>
    </row>
    <row r="64" spans="1:15" ht="37.5" customHeight="1">
      <c r="A64" s="89"/>
      <c r="B64" s="749"/>
      <c r="C64" s="727" t="s">
        <v>586</v>
      </c>
      <c r="D64" s="4648" t="s">
        <v>4023</v>
      </c>
      <c r="E64" s="4648"/>
      <c r="F64" s="4648"/>
      <c r="G64" s="4648"/>
      <c r="H64" s="4648"/>
      <c r="I64" s="4648"/>
      <c r="J64" s="4648"/>
      <c r="K64" s="4648"/>
      <c r="L64" s="4649"/>
    </row>
    <row r="65" spans="1:22" ht="42" customHeight="1" thickBot="1">
      <c r="A65" s="89"/>
      <c r="B65" s="756"/>
      <c r="C65" s="727">
        <v>5</v>
      </c>
      <c r="D65" s="4648" t="s">
        <v>4622</v>
      </c>
      <c r="E65" s="4648"/>
      <c r="F65" s="4648"/>
      <c r="G65" s="4648"/>
      <c r="H65" s="4648"/>
      <c r="I65" s="4648"/>
      <c r="J65" s="4648"/>
      <c r="K65" s="4648"/>
      <c r="L65" s="4649"/>
      <c r="M65" s="3331"/>
      <c r="N65" s="3331"/>
      <c r="O65" s="3331"/>
      <c r="P65" s="3331"/>
      <c r="Q65" s="3331"/>
      <c r="R65" s="3331"/>
      <c r="S65" s="3331"/>
      <c r="T65" s="3331"/>
      <c r="U65" s="3331"/>
      <c r="V65" s="3331"/>
    </row>
    <row r="66" spans="1:22" ht="30.75" customHeight="1" thickBot="1">
      <c r="A66" s="89"/>
      <c r="B66" s="756"/>
      <c r="C66" s="4650" t="s">
        <v>4024</v>
      </c>
      <c r="D66" s="4651"/>
      <c r="E66" s="4651"/>
      <c r="F66" s="4651"/>
      <c r="G66" s="4651"/>
      <c r="H66" s="4652"/>
      <c r="I66" s="4653"/>
      <c r="J66" s="4651"/>
      <c r="K66" s="4651"/>
      <c r="L66" s="4654"/>
      <c r="M66" s="70"/>
      <c r="N66" s="70"/>
      <c r="O66" s="70"/>
      <c r="P66" s="70"/>
      <c r="Q66" s="70"/>
      <c r="R66" s="70"/>
      <c r="S66" s="70"/>
      <c r="T66" s="70"/>
      <c r="U66" s="70"/>
      <c r="V66" s="70"/>
    </row>
    <row r="67" spans="1:22" ht="36.75" customHeight="1" thickBot="1">
      <c r="A67" s="89"/>
      <c r="B67" s="754"/>
      <c r="C67" s="4650" t="s">
        <v>4025</v>
      </c>
      <c r="D67" s="4651"/>
      <c r="E67" s="4651"/>
      <c r="F67" s="4651"/>
      <c r="G67" s="4651"/>
      <c r="H67" s="4652"/>
      <c r="I67" s="4653"/>
      <c r="J67" s="4651"/>
      <c r="K67" s="4651"/>
      <c r="L67" s="4654"/>
      <c r="M67" s="70"/>
      <c r="N67" s="70"/>
      <c r="O67" s="70"/>
      <c r="P67" s="70"/>
      <c r="Q67" s="70"/>
      <c r="R67" s="70"/>
      <c r="S67" s="70"/>
      <c r="T67" s="70"/>
      <c r="U67" s="70"/>
      <c r="V67" s="70"/>
    </row>
    <row r="68" spans="1:22" ht="30.75" customHeight="1">
      <c r="A68" s="89"/>
      <c r="B68" s="1938">
        <v>12</v>
      </c>
      <c r="C68" s="4655" t="s">
        <v>4027</v>
      </c>
      <c r="D68" s="3270"/>
      <c r="E68" s="3270"/>
      <c r="F68" s="3270"/>
      <c r="G68" s="3270"/>
      <c r="H68" s="3270"/>
      <c r="I68" s="3270"/>
      <c r="J68" s="3270"/>
      <c r="K68" s="3270"/>
      <c r="L68" s="734"/>
      <c r="M68" s="70"/>
      <c r="N68" s="70"/>
      <c r="O68" s="70"/>
      <c r="P68" s="70"/>
      <c r="Q68" s="70"/>
      <c r="R68" s="70"/>
      <c r="S68" s="70"/>
      <c r="T68" s="70"/>
      <c r="U68" s="70"/>
      <c r="V68" s="70"/>
    </row>
    <row r="69" spans="1:22" ht="84.75" customHeight="1">
      <c r="A69" s="89"/>
      <c r="B69" s="756"/>
      <c r="C69" s="4662" t="s">
        <v>4722</v>
      </c>
      <c r="D69" s="4663"/>
      <c r="E69" s="4663"/>
      <c r="F69" s="4663"/>
      <c r="G69" s="4663"/>
      <c r="H69" s="4663"/>
      <c r="I69" s="4663"/>
      <c r="J69" s="4663"/>
      <c r="K69" s="4663"/>
      <c r="L69" s="4664"/>
      <c r="M69" s="70"/>
      <c r="N69" s="70"/>
      <c r="O69" s="70"/>
      <c r="P69" s="70"/>
      <c r="Q69" s="70"/>
      <c r="R69" s="70"/>
      <c r="S69" s="70"/>
      <c r="T69" s="70"/>
      <c r="U69" s="70"/>
      <c r="V69" s="70"/>
    </row>
    <row r="70" spans="1:22" ht="51" customHeight="1">
      <c r="A70" s="89"/>
      <c r="B70" s="756"/>
      <c r="C70" s="740">
        <v>1</v>
      </c>
      <c r="D70" s="3725" t="s">
        <v>4723</v>
      </c>
      <c r="E70" s="3725"/>
      <c r="F70" s="3725"/>
      <c r="G70" s="3725"/>
      <c r="H70" s="3725"/>
      <c r="I70" s="3725"/>
      <c r="J70" s="3725"/>
      <c r="K70" s="3725"/>
      <c r="L70" s="4647"/>
      <c r="M70" s="70"/>
      <c r="N70" s="70"/>
      <c r="O70" s="70"/>
      <c r="P70" s="70"/>
      <c r="Q70" s="70"/>
      <c r="R70" s="70"/>
      <c r="S70" s="70"/>
      <c r="T70" s="70"/>
      <c r="U70" s="70"/>
      <c r="V70" s="70"/>
    </row>
    <row r="71" spans="1:22" ht="33.6" customHeight="1">
      <c r="A71" s="89"/>
      <c r="B71" s="756"/>
      <c r="C71" s="740">
        <v>2</v>
      </c>
      <c r="D71" s="3725" t="s">
        <v>4724</v>
      </c>
      <c r="E71" s="3725"/>
      <c r="F71" s="3725"/>
      <c r="G71" s="3725"/>
      <c r="H71" s="3725"/>
      <c r="I71" s="3725"/>
      <c r="J71" s="3725"/>
      <c r="K71" s="3725"/>
      <c r="L71" s="4647"/>
      <c r="M71" s="70"/>
      <c r="N71" s="70"/>
      <c r="O71" s="70"/>
      <c r="P71" s="70"/>
      <c r="Q71" s="70"/>
      <c r="R71" s="70"/>
      <c r="S71" s="70"/>
      <c r="T71" s="70"/>
      <c r="U71" s="70"/>
      <c r="V71" s="70"/>
    </row>
    <row r="72" spans="1:22" ht="42" customHeight="1">
      <c r="A72" s="89"/>
      <c r="B72" s="756"/>
      <c r="C72" s="740">
        <v>3</v>
      </c>
      <c r="D72" s="3725" t="s">
        <v>4580</v>
      </c>
      <c r="E72" s="3725"/>
      <c r="F72" s="3725"/>
      <c r="G72" s="3725"/>
      <c r="H72" s="3725"/>
      <c r="I72" s="3725"/>
      <c r="J72" s="3725"/>
      <c r="K72" s="3725"/>
      <c r="L72" s="4647"/>
      <c r="M72" s="70"/>
      <c r="N72" s="70"/>
      <c r="O72" s="70"/>
      <c r="P72" s="70"/>
      <c r="Q72" s="70"/>
      <c r="R72" s="70"/>
      <c r="S72" s="70"/>
      <c r="T72" s="70"/>
      <c r="U72" s="70"/>
      <c r="V72" s="70"/>
    </row>
    <row r="73" spans="1:22" ht="42" customHeight="1">
      <c r="A73" s="89"/>
      <c r="B73" s="756"/>
      <c r="C73" s="740">
        <v>4</v>
      </c>
      <c r="D73" s="727"/>
      <c r="E73" s="3725" t="s">
        <v>4028</v>
      </c>
      <c r="F73" s="3618"/>
      <c r="G73" s="3618"/>
      <c r="H73" s="3618"/>
      <c r="I73" s="3618"/>
      <c r="J73" s="3618"/>
      <c r="K73" s="3618"/>
      <c r="L73" s="3619"/>
      <c r="M73" s="70"/>
      <c r="N73" s="70"/>
      <c r="O73" s="70"/>
      <c r="P73" s="70"/>
      <c r="Q73" s="70"/>
      <c r="R73" s="70"/>
      <c r="S73" s="70"/>
      <c r="T73" s="70"/>
      <c r="U73" s="70"/>
      <c r="V73" s="70"/>
    </row>
    <row r="74" spans="1:22" ht="42" customHeight="1">
      <c r="A74" s="89"/>
      <c r="B74" s="756"/>
      <c r="C74" s="740">
        <v>5</v>
      </c>
      <c r="D74" s="727"/>
      <c r="E74" s="3725" t="s">
        <v>4029</v>
      </c>
      <c r="F74" s="3618"/>
      <c r="G74" s="3618"/>
      <c r="H74" s="3618"/>
      <c r="I74" s="3618"/>
      <c r="J74" s="3618"/>
      <c r="K74" s="3618"/>
      <c r="L74" s="3619"/>
      <c r="M74" s="70"/>
      <c r="N74" s="70"/>
      <c r="O74" s="70"/>
      <c r="P74" s="70"/>
      <c r="Q74" s="70"/>
      <c r="R74" s="70"/>
      <c r="S74" s="70"/>
      <c r="T74" s="70"/>
      <c r="U74" s="70"/>
      <c r="V74" s="70"/>
    </row>
    <row r="75" spans="1:22" ht="42" customHeight="1">
      <c r="A75" s="89"/>
      <c r="B75" s="756"/>
      <c r="C75" s="740">
        <v>6</v>
      </c>
      <c r="D75" s="727"/>
      <c r="E75" s="3725" t="s">
        <v>4029</v>
      </c>
      <c r="F75" s="3618"/>
      <c r="G75" s="3618"/>
      <c r="H75" s="3618"/>
      <c r="I75" s="3618"/>
      <c r="J75" s="3618"/>
      <c r="K75" s="3618"/>
      <c r="L75" s="3619"/>
      <c r="M75" s="70"/>
      <c r="N75" s="70"/>
      <c r="O75" s="70"/>
      <c r="P75" s="70"/>
      <c r="Q75" s="70"/>
      <c r="R75" s="70"/>
      <c r="S75" s="70"/>
      <c r="T75" s="70"/>
      <c r="U75" s="70"/>
      <c r="V75" s="70"/>
    </row>
    <row r="76" spans="1:22" ht="30" customHeight="1">
      <c r="A76" s="89"/>
      <c r="B76" s="756"/>
      <c r="C76" s="3969" t="s">
        <v>4030</v>
      </c>
      <c r="D76" s="4639"/>
      <c r="E76" s="4639"/>
      <c r="F76" s="4639"/>
      <c r="G76" s="4640"/>
      <c r="H76" s="4641"/>
      <c r="I76" s="4642"/>
      <c r="J76" s="4642"/>
      <c r="K76" s="4642"/>
      <c r="L76" s="4643"/>
      <c r="R76" s="70"/>
      <c r="S76" s="70"/>
      <c r="T76" s="70"/>
      <c r="U76" s="70"/>
      <c r="V76" s="70"/>
    </row>
    <row r="77" spans="1:22" ht="29.25" customHeight="1">
      <c r="A77" s="89"/>
      <c r="B77" s="756"/>
      <c r="C77" s="3969" t="s">
        <v>4031</v>
      </c>
      <c r="D77" s="3972"/>
      <c r="E77" s="3972"/>
      <c r="F77" s="3972"/>
      <c r="G77" s="3973"/>
      <c r="H77" s="4641"/>
      <c r="I77" s="3972"/>
      <c r="J77" s="3972"/>
      <c r="K77" s="3972"/>
      <c r="L77" s="3973"/>
      <c r="M77" s="70"/>
      <c r="N77" s="70"/>
      <c r="O77" s="70"/>
      <c r="P77" s="70"/>
      <c r="Q77" s="70"/>
      <c r="R77" s="70"/>
      <c r="S77" s="70"/>
      <c r="T77" s="70"/>
      <c r="U77" s="70"/>
      <c r="V77" s="70"/>
    </row>
    <row r="78" spans="1:22" ht="15.75" customHeight="1">
      <c r="A78" s="89"/>
      <c r="B78" s="4637">
        <v>13</v>
      </c>
      <c r="C78" s="3950" t="s">
        <v>670</v>
      </c>
      <c r="D78" s="3951"/>
      <c r="E78" s="3951"/>
      <c r="F78" s="3951"/>
      <c r="G78" s="3951"/>
      <c r="H78" s="3951"/>
      <c r="I78" s="3951"/>
      <c r="J78" s="3951"/>
      <c r="K78" s="3951"/>
      <c r="L78" s="4625"/>
    </row>
    <row r="79" spans="1:22" ht="21" customHeight="1">
      <c r="A79" s="89"/>
      <c r="B79" s="4638"/>
      <c r="C79" s="4656"/>
      <c r="D79" s="4657"/>
      <c r="E79" s="4657"/>
      <c r="F79" s="4657"/>
      <c r="G79" s="4657"/>
      <c r="H79" s="4657"/>
      <c r="I79" s="4657"/>
      <c r="J79" s="4657"/>
      <c r="K79" s="4657"/>
      <c r="L79" s="4658"/>
    </row>
    <row r="80" spans="1:22" ht="64.2" customHeight="1">
      <c r="A80" s="89"/>
      <c r="B80" s="756"/>
      <c r="C80" s="3725" t="str">
        <f>+'Master Data'!D618</f>
        <v>The Bills of Quantities document forms part of and must be read and priced in conjunction with all the other documents forming part of the contract documents, the Standard Conditions of Tender, Conditions of Contract, Standard Preambles to all Trades, Specifications, Drawings and all other relevant documentation.</v>
      </c>
      <c r="D80" s="3725"/>
      <c r="E80" s="3725"/>
      <c r="F80" s="3725"/>
      <c r="G80" s="3725"/>
      <c r="H80" s="3725"/>
      <c r="I80" s="3725"/>
      <c r="J80" s="3725"/>
      <c r="K80" s="3725"/>
      <c r="L80" s="4647"/>
      <c r="M80" s="4669" t="s">
        <v>3246</v>
      </c>
      <c r="N80" s="4669"/>
      <c r="O80" s="4669"/>
      <c r="P80" s="4669"/>
      <c r="Q80" s="4669"/>
      <c r="R80" s="4669"/>
      <c r="S80" s="4669"/>
      <c r="T80" s="4669"/>
      <c r="U80" s="4669"/>
    </row>
    <row r="81" spans="1:21" ht="12.75" customHeight="1">
      <c r="A81" s="89"/>
      <c r="B81" s="758" t="s">
        <v>582</v>
      </c>
      <c r="C81" s="10"/>
      <c r="D81" s="741"/>
      <c r="E81" s="741"/>
      <c r="F81" s="741"/>
      <c r="G81" s="741"/>
      <c r="H81" s="741"/>
      <c r="I81" s="741"/>
      <c r="J81" s="741"/>
      <c r="K81" s="741"/>
      <c r="L81" s="742"/>
      <c r="M81" s="4669" t="s">
        <v>4725</v>
      </c>
      <c r="N81" s="4669"/>
      <c r="O81" s="4669"/>
      <c r="P81" s="4669"/>
      <c r="Q81" s="4669"/>
      <c r="R81" s="4669"/>
      <c r="S81" s="4669"/>
      <c r="T81" s="4669"/>
      <c r="U81" s="4669"/>
    </row>
    <row r="82" spans="1:21" ht="15.75" customHeight="1">
      <c r="A82" s="89"/>
      <c r="B82" s="754">
        <v>14</v>
      </c>
      <c r="C82" s="2962" t="s">
        <v>671</v>
      </c>
      <c r="D82" s="2962"/>
      <c r="E82" s="2962"/>
      <c r="F82" s="2962"/>
      <c r="G82" s="2962"/>
      <c r="H82" s="2962"/>
      <c r="I82" s="2962"/>
      <c r="J82" s="2962"/>
      <c r="K82" s="2962"/>
      <c r="L82" s="4646"/>
    </row>
    <row r="83" spans="1:21" ht="9.75" customHeight="1">
      <c r="A83" s="89"/>
      <c r="B83" s="759"/>
      <c r="C83" s="10"/>
      <c r="D83" s="10"/>
      <c r="E83" s="10"/>
      <c r="F83" s="10"/>
      <c r="G83" s="10"/>
      <c r="H83" s="10"/>
      <c r="I83" s="10"/>
      <c r="J83" s="10"/>
      <c r="K83" s="10"/>
      <c r="L83" s="712"/>
    </row>
    <row r="84" spans="1:21" ht="52.2" customHeight="1">
      <c r="A84" s="89"/>
      <c r="B84" s="756"/>
      <c r="C84" s="3725" t="str">
        <f>+'Master Data'!D620</f>
        <v>The tender price must include for Value Added Tax (VAT). All rates, provisional sums, etc. in the Bills of Quantities must however be net (exclusive of VAT) with VAT calculated and added to the Total Value thereof in the Final Summary.</v>
      </c>
      <c r="D84" s="3725"/>
      <c r="E84" s="3725"/>
      <c r="F84" s="3725"/>
      <c r="G84" s="3725"/>
      <c r="H84" s="3725"/>
      <c r="I84" s="3725"/>
      <c r="J84" s="3725"/>
      <c r="K84" s="3725"/>
      <c r="L84" s="4647"/>
      <c r="M84" s="4682" t="s">
        <v>669</v>
      </c>
      <c r="N84" s="4682"/>
      <c r="O84" s="4682"/>
      <c r="P84" s="4682"/>
      <c r="Q84" s="4682"/>
      <c r="R84" s="4682"/>
      <c r="S84" s="4682"/>
      <c r="T84" s="4682"/>
      <c r="U84" s="4682"/>
    </row>
    <row r="85" spans="1:21" ht="15.6">
      <c r="A85" s="89"/>
      <c r="B85" s="754" t="s">
        <v>582</v>
      </c>
      <c r="C85" s="10"/>
      <c r="D85" s="10"/>
      <c r="E85" s="10"/>
      <c r="F85" s="10"/>
      <c r="G85" s="10"/>
      <c r="H85" s="10"/>
      <c r="I85" s="10"/>
      <c r="J85" s="10"/>
      <c r="K85" s="10"/>
      <c r="L85" s="712"/>
    </row>
    <row r="86" spans="1:21" ht="15.6">
      <c r="A86" s="89"/>
      <c r="B86" s="754">
        <v>15</v>
      </c>
      <c r="C86" s="2962" t="s">
        <v>601</v>
      </c>
      <c r="D86" s="2962"/>
      <c r="E86" s="2962"/>
      <c r="F86" s="2962"/>
      <c r="G86" s="2962"/>
      <c r="H86" s="2962"/>
      <c r="I86" s="2962"/>
      <c r="J86" s="2962"/>
      <c r="K86" s="2962"/>
      <c r="L86" s="4646"/>
    </row>
    <row r="87" spans="1:21" ht="17.25" customHeight="1">
      <c r="A87" s="89"/>
      <c r="B87" s="756"/>
      <c r="C87" s="10"/>
      <c r="D87" s="10"/>
      <c r="E87" s="10"/>
      <c r="F87" s="10"/>
      <c r="G87" s="10"/>
      <c r="H87" s="10"/>
      <c r="I87" s="10"/>
      <c r="J87" s="10"/>
      <c r="K87" s="10"/>
      <c r="L87" s="712"/>
    </row>
    <row r="88" spans="1:21" ht="112.2" customHeight="1">
      <c r="A88" s="721"/>
      <c r="B88" s="677"/>
      <c r="C88" s="4644" t="str">
        <f>+'Master Data'!D622</f>
        <v>Should the Bills of Quantities/Lump Sum Document be a fixed price contract, the following clause must be inserted in the Pricing Instructions:
Tenderders are to take note that the contract price adjustments are not applicable to this contract. Tenderders should therefore make provision in the Contract Sum, schedule of rates, etc. for possible price increases during the contract period, as no claims in this regard shall be entertained.</v>
      </c>
      <c r="D88" s="4644"/>
      <c r="E88" s="4644"/>
      <c r="F88" s="4644"/>
      <c r="G88" s="4644"/>
      <c r="H88" s="4644"/>
      <c r="I88" s="4644"/>
      <c r="J88" s="4644"/>
      <c r="K88" s="4644"/>
      <c r="L88" s="4645"/>
    </row>
    <row r="89" spans="1:21" ht="15.6">
      <c r="B89" s="11"/>
    </row>
    <row r="90" spans="1:21" ht="30" customHeight="1"/>
    <row r="91" spans="1:21" ht="15">
      <c r="B91" s="65"/>
      <c r="E91" s="8" t="s">
        <v>582</v>
      </c>
    </row>
    <row r="92" spans="1:21" ht="54.75" customHeight="1">
      <c r="M92" s="81"/>
    </row>
  </sheetData>
  <sheetProtection formatRows="0"/>
  <mergeCells count="74">
    <mergeCell ref="C25:L25"/>
    <mergeCell ref="C41:L41"/>
    <mergeCell ref="C26:K26"/>
    <mergeCell ref="C29:K29"/>
    <mergeCell ref="C31:L31"/>
    <mergeCell ref="C33:L33"/>
    <mergeCell ref="M84:U84"/>
    <mergeCell ref="K4:L4"/>
    <mergeCell ref="I4:J4"/>
    <mergeCell ref="E4:H4"/>
    <mergeCell ref="B4:D4"/>
    <mergeCell ref="B6:L6"/>
    <mergeCell ref="C8:L8"/>
    <mergeCell ref="C10:L10"/>
    <mergeCell ref="C12:K12"/>
    <mergeCell ref="C14:L14"/>
    <mergeCell ref="C24:L24"/>
    <mergeCell ref="C16:K16"/>
    <mergeCell ref="C18:L18"/>
    <mergeCell ref="C21:L21"/>
    <mergeCell ref="C20:K20"/>
    <mergeCell ref="C35:L35"/>
    <mergeCell ref="M65:V65"/>
    <mergeCell ref="M81:U81"/>
    <mergeCell ref="M80:U80"/>
    <mergeCell ref="C51:L51"/>
    <mergeCell ref="C43:L43"/>
    <mergeCell ref="O46:S46"/>
    <mergeCell ref="C45:L45"/>
    <mergeCell ref="C47:L47"/>
    <mergeCell ref="C46:L46"/>
    <mergeCell ref="D55:L55"/>
    <mergeCell ref="C53:K53"/>
    <mergeCell ref="C59:L59"/>
    <mergeCell ref="D63:L63"/>
    <mergeCell ref="D62:L62"/>
    <mergeCell ref="D64:L64"/>
    <mergeCell ref="B1:L1"/>
    <mergeCell ref="C80:L80"/>
    <mergeCell ref="B3:D3"/>
    <mergeCell ref="E3:L3"/>
    <mergeCell ref="D58:L58"/>
    <mergeCell ref="C69:L69"/>
    <mergeCell ref="C49:K49"/>
    <mergeCell ref="C39:L39"/>
    <mergeCell ref="C40:L40"/>
    <mergeCell ref="D61:L61"/>
    <mergeCell ref="D56:L56"/>
    <mergeCell ref="D71:L71"/>
    <mergeCell ref="D57:L57"/>
    <mergeCell ref="C37:K37"/>
    <mergeCell ref="C23:K23"/>
    <mergeCell ref="C27:L27"/>
    <mergeCell ref="C88:L88"/>
    <mergeCell ref="C82:L82"/>
    <mergeCell ref="C84:L84"/>
    <mergeCell ref="D65:L65"/>
    <mergeCell ref="C86:L86"/>
    <mergeCell ref="D72:L72"/>
    <mergeCell ref="D70:L70"/>
    <mergeCell ref="C66:H66"/>
    <mergeCell ref="I66:L66"/>
    <mergeCell ref="C67:H67"/>
    <mergeCell ref="I67:L67"/>
    <mergeCell ref="C68:K68"/>
    <mergeCell ref="E73:L73"/>
    <mergeCell ref="E74:L74"/>
    <mergeCell ref="C78:L79"/>
    <mergeCell ref="B78:B79"/>
    <mergeCell ref="E75:L75"/>
    <mergeCell ref="C76:G76"/>
    <mergeCell ref="C77:G77"/>
    <mergeCell ref="H76:L76"/>
    <mergeCell ref="H77:L77"/>
  </mergeCells>
  <phoneticPr fontId="0" type="noConversion"/>
  <hyperlinks>
    <hyperlink ref="C56" r:id="rId1" display="http://kzntreasury.kzntl.gov.za,/" xr:uid="{00000000-0004-0000-4900-000000000000}"/>
    <hyperlink ref="C62" r:id="rId2" display="http://kzntreasury.kzntl.gov.za,/" xr:uid="{00000000-0004-0000-4900-000001000000}"/>
  </hyperlinks>
  <pageMargins left="0.51181102362204722" right="0.23622047244094491" top="0.74803149606299213" bottom="0.23622047244094491" header="0.27559055118110237" footer="0.15748031496062992"/>
  <pageSetup paperSize="9" scale="83" fitToHeight="900" orientation="portrait" r:id="rId3"/>
  <headerFooter alignWithMargins="0">
    <oddHeader>&amp;RKZN Department of Public Works
Effective Date:16 JANUARY 2023
Revision 9</oddHeader>
    <oddFooter>Page &amp;P of &amp;N</oddFooter>
  </headerFooter>
  <rowBreaks count="2" manualBreakCount="2">
    <brk id="25" min="1" max="11" man="1"/>
    <brk id="52" min="1" max="11" man="1"/>
  </rowBreaks>
  <drawing r:id="rId4"/>
  <legacyDrawing r:id="rId5"/>
  <mc:AlternateContent xmlns:mc="http://schemas.openxmlformats.org/markup-compatibility/2006">
    <mc:Choice Requires="x14">
      <controls>
        <mc:AlternateContent xmlns:mc="http://schemas.openxmlformats.org/markup-compatibility/2006">
          <mc:Choice Requires="x14">
            <control shapeId="23694" r:id="rId6" name="Button 142">
              <controlPr defaultSize="0" print="0" autoFill="0" autoPict="0" macro="[0]!ToMainMenu">
                <anchor>
                  <from>
                    <xdr:col>12</xdr:col>
                    <xdr:colOff>335280</xdr:colOff>
                    <xdr:row>0</xdr:row>
                    <xdr:rowOff>121920</xdr:rowOff>
                  </from>
                  <to>
                    <xdr:col>14</xdr:col>
                    <xdr:colOff>601980</xdr:colOff>
                    <xdr:row>0</xdr:row>
                    <xdr:rowOff>449580</xdr:rowOff>
                  </to>
                </anchor>
              </controlPr>
            </control>
          </mc:Choice>
        </mc:AlternateContent>
        <mc:AlternateContent xmlns:mc="http://schemas.openxmlformats.org/markup-compatibility/2006">
          <mc:Choice Requires="x14">
            <control shapeId="23695" r:id="rId7" name="Button 143">
              <controlPr defaultSize="0" print="0" autoFill="0" autoPict="0" macro="[0]!PrintCoverPGSec1">
                <anchor>
                  <from>
                    <xdr:col>12</xdr:col>
                    <xdr:colOff>335280</xdr:colOff>
                    <xdr:row>2</xdr:row>
                    <xdr:rowOff>335280</xdr:rowOff>
                  </from>
                  <to>
                    <xdr:col>14</xdr:col>
                    <xdr:colOff>601980</xdr:colOff>
                    <xdr:row>2</xdr:row>
                    <xdr:rowOff>655320</xdr:rowOff>
                  </to>
                </anchor>
              </controlPr>
            </control>
          </mc:Choice>
        </mc:AlternateContent>
        <mc:AlternateContent xmlns:mc="http://schemas.openxmlformats.org/markup-compatibility/2006">
          <mc:Choice Requires="x14">
            <control shapeId="23696" r:id="rId8" name="Button 144">
              <controlPr defaultSize="0" print="0" autoFill="0" autoPict="0" macro="[0]!PrintPreview">
                <anchor>
                  <from>
                    <xdr:col>12</xdr:col>
                    <xdr:colOff>335280</xdr:colOff>
                    <xdr:row>0</xdr:row>
                    <xdr:rowOff>457200</xdr:rowOff>
                  </from>
                  <to>
                    <xdr:col>14</xdr:col>
                    <xdr:colOff>601980</xdr:colOff>
                    <xdr:row>1</xdr:row>
                    <xdr:rowOff>68580</xdr:rowOff>
                  </to>
                </anchor>
              </controlPr>
            </control>
          </mc:Choice>
        </mc:AlternateContent>
        <mc:AlternateContent xmlns:mc="http://schemas.openxmlformats.org/markup-compatibility/2006">
          <mc:Choice Requires="x14">
            <control shapeId="23830" r:id="rId9" name="Button 278">
              <controlPr defaultSize="0" print="0" autoFill="0" autoPict="0" macro="[0]!ToDataEntry">
                <anchor>
                  <from>
                    <xdr:col>12</xdr:col>
                    <xdr:colOff>335280</xdr:colOff>
                    <xdr:row>2</xdr:row>
                    <xdr:rowOff>670560</xdr:rowOff>
                  </from>
                  <to>
                    <xdr:col>14</xdr:col>
                    <xdr:colOff>601980</xdr:colOff>
                    <xdr:row>2</xdr:row>
                    <xdr:rowOff>990600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5">
    <tabColor rgb="FF00B050"/>
  </sheetPr>
  <dimension ref="A1:K19"/>
  <sheetViews>
    <sheetView showGridLines="0" showRowColHeaders="0" zoomScaleNormal="100" workbookViewId="0">
      <selection activeCell="E28" sqref="E28"/>
    </sheetView>
  </sheetViews>
  <sheetFormatPr defaultColWidth="9.109375" defaultRowHeight="13.2"/>
  <cols>
    <col min="7" max="7" width="13.88671875" customWidth="1"/>
  </cols>
  <sheetData>
    <row r="1" spans="1:11" ht="63.75" customHeight="1"/>
    <row r="2" spans="1:11" ht="81.75" customHeight="1" thickBot="1">
      <c r="A2" s="3056" t="str">
        <f>+'Master Data'!ProjectTitle</f>
        <v>KZN Public Works: 191 Prince Alfred Street</v>
      </c>
      <c r="B2" s="3056"/>
      <c r="C2" s="3056"/>
      <c r="D2" s="3056"/>
      <c r="E2" s="3056"/>
      <c r="F2" s="3056"/>
      <c r="G2" s="3056"/>
      <c r="H2" s="3056"/>
      <c r="I2" s="3056"/>
      <c r="J2" s="3056"/>
      <c r="K2" s="3056"/>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53.25" customHeight="1">
      <c r="A16" s="4689" t="s">
        <v>1974</v>
      </c>
      <c r="B16" s="4689"/>
      <c r="C16" s="4689"/>
      <c r="D16" s="4689"/>
      <c r="E16" s="4689"/>
      <c r="F16" s="4689"/>
      <c r="G16" s="4689"/>
      <c r="H16" s="4689"/>
      <c r="I16" s="4689"/>
      <c r="J16" s="4689"/>
    </row>
    <row r="17" spans="1:1">
      <c r="A17" s="7"/>
    </row>
    <row r="18" spans="1:1">
      <c r="A18" s="7"/>
    </row>
    <row r="19" spans="1:1">
      <c r="A19" s="7"/>
    </row>
  </sheetData>
  <sheetProtection formatRows="0"/>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2322" r:id="rId4" name="Button 2">
              <controlPr locked="0" defaultSize="0" print="0" autoFill="0" autoPict="0" macro="[0]!ToMainMenu">
                <anchor>
                  <from>
                    <xdr:col>12</xdr:col>
                    <xdr:colOff>403860</xdr:colOff>
                    <xdr:row>0</xdr:row>
                    <xdr:rowOff>373380</xdr:rowOff>
                  </from>
                  <to>
                    <xdr:col>14</xdr:col>
                    <xdr:colOff>480060</xdr:colOff>
                    <xdr:row>0</xdr:row>
                    <xdr:rowOff>655320</xdr:rowOff>
                  </to>
                </anchor>
              </controlPr>
            </control>
          </mc:Choice>
        </mc:AlternateContent>
        <mc:AlternateContent xmlns:mc="http://schemas.openxmlformats.org/markup-compatibility/2006">
          <mc:Choice Requires="x14">
            <control shapeId="952323" r:id="rId5" name="Button 3">
              <controlPr locked="0" defaultSize="0" print="0" autoFill="0" autoPict="0" macro="[0]!PrintCoverPGSec1">
                <anchor>
                  <from>
                    <xdr:col>12</xdr:col>
                    <xdr:colOff>403860</xdr:colOff>
                    <xdr:row>1</xdr:row>
                    <xdr:rowOff>632460</xdr:rowOff>
                  </from>
                  <to>
                    <xdr:col>14</xdr:col>
                    <xdr:colOff>480060</xdr:colOff>
                    <xdr:row>1</xdr:row>
                    <xdr:rowOff>914400</xdr:rowOff>
                  </to>
                </anchor>
              </controlPr>
            </control>
          </mc:Choice>
        </mc:AlternateContent>
        <mc:AlternateContent xmlns:mc="http://schemas.openxmlformats.org/markup-compatibility/2006">
          <mc:Choice Requires="x14">
            <control shapeId="952324" r:id="rId6" name="Button 4">
              <controlPr locked="0" defaultSize="0" print="0" autoFill="0" autoPict="0" macro="[0]!PrintPreview">
                <anchor>
                  <from>
                    <xdr:col>12</xdr:col>
                    <xdr:colOff>403860</xdr:colOff>
                    <xdr:row>0</xdr:row>
                    <xdr:rowOff>754380</xdr:rowOff>
                  </from>
                  <to>
                    <xdr:col>14</xdr:col>
                    <xdr:colOff>480060</xdr:colOff>
                    <xdr:row>1</xdr:row>
                    <xdr:rowOff>228600</xdr:rowOff>
                  </to>
                </anchor>
              </controlPr>
            </control>
          </mc:Choice>
        </mc:AlternateContent>
        <mc:AlternateContent xmlns:mc="http://schemas.openxmlformats.org/markup-compatibility/2006">
          <mc:Choice Requires="x14">
            <control shapeId="952458" r:id="rId7" name="Button 138">
              <controlPr locked="0" defaultSize="0" print="0" autoFill="0" autoPict="0" macro="[0]!ToDataEntry">
                <anchor>
                  <from>
                    <xdr:col>12</xdr:col>
                    <xdr:colOff>403860</xdr:colOff>
                    <xdr:row>2</xdr:row>
                    <xdr:rowOff>7620</xdr:rowOff>
                  </from>
                  <to>
                    <xdr:col>14</xdr:col>
                    <xdr:colOff>480060</xdr:colOff>
                    <xdr:row>3</xdr:row>
                    <xdr:rowOff>121920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3">
    <tabColor rgb="FF00B050"/>
  </sheetPr>
  <dimension ref="A1:L1291"/>
  <sheetViews>
    <sheetView showGridLines="0" topLeftCell="A55" zoomScaleNormal="100" zoomScaleSheetLayoutView="80" workbookViewId="0">
      <selection activeCell="E28" sqref="E28"/>
    </sheetView>
  </sheetViews>
  <sheetFormatPr defaultColWidth="9.109375" defaultRowHeight="13.2"/>
  <cols>
    <col min="1" max="1" width="5.44140625" style="71" customWidth="1"/>
    <col min="2" max="2" width="64.88671875" style="71" customWidth="1"/>
    <col min="3" max="3" width="5.88671875" style="71" customWidth="1"/>
    <col min="4" max="4" width="9.5546875" style="1564" customWidth="1"/>
    <col min="5" max="5" width="7.44140625" style="71" customWidth="1"/>
    <col min="6" max="6" width="10.33203125" style="71" customWidth="1"/>
    <col min="7" max="7" width="4.109375" style="71" customWidth="1"/>
    <col min="8" max="8" width="6.109375" style="71" customWidth="1"/>
    <col min="9" max="9" width="71.5546875" style="71" customWidth="1"/>
    <col min="10" max="10" width="6.109375" style="71" customWidth="1"/>
    <col min="11" max="11" width="5.33203125" style="71" customWidth="1"/>
    <col min="12" max="12" width="10.33203125" style="71" customWidth="1"/>
    <col min="13" max="16384" width="9.109375" style="71"/>
  </cols>
  <sheetData>
    <row r="1" spans="1:12" ht="48.6" customHeight="1" thickBot="1">
      <c r="A1" s="4693" t="str">
        <f>+'Master Data'!E18</f>
        <v>KZN Public Works: 191 Prince Alfred Street</v>
      </c>
      <c r="B1" s="4694"/>
      <c r="C1" s="4694"/>
      <c r="D1" s="4694"/>
      <c r="E1" s="4694"/>
      <c r="F1" s="1617"/>
    </row>
    <row r="2" spans="1:12">
      <c r="A2" s="1579"/>
      <c r="B2" s="1580" t="s">
        <v>337</v>
      </c>
      <c r="C2" s="1580"/>
      <c r="D2" s="1580"/>
      <c r="E2" s="1580"/>
      <c r="F2" s="1499"/>
    </row>
    <row r="3" spans="1:12" ht="15" customHeight="1" thickBot="1">
      <c r="A3" s="1581"/>
      <c r="B3" s="1614" t="s">
        <v>1278</v>
      </c>
      <c r="C3" s="1582"/>
      <c r="D3" s="1582"/>
      <c r="E3" s="1582"/>
      <c r="F3" s="1583"/>
      <c r="H3" s="4690"/>
      <c r="I3" s="4690"/>
      <c r="J3" s="4690"/>
      <c r="K3" s="4690"/>
      <c r="L3" s="4690"/>
    </row>
    <row r="4" spans="1:12" ht="24.75" customHeight="1">
      <c r="A4" s="1612"/>
      <c r="B4" s="1538" t="s">
        <v>338</v>
      </c>
      <c r="C4" s="1542" t="s">
        <v>339</v>
      </c>
      <c r="D4" s="1542" t="s">
        <v>340</v>
      </c>
      <c r="E4" s="1543" t="s">
        <v>341</v>
      </c>
      <c r="F4" s="1621" t="s">
        <v>342</v>
      </c>
      <c r="H4" s="4690"/>
      <c r="I4" s="4690"/>
      <c r="J4" s="4690"/>
      <c r="K4" s="4690"/>
      <c r="L4" s="4690"/>
    </row>
    <row r="5" spans="1:12" ht="12" customHeight="1">
      <c r="A5" s="1584"/>
      <c r="B5" s="112"/>
      <c r="C5" s="295"/>
      <c r="D5" s="296"/>
      <c r="E5" s="297"/>
      <c r="F5" s="1603"/>
      <c r="H5" s="4692"/>
      <c r="I5" s="4692"/>
      <c r="J5" s="4692"/>
      <c r="K5" s="4692"/>
      <c r="L5" s="4692"/>
    </row>
    <row r="6" spans="1:12" ht="41.25" customHeight="1">
      <c r="A6" s="1585" t="s">
        <v>1192</v>
      </c>
      <c r="B6" s="299" t="s">
        <v>2002</v>
      </c>
      <c r="C6" s="290"/>
      <c r="D6" s="291"/>
      <c r="E6" s="1604"/>
      <c r="F6" s="1618"/>
      <c r="H6" s="4691"/>
      <c r="I6" s="4691"/>
      <c r="J6" s="4691"/>
      <c r="K6" s="4691"/>
      <c r="L6" s="4691"/>
    </row>
    <row r="7" spans="1:12" ht="12" customHeight="1">
      <c r="A7" s="1585"/>
      <c r="B7" s="1586"/>
      <c r="C7" s="295"/>
      <c r="D7" s="1551"/>
      <c r="E7" s="1550"/>
      <c r="F7" s="1618"/>
      <c r="H7" s="2418"/>
      <c r="I7" s="2418"/>
      <c r="J7" s="2418"/>
      <c r="K7" s="2418"/>
      <c r="L7" s="2418"/>
    </row>
    <row r="8" spans="1:12" ht="52.8">
      <c r="A8" s="1585" t="s">
        <v>1193</v>
      </c>
      <c r="B8" s="1586" t="s">
        <v>88</v>
      </c>
      <c r="C8" s="290"/>
      <c r="D8" s="292"/>
      <c r="E8" s="1609"/>
      <c r="F8" s="1618"/>
      <c r="H8" s="2418"/>
      <c r="I8" s="2418"/>
      <c r="J8" s="2418"/>
      <c r="K8" s="2418"/>
      <c r="L8" s="2418"/>
    </row>
    <row r="9" spans="1:12" ht="12" customHeight="1">
      <c r="A9" s="1585"/>
      <c r="B9" s="112"/>
      <c r="C9" s="295"/>
      <c r="D9" s="296"/>
      <c r="E9" s="297"/>
      <c r="F9" s="1603"/>
      <c r="H9" s="2418"/>
      <c r="I9" s="2418"/>
      <c r="J9" s="2418"/>
      <c r="K9" s="2418"/>
      <c r="L9" s="2418"/>
    </row>
    <row r="10" spans="1:12" ht="53.25" customHeight="1">
      <c r="A10" s="1585" t="s">
        <v>343</v>
      </c>
      <c r="B10" s="1586" t="s">
        <v>89</v>
      </c>
      <c r="C10" s="295"/>
      <c r="D10" s="296"/>
      <c r="E10" s="297"/>
      <c r="F10" s="1603"/>
      <c r="H10" s="2418"/>
      <c r="I10" s="2418"/>
      <c r="J10" s="2418"/>
      <c r="K10" s="2418"/>
      <c r="L10" s="2418"/>
    </row>
    <row r="11" spans="1:12" ht="12.75" hidden="1" customHeight="1">
      <c r="A11" s="1585"/>
      <c r="B11" s="112"/>
      <c r="C11" s="295"/>
      <c r="D11" s="296"/>
      <c r="E11" s="297"/>
      <c r="F11" s="1603"/>
      <c r="H11" s="2418"/>
      <c r="I11" s="2418"/>
      <c r="J11" s="2418"/>
      <c r="K11" s="2418"/>
      <c r="L11" s="2418"/>
    </row>
    <row r="12" spans="1:12" ht="12" customHeight="1">
      <c r="A12" s="1585"/>
      <c r="B12" s="112"/>
      <c r="C12" s="295"/>
      <c r="D12" s="296"/>
      <c r="E12" s="297"/>
      <c r="F12" s="1603"/>
      <c r="H12" s="2418"/>
      <c r="I12" s="2418"/>
      <c r="J12" s="2418"/>
      <c r="K12" s="2418"/>
      <c r="L12" s="2418"/>
    </row>
    <row r="13" spans="1:12" ht="39.6">
      <c r="A13" s="1585" t="s">
        <v>344</v>
      </c>
      <c r="B13" s="1586" t="s">
        <v>439</v>
      </c>
      <c r="C13" s="295"/>
      <c r="D13" s="296"/>
      <c r="E13" s="297"/>
      <c r="F13" s="1603"/>
    </row>
    <row r="14" spans="1:12" ht="12" customHeight="1">
      <c r="A14" s="1585"/>
      <c r="B14" s="1586"/>
      <c r="C14" s="295"/>
      <c r="D14" s="296"/>
      <c r="E14" s="297"/>
      <c r="F14" s="1603"/>
    </row>
    <row r="15" spans="1:12" ht="26.4">
      <c r="A15" s="1585" t="s">
        <v>345</v>
      </c>
      <c r="B15" s="1586" t="s">
        <v>440</v>
      </c>
      <c r="C15" s="295"/>
      <c r="D15" s="296"/>
      <c r="E15" s="297"/>
      <c r="F15" s="1603"/>
    </row>
    <row r="16" spans="1:12" ht="12" customHeight="1">
      <c r="A16" s="1587"/>
      <c r="B16" s="1586"/>
      <c r="C16" s="295"/>
      <c r="D16" s="296"/>
      <c r="E16" s="297"/>
      <c r="F16" s="1603"/>
    </row>
    <row r="17" spans="1:6" ht="52.8">
      <c r="A17" s="1585" t="s">
        <v>346</v>
      </c>
      <c r="B17" s="88" t="s">
        <v>107</v>
      </c>
      <c r="C17" s="295"/>
      <c r="D17" s="296"/>
      <c r="E17" s="297"/>
      <c r="F17" s="1603"/>
    </row>
    <row r="18" spans="1:6">
      <c r="A18" s="1585"/>
      <c r="B18" s="88"/>
      <c r="C18" s="295"/>
      <c r="D18" s="296"/>
      <c r="E18" s="297"/>
      <c r="F18" s="1603"/>
    </row>
    <row r="19" spans="1:6" ht="39.6">
      <c r="A19" s="1588" t="s">
        <v>1309</v>
      </c>
      <c r="B19" s="604" t="s">
        <v>3950</v>
      </c>
      <c r="C19" s="295"/>
      <c r="D19" s="296"/>
      <c r="E19" s="297"/>
      <c r="F19" s="1603"/>
    </row>
    <row r="20" spans="1:6" ht="4.95" customHeight="1">
      <c r="A20" s="1589"/>
      <c r="B20" s="616"/>
      <c r="C20" s="295"/>
      <c r="D20" s="296"/>
      <c r="E20" s="297"/>
      <c r="F20" s="1603"/>
    </row>
    <row r="21" spans="1:6">
      <c r="A21" s="1589"/>
      <c r="B21" s="1590" t="s">
        <v>347</v>
      </c>
      <c r="C21" s="295"/>
      <c r="D21" s="296"/>
      <c r="E21" s="297"/>
      <c r="F21" s="1603"/>
    </row>
    <row r="22" spans="1:6" ht="4.2" customHeight="1">
      <c r="A22" s="1589"/>
      <c r="B22" s="616"/>
      <c r="C22" s="295"/>
      <c r="D22" s="296"/>
      <c r="E22" s="297"/>
      <c r="F22" s="1603"/>
    </row>
    <row r="23" spans="1:6">
      <c r="A23" s="1589" t="s">
        <v>348</v>
      </c>
      <c r="B23" s="416" t="s">
        <v>3147</v>
      </c>
      <c r="C23" s="295"/>
      <c r="D23" s="296"/>
      <c r="E23" s="297"/>
      <c r="F23" s="1603"/>
    </row>
    <row r="24" spans="1:6" ht="36" customHeight="1">
      <c r="A24" s="1589"/>
      <c r="B24" s="416" t="s">
        <v>8</v>
      </c>
      <c r="C24" s="295" t="s">
        <v>396</v>
      </c>
      <c r="D24" s="296"/>
      <c r="E24" s="297"/>
      <c r="F24" s="1603"/>
    </row>
    <row r="25" spans="1:6" ht="12" customHeight="1">
      <c r="A25" s="1589"/>
      <c r="B25" s="416"/>
      <c r="C25" s="295"/>
      <c r="D25" s="296"/>
      <c r="E25" s="297"/>
      <c r="F25" s="1603"/>
    </row>
    <row r="26" spans="1:6">
      <c r="A26" s="1589" t="s">
        <v>9</v>
      </c>
      <c r="B26" s="416" t="s">
        <v>3148</v>
      </c>
      <c r="C26" s="295"/>
      <c r="D26" s="296"/>
      <c r="E26" s="297"/>
      <c r="F26" s="1603"/>
    </row>
    <row r="27" spans="1:6" ht="36" customHeight="1">
      <c r="A27" s="1589"/>
      <c r="B27" s="416" t="s">
        <v>8</v>
      </c>
      <c r="C27" s="295" t="s">
        <v>396</v>
      </c>
      <c r="D27" s="296"/>
      <c r="E27" s="297"/>
      <c r="F27" s="1603"/>
    </row>
    <row r="28" spans="1:6" ht="12" customHeight="1">
      <c r="A28" s="1589"/>
      <c r="B28" s="597"/>
      <c r="C28" s="1552"/>
      <c r="D28" s="296"/>
      <c r="E28" s="297"/>
      <c r="F28" s="1603"/>
    </row>
    <row r="29" spans="1:6">
      <c r="A29" s="1589" t="s">
        <v>10</v>
      </c>
      <c r="B29" s="416" t="s">
        <v>3149</v>
      </c>
      <c r="C29" s="295"/>
      <c r="D29" s="296"/>
      <c r="E29" s="297"/>
      <c r="F29" s="1603"/>
    </row>
    <row r="30" spans="1:6" ht="36" customHeight="1">
      <c r="A30" s="1589"/>
      <c r="B30" s="416" t="s">
        <v>8</v>
      </c>
      <c r="C30" s="295" t="s">
        <v>396</v>
      </c>
      <c r="D30" s="296"/>
      <c r="E30" s="297"/>
      <c r="F30" s="1603"/>
    </row>
    <row r="31" spans="1:6" ht="11.25" customHeight="1">
      <c r="A31" s="1589"/>
      <c r="B31" s="416"/>
      <c r="C31" s="295"/>
      <c r="D31" s="296"/>
      <c r="E31" s="297"/>
      <c r="F31" s="1603"/>
    </row>
    <row r="32" spans="1:6" ht="11.25" customHeight="1">
      <c r="A32" s="1589" t="s">
        <v>11</v>
      </c>
      <c r="B32" s="416" t="s">
        <v>3150</v>
      </c>
      <c r="C32" s="295"/>
      <c r="D32" s="296"/>
      <c r="E32" s="297"/>
      <c r="F32" s="1603"/>
    </row>
    <row r="33" spans="1:6" ht="36" customHeight="1">
      <c r="A33" s="1589"/>
      <c r="B33" s="416" t="s">
        <v>8</v>
      </c>
      <c r="C33" s="295" t="s">
        <v>396</v>
      </c>
      <c r="D33" s="296"/>
      <c r="E33" s="297"/>
      <c r="F33" s="1603"/>
    </row>
    <row r="34" spans="1:6" ht="12" customHeight="1">
      <c r="A34" s="1589"/>
      <c r="B34" s="416" t="s">
        <v>582</v>
      </c>
      <c r="C34" s="295"/>
      <c r="D34" s="296"/>
      <c r="E34" s="297"/>
      <c r="F34" s="1603"/>
    </row>
    <row r="35" spans="1:6" ht="52.8">
      <c r="A35" s="1589" t="s">
        <v>12</v>
      </c>
      <c r="B35" s="597" t="s">
        <v>3989</v>
      </c>
      <c r="C35" s="295"/>
      <c r="D35" s="296"/>
      <c r="E35" s="297"/>
      <c r="F35" s="1603"/>
    </row>
    <row r="36" spans="1:6" ht="36" customHeight="1">
      <c r="A36" s="1589"/>
      <c r="B36" s="597" t="s">
        <v>3900</v>
      </c>
      <c r="C36" s="295" t="s">
        <v>396</v>
      </c>
      <c r="D36" s="296"/>
      <c r="E36" s="297"/>
      <c r="F36" s="1603"/>
    </row>
    <row r="37" spans="1:6" ht="21" customHeight="1">
      <c r="A37" s="1615"/>
      <c r="B37" s="1544" t="s">
        <v>14</v>
      </c>
      <c r="C37" s="1545"/>
      <c r="D37" s="1546"/>
      <c r="E37" s="1547" t="s">
        <v>1098</v>
      </c>
      <c r="F37" s="1610"/>
    </row>
    <row r="38" spans="1:6">
      <c r="A38" s="1565"/>
      <c r="B38" s="1566"/>
      <c r="C38" s="1567"/>
      <c r="D38" s="1568"/>
      <c r="E38" s="1606"/>
      <c r="F38" s="1619"/>
    </row>
    <row r="39" spans="1:6">
      <c r="A39" s="1569"/>
      <c r="B39" s="415"/>
      <c r="C39" s="1548" t="s">
        <v>339</v>
      </c>
      <c r="D39" s="1548" t="s">
        <v>340</v>
      </c>
      <c r="E39" s="1549" t="s">
        <v>341</v>
      </c>
      <c r="F39" s="1613" t="s">
        <v>342</v>
      </c>
    </row>
    <row r="40" spans="1:6" ht="12.75" customHeight="1">
      <c r="A40" s="1589" t="s">
        <v>13</v>
      </c>
      <c r="B40" s="416" t="s">
        <v>3151</v>
      </c>
      <c r="C40" s="295"/>
      <c r="D40" s="296"/>
      <c r="E40" s="297"/>
      <c r="F40" s="1603"/>
    </row>
    <row r="41" spans="1:6" ht="36" customHeight="1">
      <c r="A41" s="1589"/>
      <c r="B41" s="416" t="s">
        <v>8</v>
      </c>
      <c r="C41" s="295" t="s">
        <v>396</v>
      </c>
      <c r="D41" s="296"/>
      <c r="E41" s="297"/>
      <c r="F41" s="1603"/>
    </row>
    <row r="42" spans="1:6" ht="12" customHeight="1">
      <c r="A42" s="1589"/>
      <c r="B42" s="416" t="s">
        <v>582</v>
      </c>
      <c r="C42" s="295"/>
      <c r="D42" s="296"/>
      <c r="E42" s="297"/>
      <c r="F42" s="1603"/>
    </row>
    <row r="43" spans="1:6">
      <c r="A43" s="1589" t="s">
        <v>15</v>
      </c>
      <c r="B43" s="416" t="s">
        <v>3152</v>
      </c>
      <c r="C43" s="295"/>
      <c r="D43" s="296"/>
      <c r="E43" s="297"/>
      <c r="F43" s="1603"/>
    </row>
    <row r="44" spans="1:6" ht="36" customHeight="1">
      <c r="A44" s="1589"/>
      <c r="B44" s="416" t="s">
        <v>8</v>
      </c>
      <c r="C44" s="295" t="s">
        <v>396</v>
      </c>
      <c r="D44" s="296"/>
      <c r="E44" s="297"/>
      <c r="F44" s="1603"/>
    </row>
    <row r="45" spans="1:6">
      <c r="A45" s="1589"/>
      <c r="B45" s="416"/>
      <c r="C45" s="1553"/>
      <c r="D45" s="297"/>
      <c r="E45" s="297"/>
      <c r="F45" s="1603"/>
    </row>
    <row r="46" spans="1:6" ht="12.75" customHeight="1">
      <c r="A46" s="1589" t="s">
        <v>16</v>
      </c>
      <c r="B46" s="416" t="s">
        <v>3153</v>
      </c>
      <c r="C46" s="295"/>
      <c r="D46" s="296"/>
      <c r="E46" s="297"/>
      <c r="F46" s="1603"/>
    </row>
    <row r="47" spans="1:6" ht="36" customHeight="1">
      <c r="A47" s="1589"/>
      <c r="B47" s="416" t="s">
        <v>8</v>
      </c>
      <c r="C47" s="295" t="s">
        <v>396</v>
      </c>
      <c r="D47" s="296"/>
      <c r="E47" s="297"/>
      <c r="F47" s="1603"/>
    </row>
    <row r="48" spans="1:6" ht="12" customHeight="1">
      <c r="A48" s="1589"/>
      <c r="B48" s="416" t="s">
        <v>582</v>
      </c>
      <c r="C48" s="295"/>
      <c r="D48" s="296"/>
      <c r="E48" s="297"/>
      <c r="F48" s="1603"/>
    </row>
    <row r="49" spans="1:6" ht="12.75" customHeight="1">
      <c r="A49" s="1589" t="s">
        <v>17</v>
      </c>
      <c r="B49" s="416" t="s">
        <v>3154</v>
      </c>
      <c r="C49" s="295"/>
      <c r="D49" s="296"/>
      <c r="E49" s="297"/>
      <c r="F49" s="1603"/>
    </row>
    <row r="50" spans="1:6" ht="36" customHeight="1">
      <c r="A50" s="1589"/>
      <c r="B50" s="416" t="s">
        <v>8</v>
      </c>
      <c r="C50" s="295" t="s">
        <v>396</v>
      </c>
      <c r="D50" s="296"/>
      <c r="E50" s="297"/>
      <c r="F50" s="1603"/>
    </row>
    <row r="51" spans="1:6">
      <c r="A51" s="1589"/>
      <c r="B51" s="416" t="s">
        <v>582</v>
      </c>
      <c r="C51" s="295"/>
      <c r="D51" s="296"/>
      <c r="E51" s="297"/>
      <c r="F51" s="1603"/>
    </row>
    <row r="52" spans="1:6" ht="12.75" customHeight="1">
      <c r="A52" s="1589" t="s">
        <v>18</v>
      </c>
      <c r="B52" s="416" t="s">
        <v>3155</v>
      </c>
      <c r="C52" s="295"/>
      <c r="D52" s="296"/>
      <c r="E52" s="297"/>
      <c r="F52" s="1603"/>
    </row>
    <row r="53" spans="1:6" ht="36" customHeight="1">
      <c r="A53" s="1589"/>
      <c r="B53" s="416" t="s">
        <v>8</v>
      </c>
      <c r="C53" s="295" t="s">
        <v>396</v>
      </c>
      <c r="D53" s="296"/>
      <c r="E53" s="297"/>
      <c r="F53" s="1603"/>
    </row>
    <row r="54" spans="1:6" ht="12" customHeight="1">
      <c r="A54" s="1589"/>
      <c r="B54" s="616" t="s">
        <v>582</v>
      </c>
      <c r="C54" s="295"/>
      <c r="D54" s="296"/>
      <c r="E54" s="297"/>
      <c r="F54" s="1603"/>
    </row>
    <row r="55" spans="1:6" ht="12.75" customHeight="1">
      <c r="A55" s="1589"/>
      <c r="B55" s="616"/>
      <c r="C55" s="295"/>
      <c r="D55" s="296"/>
      <c r="E55" s="297"/>
      <c r="F55" s="1603"/>
    </row>
    <row r="56" spans="1:6" ht="36" customHeight="1">
      <c r="A56" s="1591"/>
      <c r="B56" s="1537" t="s">
        <v>1141</v>
      </c>
      <c r="C56" s="1554" t="s">
        <v>582</v>
      </c>
      <c r="D56" s="296"/>
      <c r="E56" s="297"/>
      <c r="F56" s="1603"/>
    </row>
    <row r="57" spans="1:6" ht="12" customHeight="1">
      <c r="A57" s="1591"/>
      <c r="B57" s="1592" t="s">
        <v>441</v>
      </c>
      <c r="C57" s="295"/>
      <c r="D57" s="296"/>
      <c r="E57" s="297"/>
      <c r="F57" s="1603"/>
    </row>
    <row r="58" spans="1:6">
      <c r="A58" s="1591"/>
      <c r="B58" s="1592"/>
      <c r="C58" s="295"/>
      <c r="D58" s="296"/>
      <c r="E58" s="297"/>
      <c r="F58" s="1603"/>
    </row>
    <row r="59" spans="1:6" ht="36" customHeight="1">
      <c r="A59" s="1591" t="s">
        <v>200</v>
      </c>
      <c r="B59" s="616" t="s">
        <v>1120</v>
      </c>
      <c r="C59" s="1554" t="s">
        <v>582</v>
      </c>
      <c r="D59" s="296"/>
      <c r="E59" s="297"/>
      <c r="F59" s="1603"/>
    </row>
    <row r="60" spans="1:6" ht="12" customHeight="1">
      <c r="A60" s="1591"/>
      <c r="B60" s="616" t="s">
        <v>8</v>
      </c>
      <c r="C60" s="295" t="s">
        <v>396</v>
      </c>
      <c r="D60" s="296"/>
      <c r="E60" s="297"/>
      <c r="F60" s="1603"/>
    </row>
    <row r="61" spans="1:6">
      <c r="A61" s="1591"/>
      <c r="B61" s="616"/>
      <c r="C61" s="295"/>
      <c r="D61" s="296"/>
      <c r="E61" s="297"/>
      <c r="F61" s="1603"/>
    </row>
    <row r="62" spans="1:6" ht="36" customHeight="1">
      <c r="A62" s="1591" t="s">
        <v>201</v>
      </c>
      <c r="B62" s="616" t="s">
        <v>202</v>
      </c>
      <c r="C62" s="1554" t="s">
        <v>582</v>
      </c>
      <c r="D62" s="296"/>
      <c r="E62" s="297"/>
      <c r="F62" s="1603"/>
    </row>
    <row r="63" spans="1:6" ht="12" customHeight="1">
      <c r="A63" s="1591"/>
      <c r="B63" s="616" t="s">
        <v>8</v>
      </c>
      <c r="C63" s="295" t="s">
        <v>396</v>
      </c>
      <c r="D63" s="296"/>
      <c r="E63" s="297"/>
      <c r="F63" s="1603"/>
    </row>
    <row r="64" spans="1:6">
      <c r="A64" s="1589"/>
      <c r="B64" s="616"/>
      <c r="C64" s="295"/>
      <c r="D64" s="296"/>
      <c r="E64" s="297"/>
      <c r="F64" s="1603"/>
    </row>
    <row r="65" spans="1:6" ht="36" customHeight="1">
      <c r="A65" s="1591" t="s">
        <v>203</v>
      </c>
      <c r="B65" s="616" t="s">
        <v>591</v>
      </c>
      <c r="C65" s="1554" t="s">
        <v>582</v>
      </c>
      <c r="D65" s="296"/>
      <c r="E65" s="297"/>
      <c r="F65" s="1603"/>
    </row>
    <row r="66" spans="1:6" ht="12" customHeight="1">
      <c r="A66" s="1591"/>
      <c r="B66" s="616" t="s">
        <v>8</v>
      </c>
      <c r="C66" s="295" t="s">
        <v>396</v>
      </c>
      <c r="D66" s="296"/>
      <c r="E66" s="297"/>
      <c r="F66" s="1603"/>
    </row>
    <row r="67" spans="1:6">
      <c r="A67" s="1591"/>
      <c r="B67" s="616" t="s">
        <v>582</v>
      </c>
      <c r="C67" s="295"/>
      <c r="D67" s="296"/>
      <c r="E67" s="297"/>
      <c r="F67" s="1603"/>
    </row>
    <row r="68" spans="1:6" ht="36" customHeight="1">
      <c r="A68" s="1591" t="s">
        <v>204</v>
      </c>
      <c r="B68" s="616" t="s">
        <v>205</v>
      </c>
      <c r="C68" s="1554" t="s">
        <v>582</v>
      </c>
      <c r="D68" s="296"/>
      <c r="E68" s="297"/>
      <c r="F68" s="1603"/>
    </row>
    <row r="69" spans="1:6" ht="12" customHeight="1">
      <c r="A69" s="1591"/>
      <c r="B69" s="616" t="s">
        <v>19</v>
      </c>
      <c r="C69" s="295" t="s">
        <v>396</v>
      </c>
      <c r="D69" s="296"/>
      <c r="E69" s="297"/>
      <c r="F69" s="1603"/>
    </row>
    <row r="70" spans="1:6">
      <c r="A70" s="1591"/>
      <c r="B70" s="616"/>
      <c r="C70" s="295"/>
      <c r="D70" s="296"/>
      <c r="E70" s="297"/>
      <c r="F70" s="1603"/>
    </row>
    <row r="71" spans="1:6" ht="36" customHeight="1">
      <c r="A71" s="1591" t="s">
        <v>206</v>
      </c>
      <c r="B71" s="616" t="s">
        <v>328</v>
      </c>
      <c r="C71" s="1554" t="s">
        <v>582</v>
      </c>
      <c r="D71" s="296"/>
      <c r="E71" s="297"/>
      <c r="F71" s="1603"/>
    </row>
    <row r="72" spans="1:6" ht="12" customHeight="1">
      <c r="A72" s="1591"/>
      <c r="B72" s="616" t="s">
        <v>8</v>
      </c>
      <c r="C72" s="295" t="s">
        <v>396</v>
      </c>
      <c r="D72" s="408"/>
      <c r="E72" s="408"/>
      <c r="F72" s="1605"/>
    </row>
    <row r="73" spans="1:6" ht="12.75" customHeight="1">
      <c r="A73" s="1589"/>
      <c r="B73" s="616"/>
      <c r="C73" s="295"/>
      <c r="D73" s="296"/>
      <c r="E73" s="297"/>
      <c r="F73" s="1603"/>
    </row>
    <row r="74" spans="1:6" ht="24.6" customHeight="1">
      <c r="A74" s="1591" t="s">
        <v>207</v>
      </c>
      <c r="B74" s="616" t="s">
        <v>208</v>
      </c>
      <c r="C74" s="293"/>
      <c r="D74" s="296"/>
      <c r="E74" s="297"/>
      <c r="F74" s="1603"/>
    </row>
    <row r="75" spans="1:6" ht="12.75" customHeight="1">
      <c r="A75" s="1591"/>
      <c r="B75" s="616" t="s">
        <v>8</v>
      </c>
      <c r="C75" s="295" t="s">
        <v>396</v>
      </c>
      <c r="D75" s="296"/>
      <c r="E75" s="297"/>
      <c r="F75" s="1603"/>
    </row>
    <row r="76" spans="1:6" ht="12.75" customHeight="1">
      <c r="A76" s="1589"/>
      <c r="B76" s="616"/>
      <c r="C76" s="295"/>
      <c r="D76" s="296"/>
      <c r="E76" s="297"/>
      <c r="F76" s="1603"/>
    </row>
    <row r="77" spans="1:6" ht="29.4" customHeight="1">
      <c r="A77" s="1591" t="s">
        <v>209</v>
      </c>
      <c r="B77" s="616" t="s">
        <v>210</v>
      </c>
      <c r="C77" s="293"/>
      <c r="D77" s="296"/>
      <c r="E77" s="297"/>
      <c r="F77" s="1603"/>
    </row>
    <row r="78" spans="1:6" ht="12.75" customHeight="1">
      <c r="A78" s="1591"/>
      <c r="B78" s="616" t="s">
        <v>8</v>
      </c>
      <c r="C78" s="295" t="s">
        <v>396</v>
      </c>
      <c r="D78" s="296"/>
      <c r="E78" s="297"/>
      <c r="F78" s="1603"/>
    </row>
    <row r="79" spans="1:6" ht="12.75" customHeight="1">
      <c r="A79" s="1589"/>
      <c r="B79" s="616"/>
      <c r="C79" s="295" t="s">
        <v>582</v>
      </c>
      <c r="D79" s="296"/>
      <c r="E79" s="297"/>
      <c r="F79" s="1603"/>
    </row>
    <row r="80" spans="1:6" ht="21" customHeight="1">
      <c r="A80" s="1615"/>
      <c r="B80" s="1544" t="s">
        <v>14</v>
      </c>
      <c r="C80" s="1545"/>
      <c r="D80" s="1546"/>
      <c r="E80" s="1547" t="s">
        <v>1098</v>
      </c>
      <c r="F80" s="1610"/>
    </row>
    <row r="81" spans="1:6" ht="8.25" customHeight="1">
      <c r="A81" s="1570"/>
      <c r="B81" s="1571"/>
      <c r="C81" s="401"/>
      <c r="D81" s="401"/>
      <c r="E81" s="401"/>
      <c r="F81" s="1616"/>
    </row>
    <row r="82" spans="1:6">
      <c r="A82" s="613"/>
      <c r="B82" s="1555"/>
      <c r="C82" s="1548" t="s">
        <v>339</v>
      </c>
      <c r="D82" s="1548" t="s">
        <v>340</v>
      </c>
      <c r="E82" s="1549" t="s">
        <v>341</v>
      </c>
      <c r="F82" s="1613" t="s">
        <v>342</v>
      </c>
    </row>
    <row r="83" spans="1:6">
      <c r="A83" s="1591" t="s">
        <v>582</v>
      </c>
      <c r="B83" s="616" t="s">
        <v>582</v>
      </c>
      <c r="C83" s="293"/>
      <c r="D83" s="293"/>
      <c r="E83" s="294"/>
      <c r="F83" s="1611"/>
    </row>
    <row r="84" spans="1:6">
      <c r="A84" s="1584" t="s">
        <v>211</v>
      </c>
      <c r="B84" s="85" t="s">
        <v>212</v>
      </c>
      <c r="C84" s="295"/>
      <c r="D84" s="296"/>
      <c r="E84" s="297"/>
      <c r="F84" s="1603"/>
    </row>
    <row r="85" spans="1:6" ht="36" customHeight="1">
      <c r="A85" s="1584"/>
      <c r="B85" s="85" t="s">
        <v>8</v>
      </c>
      <c r="C85" s="295" t="s">
        <v>396</v>
      </c>
      <c r="D85" s="296"/>
      <c r="E85" s="297"/>
      <c r="F85" s="1603"/>
    </row>
    <row r="86" spans="1:6">
      <c r="A86" s="1584"/>
      <c r="B86" s="85" t="s">
        <v>582</v>
      </c>
      <c r="C86" s="295"/>
      <c r="D86" s="296"/>
      <c r="E86" s="297"/>
      <c r="F86" s="1603"/>
    </row>
    <row r="87" spans="1:6">
      <c r="A87" s="1584" t="s">
        <v>213</v>
      </c>
      <c r="B87" s="85" t="s">
        <v>214</v>
      </c>
      <c r="C87" s="295"/>
      <c r="D87" s="296"/>
      <c r="E87" s="297"/>
      <c r="F87" s="1603"/>
    </row>
    <row r="88" spans="1:6" ht="36" customHeight="1">
      <c r="A88" s="1584"/>
      <c r="B88" s="85" t="s">
        <v>8</v>
      </c>
      <c r="C88" s="295" t="s">
        <v>396</v>
      </c>
      <c r="D88" s="296"/>
      <c r="E88" s="297"/>
      <c r="F88" s="1603"/>
    </row>
    <row r="89" spans="1:6">
      <c r="A89" s="1584"/>
      <c r="B89" s="85" t="s">
        <v>582</v>
      </c>
      <c r="C89" s="295"/>
      <c r="D89" s="296"/>
      <c r="E89" s="297"/>
      <c r="F89" s="1603"/>
    </row>
    <row r="90" spans="1:6">
      <c r="A90" s="1584" t="s">
        <v>215</v>
      </c>
      <c r="B90" s="85" t="s">
        <v>216</v>
      </c>
      <c r="C90" s="295"/>
      <c r="D90" s="296"/>
      <c r="E90" s="297"/>
      <c r="F90" s="1603"/>
    </row>
    <row r="91" spans="1:6" ht="36" customHeight="1">
      <c r="A91" s="1584"/>
      <c r="B91" s="85" t="s">
        <v>8</v>
      </c>
      <c r="C91" s="295" t="s">
        <v>396</v>
      </c>
      <c r="D91" s="296"/>
      <c r="E91" s="297"/>
      <c r="F91" s="1603"/>
    </row>
    <row r="92" spans="1:6">
      <c r="A92" s="1584"/>
      <c r="B92" s="85" t="s">
        <v>582</v>
      </c>
      <c r="C92" s="295"/>
      <c r="D92" s="296"/>
      <c r="E92" s="297"/>
      <c r="F92" s="1603"/>
    </row>
    <row r="93" spans="1:6">
      <c r="A93" s="1584" t="s">
        <v>217</v>
      </c>
      <c r="B93" s="85" t="s">
        <v>218</v>
      </c>
      <c r="C93" s="295"/>
      <c r="D93" s="296"/>
      <c r="E93" s="297"/>
      <c r="F93" s="1603"/>
    </row>
    <row r="94" spans="1:6" ht="36" customHeight="1">
      <c r="A94" s="1584"/>
      <c r="B94" s="85" t="s">
        <v>8</v>
      </c>
      <c r="C94" s="295" t="s">
        <v>396</v>
      </c>
      <c r="D94" s="296"/>
      <c r="E94" s="297"/>
      <c r="F94" s="1603"/>
    </row>
    <row r="95" spans="1:6">
      <c r="A95" s="1584"/>
      <c r="B95" s="85" t="s">
        <v>582</v>
      </c>
      <c r="C95" s="295"/>
      <c r="D95" s="296"/>
      <c r="E95" s="297"/>
      <c r="F95" s="1603"/>
    </row>
    <row r="96" spans="1:6">
      <c r="A96" s="1584" t="s">
        <v>219</v>
      </c>
      <c r="B96" s="85" t="s">
        <v>220</v>
      </c>
      <c r="C96" s="295"/>
      <c r="D96" s="296"/>
      <c r="E96" s="297"/>
      <c r="F96" s="1603"/>
    </row>
    <row r="97" spans="1:6" ht="36" customHeight="1">
      <c r="A97" s="1584"/>
      <c r="B97" s="85" t="s">
        <v>8</v>
      </c>
      <c r="C97" s="295" t="s">
        <v>396</v>
      </c>
      <c r="D97" s="296"/>
      <c r="E97" s="297"/>
      <c r="F97" s="1603"/>
    </row>
    <row r="98" spans="1:6">
      <c r="A98" s="1584"/>
      <c r="B98" s="85" t="s">
        <v>582</v>
      </c>
      <c r="C98" s="295"/>
      <c r="D98" s="296"/>
      <c r="E98" s="297"/>
      <c r="F98" s="1603"/>
    </row>
    <row r="99" spans="1:6">
      <c r="A99" s="1584" t="s">
        <v>221</v>
      </c>
      <c r="B99" s="85" t="s">
        <v>222</v>
      </c>
      <c r="C99" s="295"/>
      <c r="D99" s="296"/>
      <c r="E99" s="297"/>
      <c r="F99" s="1603"/>
    </row>
    <row r="100" spans="1:6" ht="36" customHeight="1">
      <c r="A100" s="1584"/>
      <c r="B100" s="85" t="s">
        <v>8</v>
      </c>
      <c r="C100" s="295" t="s">
        <v>396</v>
      </c>
      <c r="D100" s="296"/>
      <c r="E100" s="297"/>
      <c r="F100" s="1603"/>
    </row>
    <row r="101" spans="1:6">
      <c r="A101" s="1584"/>
      <c r="B101" s="85" t="s">
        <v>582</v>
      </c>
      <c r="C101" s="295"/>
      <c r="D101" s="296"/>
      <c r="E101" s="297"/>
      <c r="F101" s="1603"/>
    </row>
    <row r="102" spans="1:6">
      <c r="A102" s="1584" t="s">
        <v>223</v>
      </c>
      <c r="B102" s="85" t="s">
        <v>224</v>
      </c>
      <c r="C102" s="295"/>
      <c r="D102" s="296"/>
      <c r="E102" s="297"/>
      <c r="F102" s="1603"/>
    </row>
    <row r="103" spans="1:6" ht="36" customHeight="1">
      <c r="A103" s="1584"/>
      <c r="B103" s="85" t="s">
        <v>8</v>
      </c>
      <c r="C103" s="295" t="s">
        <v>396</v>
      </c>
      <c r="D103" s="296"/>
      <c r="E103" s="297"/>
      <c r="F103" s="1603"/>
    </row>
    <row r="104" spans="1:6">
      <c r="A104" s="1584"/>
      <c r="B104" s="85"/>
      <c r="C104" s="295"/>
      <c r="D104" s="296"/>
      <c r="E104" s="297"/>
      <c r="F104" s="1603"/>
    </row>
    <row r="105" spans="1:6">
      <c r="A105" s="1584" t="s">
        <v>225</v>
      </c>
      <c r="B105" s="85" t="s">
        <v>226</v>
      </c>
      <c r="C105" s="293"/>
      <c r="D105" s="293"/>
      <c r="E105" s="294"/>
      <c r="F105" s="1611"/>
    </row>
    <row r="106" spans="1:6" ht="36" customHeight="1">
      <c r="A106" s="1584"/>
      <c r="B106" s="85" t="s">
        <v>8</v>
      </c>
      <c r="C106" s="295" t="s">
        <v>396</v>
      </c>
      <c r="D106" s="296"/>
      <c r="E106" s="297"/>
      <c r="F106" s="1603"/>
    </row>
    <row r="107" spans="1:6">
      <c r="A107" s="1584"/>
      <c r="B107" s="85"/>
      <c r="C107" s="295"/>
      <c r="D107" s="296"/>
      <c r="E107" s="297"/>
      <c r="F107" s="1603"/>
    </row>
    <row r="108" spans="1:6">
      <c r="A108" s="1584" t="s">
        <v>227</v>
      </c>
      <c r="B108" s="85" t="s">
        <v>228</v>
      </c>
      <c r="C108" s="295"/>
      <c r="D108" s="296"/>
      <c r="E108" s="297"/>
      <c r="F108" s="1603"/>
    </row>
    <row r="109" spans="1:6" ht="36" customHeight="1">
      <c r="A109" s="1584"/>
      <c r="B109" s="85" t="s">
        <v>8</v>
      </c>
      <c r="C109" s="295" t="s">
        <v>396</v>
      </c>
      <c r="D109" s="296"/>
      <c r="E109" s="297"/>
      <c r="F109" s="1603"/>
    </row>
    <row r="110" spans="1:6">
      <c r="A110" s="1584"/>
      <c r="B110" s="176"/>
      <c r="C110" s="295"/>
      <c r="D110" s="296"/>
      <c r="E110" s="297"/>
      <c r="F110" s="1603"/>
    </row>
    <row r="111" spans="1:6" ht="13.5" customHeight="1">
      <c r="A111" s="1584" t="s">
        <v>229</v>
      </c>
      <c r="B111" s="85" t="s">
        <v>502</v>
      </c>
      <c r="C111" s="295"/>
      <c r="D111" s="296"/>
      <c r="E111" s="297"/>
      <c r="F111" s="1603"/>
    </row>
    <row r="112" spans="1:6" ht="36" customHeight="1">
      <c r="A112" s="1584"/>
      <c r="B112" s="85" t="s">
        <v>8</v>
      </c>
      <c r="C112" s="295" t="s">
        <v>396</v>
      </c>
      <c r="D112" s="296"/>
      <c r="E112" s="297"/>
      <c r="F112" s="1603"/>
    </row>
    <row r="113" spans="1:6">
      <c r="A113" s="1584"/>
      <c r="B113" s="176"/>
      <c r="C113" s="295"/>
      <c r="D113" s="296"/>
      <c r="E113" s="297"/>
      <c r="F113" s="1603"/>
    </row>
    <row r="114" spans="1:6">
      <c r="A114" s="1584" t="s">
        <v>230</v>
      </c>
      <c r="B114" s="169" t="s">
        <v>231</v>
      </c>
      <c r="C114" s="295"/>
      <c r="D114" s="296"/>
      <c r="E114" s="297"/>
      <c r="F114" s="1603"/>
    </row>
    <row r="115" spans="1:6" ht="36" customHeight="1">
      <c r="A115" s="1584"/>
      <c r="B115" s="85" t="s">
        <v>8</v>
      </c>
      <c r="C115" s="295" t="s">
        <v>396</v>
      </c>
      <c r="D115" s="296"/>
      <c r="E115" s="297"/>
      <c r="F115" s="1603"/>
    </row>
    <row r="116" spans="1:6">
      <c r="A116" s="1584"/>
      <c r="B116" s="169"/>
      <c r="C116" s="295"/>
      <c r="D116" s="296"/>
      <c r="E116" s="297"/>
      <c r="F116" s="1603"/>
    </row>
    <row r="117" spans="1:6">
      <c r="A117" s="1584" t="s">
        <v>232</v>
      </c>
      <c r="B117" s="169" t="s">
        <v>233</v>
      </c>
      <c r="C117" s="295"/>
      <c r="D117" s="296"/>
      <c r="E117" s="297"/>
      <c r="F117" s="1603"/>
    </row>
    <row r="118" spans="1:6" ht="36" customHeight="1">
      <c r="A118" s="1584"/>
      <c r="B118" s="85" t="s">
        <v>8</v>
      </c>
      <c r="C118" s="295" t="s">
        <v>396</v>
      </c>
      <c r="D118" s="296"/>
      <c r="E118" s="297"/>
      <c r="F118" s="1603"/>
    </row>
    <row r="119" spans="1:6">
      <c r="A119" s="1584" t="s">
        <v>234</v>
      </c>
      <c r="B119" s="85" t="s">
        <v>235</v>
      </c>
      <c r="C119" s="408"/>
      <c r="D119" s="408"/>
      <c r="E119" s="408"/>
      <c r="F119" s="1605"/>
    </row>
    <row r="120" spans="1:6" ht="36" customHeight="1">
      <c r="A120" s="1584"/>
      <c r="B120" s="85" t="s">
        <v>8</v>
      </c>
      <c r="C120" s="295" t="s">
        <v>396</v>
      </c>
      <c r="D120" s="296"/>
      <c r="E120" s="297"/>
      <c r="F120" s="1603"/>
    </row>
    <row r="121" spans="1:6">
      <c r="A121" s="1584"/>
      <c r="B121" s="184"/>
      <c r="C121" s="295"/>
      <c r="D121" s="296"/>
      <c r="E121" s="297"/>
      <c r="F121" s="1603"/>
    </row>
    <row r="122" spans="1:6" ht="21" customHeight="1">
      <c r="A122" s="1615"/>
      <c r="B122" s="1544" t="s">
        <v>14</v>
      </c>
      <c r="C122" s="1545"/>
      <c r="D122" s="1546"/>
      <c r="E122" s="1547" t="s">
        <v>1098</v>
      </c>
      <c r="F122" s="1610"/>
    </row>
    <row r="123" spans="1:6">
      <c r="A123" s="1572"/>
      <c r="B123" s="401"/>
      <c r="C123" s="1567"/>
      <c r="D123" s="1568"/>
      <c r="E123" s="1606"/>
      <c r="F123" s="1619"/>
    </row>
    <row r="124" spans="1:6">
      <c r="A124" s="1573"/>
      <c r="B124" s="699"/>
      <c r="C124" s="1548" t="s">
        <v>339</v>
      </c>
      <c r="D124" s="1548" t="s">
        <v>340</v>
      </c>
      <c r="E124" s="1549" t="s">
        <v>341</v>
      </c>
      <c r="F124" s="1613" t="s">
        <v>342</v>
      </c>
    </row>
    <row r="125" spans="1:6">
      <c r="A125" s="1584"/>
      <c r="B125" s="112"/>
      <c r="C125" s="295"/>
      <c r="D125" s="296"/>
      <c r="E125" s="297"/>
      <c r="F125" s="1603"/>
    </row>
    <row r="126" spans="1:6" ht="13.5" customHeight="1">
      <c r="A126" s="1584" t="s">
        <v>236</v>
      </c>
      <c r="B126" s="85" t="s">
        <v>237</v>
      </c>
      <c r="C126" s="295"/>
      <c r="D126" s="296"/>
      <c r="E126" s="297"/>
      <c r="F126" s="1603"/>
    </row>
    <row r="127" spans="1:6" ht="36" customHeight="1">
      <c r="A127" s="1584"/>
      <c r="B127" s="85" t="s">
        <v>8</v>
      </c>
      <c r="C127" s="295" t="s">
        <v>396</v>
      </c>
      <c r="D127" s="296"/>
      <c r="E127" s="297"/>
      <c r="F127" s="1603"/>
    </row>
    <row r="128" spans="1:6">
      <c r="A128" s="1584"/>
      <c r="B128" s="85"/>
      <c r="C128" s="295"/>
      <c r="D128" s="296"/>
      <c r="E128" s="297"/>
      <c r="F128" s="1603"/>
    </row>
    <row r="129" spans="1:6">
      <c r="A129" s="1584" t="s">
        <v>238</v>
      </c>
      <c r="B129" s="85" t="s">
        <v>239</v>
      </c>
      <c r="C129" s="295"/>
      <c r="D129" s="296"/>
      <c r="E129" s="297"/>
      <c r="F129" s="1603"/>
    </row>
    <row r="130" spans="1:6" ht="36" customHeight="1">
      <c r="A130" s="1584"/>
      <c r="B130" s="85" t="s">
        <v>8</v>
      </c>
      <c r="C130" s="295" t="s">
        <v>396</v>
      </c>
      <c r="D130" s="296"/>
      <c r="E130" s="297"/>
      <c r="F130" s="1603"/>
    </row>
    <row r="131" spans="1:6">
      <c r="A131" s="1584"/>
      <c r="B131" s="85"/>
      <c r="C131" s="295"/>
      <c r="D131" s="296"/>
      <c r="E131" s="297"/>
      <c r="F131" s="1603"/>
    </row>
    <row r="132" spans="1:6">
      <c r="A132" s="1584" t="s">
        <v>240</v>
      </c>
      <c r="B132" s="85" t="s">
        <v>241</v>
      </c>
      <c r="C132" s="295"/>
      <c r="D132" s="296"/>
      <c r="E132" s="297"/>
      <c r="F132" s="1603"/>
    </row>
    <row r="133" spans="1:6" ht="36" customHeight="1">
      <c r="A133" s="1584"/>
      <c r="B133" s="85" t="s">
        <v>8</v>
      </c>
      <c r="C133" s="295" t="s">
        <v>396</v>
      </c>
      <c r="D133" s="296"/>
      <c r="E133" s="297"/>
      <c r="F133" s="1603"/>
    </row>
    <row r="134" spans="1:6">
      <c r="A134" s="1584"/>
      <c r="B134" s="85" t="s">
        <v>582</v>
      </c>
      <c r="C134" s="295"/>
      <c r="D134" s="296"/>
      <c r="E134" s="297"/>
      <c r="F134" s="1603"/>
    </row>
    <row r="135" spans="1:6">
      <c r="A135" s="1584" t="s">
        <v>242</v>
      </c>
      <c r="B135" s="85" t="s">
        <v>243</v>
      </c>
      <c r="C135" s="295"/>
      <c r="D135" s="296"/>
      <c r="E135" s="297"/>
      <c r="F135" s="1603"/>
    </row>
    <row r="136" spans="1:6" ht="36" customHeight="1">
      <c r="A136" s="1584"/>
      <c r="B136" s="85" t="s">
        <v>8</v>
      </c>
      <c r="C136" s="295" t="s">
        <v>396</v>
      </c>
      <c r="D136" s="296"/>
      <c r="E136" s="297"/>
      <c r="F136" s="1603"/>
    </row>
    <row r="137" spans="1:6">
      <c r="A137" s="1584"/>
      <c r="B137" s="85"/>
      <c r="C137" s="295"/>
      <c r="D137" s="296"/>
      <c r="E137" s="297"/>
      <c r="F137" s="1603"/>
    </row>
    <row r="138" spans="1:6">
      <c r="A138" s="1584" t="s">
        <v>244</v>
      </c>
      <c r="B138" s="85" t="s">
        <v>245</v>
      </c>
      <c r="C138" s="295"/>
      <c r="D138" s="296"/>
      <c r="E138" s="297"/>
      <c r="F138" s="1603"/>
    </row>
    <row r="139" spans="1:6" ht="36" customHeight="1">
      <c r="A139" s="1584"/>
      <c r="B139" s="85" t="s">
        <v>8</v>
      </c>
      <c r="C139" s="295" t="s">
        <v>396</v>
      </c>
      <c r="D139" s="296"/>
      <c r="E139" s="297"/>
      <c r="F139" s="1603"/>
    </row>
    <row r="140" spans="1:6">
      <c r="A140" s="1584"/>
      <c r="B140" s="85" t="s">
        <v>582</v>
      </c>
      <c r="C140" s="295"/>
      <c r="D140" s="296"/>
      <c r="E140" s="297"/>
      <c r="F140" s="1603"/>
    </row>
    <row r="141" spans="1:6">
      <c r="A141" s="1584" t="s">
        <v>246</v>
      </c>
      <c r="B141" s="85" t="s">
        <v>247</v>
      </c>
      <c r="C141" s="295"/>
      <c r="D141" s="296"/>
      <c r="E141" s="297"/>
      <c r="F141" s="1603"/>
    </row>
    <row r="142" spans="1:6" ht="36" customHeight="1">
      <c r="A142" s="1584"/>
      <c r="B142" s="85" t="s">
        <v>8</v>
      </c>
      <c r="C142" s="295" t="s">
        <v>396</v>
      </c>
      <c r="D142" s="296"/>
      <c r="E142" s="297"/>
      <c r="F142" s="1603"/>
    </row>
    <row r="143" spans="1:6">
      <c r="A143" s="1584"/>
      <c r="B143" s="112" t="s">
        <v>582</v>
      </c>
      <c r="C143" s="295"/>
      <c r="D143" s="296"/>
      <c r="E143" s="297"/>
      <c r="F143" s="1603"/>
    </row>
    <row r="144" spans="1:6">
      <c r="A144" s="1584"/>
      <c r="B144" s="187" t="s">
        <v>317</v>
      </c>
      <c r="C144" s="295"/>
      <c r="D144" s="296"/>
      <c r="E144" s="297"/>
      <c r="F144" s="1603"/>
    </row>
    <row r="145" spans="1:6">
      <c r="A145" s="1584"/>
      <c r="B145" s="1637" t="s">
        <v>318</v>
      </c>
      <c r="C145" s="295"/>
      <c r="D145" s="296"/>
      <c r="E145" s="297"/>
      <c r="F145" s="1603"/>
    </row>
    <row r="146" spans="1:6">
      <c r="A146" s="1584" t="s">
        <v>248</v>
      </c>
      <c r="B146" s="85" t="s">
        <v>249</v>
      </c>
      <c r="C146" s="295"/>
      <c r="D146" s="296"/>
      <c r="E146" s="297"/>
      <c r="F146" s="1603"/>
    </row>
    <row r="147" spans="1:6" ht="36" customHeight="1">
      <c r="A147" s="1584"/>
      <c r="B147" s="85" t="s">
        <v>8</v>
      </c>
      <c r="C147" s="295" t="s">
        <v>396</v>
      </c>
      <c r="D147" s="296"/>
      <c r="E147" s="297"/>
      <c r="F147" s="1603"/>
    </row>
    <row r="148" spans="1:6">
      <c r="A148" s="1584"/>
      <c r="B148" s="85" t="s">
        <v>582</v>
      </c>
      <c r="C148" s="295"/>
      <c r="D148" s="296"/>
      <c r="E148" s="297"/>
      <c r="F148" s="1603"/>
    </row>
    <row r="149" spans="1:6">
      <c r="A149" s="1584" t="s">
        <v>250</v>
      </c>
      <c r="B149" s="435" t="s">
        <v>1142</v>
      </c>
      <c r="C149" s="295"/>
      <c r="D149" s="296"/>
      <c r="E149" s="297"/>
      <c r="F149" s="1603"/>
    </row>
    <row r="150" spans="1:6" ht="36" customHeight="1">
      <c r="A150" s="1584"/>
      <c r="B150" s="85" t="s">
        <v>8</v>
      </c>
      <c r="C150" s="295" t="s">
        <v>549</v>
      </c>
      <c r="D150" s="296"/>
      <c r="E150" s="297"/>
      <c r="F150" s="1603"/>
    </row>
    <row r="151" spans="1:6">
      <c r="A151" s="1584" t="s">
        <v>251</v>
      </c>
      <c r="B151" s="85" t="s">
        <v>252</v>
      </c>
      <c r="C151" s="295"/>
      <c r="D151" s="296"/>
      <c r="E151" s="297"/>
      <c r="F151" s="1603"/>
    </row>
    <row r="152" spans="1:6" ht="36" customHeight="1">
      <c r="A152" s="1584"/>
      <c r="B152" s="85" t="s">
        <v>8</v>
      </c>
      <c r="C152" s="295" t="s">
        <v>396</v>
      </c>
      <c r="D152" s="296"/>
      <c r="E152" s="297"/>
      <c r="F152" s="1603"/>
    </row>
    <row r="153" spans="1:6">
      <c r="A153" s="1584" t="s">
        <v>253</v>
      </c>
      <c r="B153" s="85" t="s">
        <v>254</v>
      </c>
      <c r="C153" s="295"/>
      <c r="D153" s="296"/>
      <c r="E153" s="297"/>
      <c r="F153" s="1603"/>
    </row>
    <row r="154" spans="1:6" ht="36" customHeight="1">
      <c r="A154" s="1584"/>
      <c r="B154" s="85" t="s">
        <v>8</v>
      </c>
      <c r="C154" s="295" t="s">
        <v>396</v>
      </c>
      <c r="D154" s="296"/>
      <c r="E154" s="297"/>
      <c r="F154" s="1603"/>
    </row>
    <row r="155" spans="1:6">
      <c r="A155" s="1584"/>
      <c r="B155" s="85"/>
      <c r="C155" s="295"/>
      <c r="D155" s="296"/>
      <c r="E155" s="297"/>
      <c r="F155" s="1603"/>
    </row>
    <row r="156" spans="1:6">
      <c r="A156" s="1584" t="s">
        <v>255</v>
      </c>
      <c r="B156" s="85" t="s">
        <v>256</v>
      </c>
      <c r="C156" s="295"/>
      <c r="D156" s="296"/>
      <c r="E156" s="297"/>
      <c r="F156" s="1603"/>
    </row>
    <row r="157" spans="1:6" ht="36" customHeight="1">
      <c r="A157" s="1584"/>
      <c r="B157" s="85" t="s">
        <v>8</v>
      </c>
      <c r="C157" s="295" t="s">
        <v>396</v>
      </c>
      <c r="D157" s="296"/>
      <c r="E157" s="297"/>
      <c r="F157" s="1603"/>
    </row>
    <row r="158" spans="1:6">
      <c r="A158" s="1584" t="s">
        <v>257</v>
      </c>
      <c r="B158" s="85" t="s">
        <v>258</v>
      </c>
      <c r="C158" s="295"/>
      <c r="D158" s="296"/>
      <c r="E158" s="297"/>
      <c r="F158" s="1603"/>
    </row>
    <row r="159" spans="1:6" ht="36" customHeight="1">
      <c r="A159" s="1584"/>
      <c r="B159" s="85" t="s">
        <v>8</v>
      </c>
      <c r="C159" s="295" t="s">
        <v>396</v>
      </c>
      <c r="D159" s="296"/>
      <c r="E159" s="297"/>
      <c r="F159" s="1603"/>
    </row>
    <row r="160" spans="1:6">
      <c r="A160" s="1584" t="s">
        <v>259</v>
      </c>
      <c r="B160" s="85" t="s">
        <v>260</v>
      </c>
      <c r="C160" s="295"/>
      <c r="D160" s="296"/>
      <c r="E160" s="297"/>
      <c r="F160" s="1603"/>
    </row>
    <row r="161" spans="1:6" ht="36" customHeight="1">
      <c r="A161" s="1584"/>
      <c r="B161" s="85" t="s">
        <v>8</v>
      </c>
      <c r="C161" s="295" t="s">
        <v>396</v>
      </c>
      <c r="D161" s="296"/>
      <c r="E161" s="297"/>
      <c r="F161" s="1603"/>
    </row>
    <row r="162" spans="1:6">
      <c r="A162" s="1584"/>
      <c r="B162" s="112"/>
      <c r="C162" s="295"/>
      <c r="D162" s="296"/>
      <c r="E162" s="297"/>
      <c r="F162" s="1603"/>
    </row>
    <row r="163" spans="1:6" ht="21" customHeight="1">
      <c r="A163" s="1615"/>
      <c r="B163" s="1544" t="s">
        <v>14</v>
      </c>
      <c r="C163" s="1545"/>
      <c r="D163" s="1546"/>
      <c r="E163" s="1547" t="s">
        <v>1098</v>
      </c>
      <c r="F163" s="1610"/>
    </row>
    <row r="164" spans="1:6">
      <c r="A164" s="1572"/>
      <c r="B164" s="401"/>
      <c r="C164" s="1567"/>
      <c r="D164" s="1568"/>
      <c r="E164" s="1606"/>
      <c r="F164" s="1619"/>
    </row>
    <row r="165" spans="1:6">
      <c r="A165" s="1573"/>
      <c r="B165" s="699"/>
      <c r="C165" s="1548" t="s">
        <v>339</v>
      </c>
      <c r="D165" s="1548" t="s">
        <v>340</v>
      </c>
      <c r="E165" s="1549" t="s">
        <v>341</v>
      </c>
      <c r="F165" s="1613" t="s">
        <v>342</v>
      </c>
    </row>
    <row r="166" spans="1:6">
      <c r="A166" s="1584"/>
      <c r="B166" s="112"/>
      <c r="C166" s="295"/>
      <c r="D166" s="296"/>
      <c r="E166" s="297"/>
      <c r="F166" s="1603"/>
    </row>
    <row r="167" spans="1:6">
      <c r="A167" s="1584" t="s">
        <v>261</v>
      </c>
      <c r="B167" s="85" t="s">
        <v>262</v>
      </c>
      <c r="C167" s="295"/>
      <c r="D167" s="296"/>
      <c r="E167" s="297"/>
      <c r="F167" s="1603"/>
    </row>
    <row r="168" spans="1:6" ht="34.5" customHeight="1">
      <c r="A168" s="1584"/>
      <c r="B168" s="85" t="s">
        <v>8</v>
      </c>
      <c r="C168" s="295" t="s">
        <v>396</v>
      </c>
      <c r="D168" s="296"/>
      <c r="E168" s="297"/>
      <c r="F168" s="1603"/>
    </row>
    <row r="169" spans="1:6">
      <c r="A169" s="1584"/>
      <c r="B169" s="85"/>
      <c r="C169" s="295"/>
      <c r="D169" s="296"/>
      <c r="E169" s="297"/>
      <c r="F169" s="1603"/>
    </row>
    <row r="170" spans="1:6" ht="12.75" customHeight="1">
      <c r="A170" s="1584" t="s">
        <v>263</v>
      </c>
      <c r="B170" s="85" t="s">
        <v>264</v>
      </c>
      <c r="C170" s="295"/>
      <c r="D170" s="296"/>
      <c r="E170" s="297"/>
      <c r="F170" s="1603"/>
    </row>
    <row r="171" spans="1:6" ht="34.5" customHeight="1">
      <c r="A171" s="1584"/>
      <c r="B171" s="85" t="s">
        <v>8</v>
      </c>
      <c r="C171" s="295" t="s">
        <v>396</v>
      </c>
      <c r="D171" s="296"/>
      <c r="E171" s="297"/>
      <c r="F171" s="1603"/>
    </row>
    <row r="172" spans="1:6">
      <c r="A172" s="1584"/>
      <c r="C172" s="1552"/>
      <c r="D172" s="296"/>
      <c r="E172" s="297"/>
      <c r="F172" s="1603"/>
    </row>
    <row r="173" spans="1:6" ht="26.4">
      <c r="A173" s="1584"/>
      <c r="B173" s="1635" t="s">
        <v>319</v>
      </c>
      <c r="C173" s="295"/>
      <c r="D173" s="296"/>
      <c r="E173" s="297"/>
      <c r="F173" s="1603"/>
    </row>
    <row r="174" spans="1:6">
      <c r="A174" s="1584"/>
      <c r="B174" s="112"/>
      <c r="C174" s="295"/>
      <c r="D174" s="296"/>
      <c r="E174" s="297"/>
      <c r="F174" s="1603"/>
    </row>
    <row r="175" spans="1:6" ht="36" customHeight="1">
      <c r="A175" s="1584" t="s">
        <v>265</v>
      </c>
      <c r="B175" s="22" t="s">
        <v>266</v>
      </c>
      <c r="C175" s="295"/>
      <c r="D175" s="296"/>
      <c r="E175" s="297"/>
      <c r="F175" s="1603"/>
    </row>
    <row r="176" spans="1:6" ht="34.5" customHeight="1">
      <c r="A176" s="1584"/>
      <c r="B176" s="85" t="s">
        <v>8</v>
      </c>
      <c r="C176" s="295" t="s">
        <v>396</v>
      </c>
      <c r="D176" s="296"/>
      <c r="E176" s="297"/>
      <c r="F176" s="1603"/>
    </row>
    <row r="177" spans="1:6">
      <c r="A177" s="1584"/>
      <c r="B177" s="85"/>
      <c r="C177" s="295"/>
      <c r="D177" s="296"/>
      <c r="E177" s="297"/>
      <c r="F177" s="1603"/>
    </row>
    <row r="178" spans="1:6" ht="26.4">
      <c r="A178" s="1584" t="s">
        <v>267</v>
      </c>
      <c r="B178" s="22" t="s">
        <v>389</v>
      </c>
      <c r="C178" s="295"/>
      <c r="D178" s="296"/>
      <c r="E178" s="297"/>
      <c r="F178" s="1603"/>
    </row>
    <row r="179" spans="1:6" ht="34.5" customHeight="1">
      <c r="A179" s="1584"/>
      <c r="B179" s="85" t="s">
        <v>8</v>
      </c>
      <c r="C179" s="295" t="s">
        <v>396</v>
      </c>
      <c r="D179" s="296"/>
      <c r="E179" s="297"/>
      <c r="F179" s="1603"/>
    </row>
    <row r="180" spans="1:6">
      <c r="A180" s="1584"/>
      <c r="B180" s="22"/>
      <c r="C180" s="1552"/>
      <c r="D180" s="296"/>
      <c r="E180" s="297"/>
      <c r="F180" s="1603"/>
    </row>
    <row r="181" spans="1:6">
      <c r="A181" s="1584" t="s">
        <v>390</v>
      </c>
      <c r="B181" s="22" t="s">
        <v>391</v>
      </c>
      <c r="C181" s="295"/>
      <c r="D181" s="295"/>
      <c r="E181" s="297"/>
      <c r="F181" s="1603"/>
    </row>
    <row r="182" spans="1:6" ht="34.5" customHeight="1">
      <c r="A182" s="1584"/>
      <c r="B182" s="85" t="s">
        <v>8</v>
      </c>
      <c r="C182" s="295" t="s">
        <v>396</v>
      </c>
      <c r="D182" s="295"/>
      <c r="E182" s="297"/>
      <c r="F182" s="1603"/>
    </row>
    <row r="183" spans="1:6">
      <c r="A183" s="1584"/>
      <c r="B183" s="85"/>
      <c r="C183" s="295"/>
      <c r="D183" s="295"/>
      <c r="E183" s="297"/>
      <c r="F183" s="1603"/>
    </row>
    <row r="184" spans="1:6">
      <c r="A184" s="1584" t="s">
        <v>392</v>
      </c>
      <c r="B184" s="22" t="s">
        <v>320</v>
      </c>
      <c r="C184" s="295"/>
      <c r="D184" s="295"/>
      <c r="E184" s="297"/>
      <c r="F184" s="1603"/>
    </row>
    <row r="185" spans="1:6" ht="34.5" customHeight="1">
      <c r="A185" s="1584"/>
      <c r="B185" s="85" t="s">
        <v>8</v>
      </c>
      <c r="C185" s="295" t="s">
        <v>396</v>
      </c>
      <c r="D185" s="295"/>
      <c r="E185" s="297"/>
      <c r="F185" s="1603"/>
    </row>
    <row r="186" spans="1:6" ht="33" customHeight="1">
      <c r="A186" s="1584" t="s">
        <v>393</v>
      </c>
      <c r="B186" s="22" t="s">
        <v>29</v>
      </c>
      <c r="C186" s="295"/>
      <c r="D186" s="295"/>
      <c r="E186" s="297"/>
      <c r="F186" s="1603"/>
    </row>
    <row r="187" spans="1:6" ht="36.6" customHeight="1">
      <c r="A187" s="1584"/>
      <c r="B187" s="85" t="s">
        <v>8</v>
      </c>
      <c r="C187" s="295" t="s">
        <v>396</v>
      </c>
      <c r="D187" s="295"/>
      <c r="E187" s="297"/>
      <c r="F187" s="1603"/>
    </row>
    <row r="188" spans="1:6" ht="13.2" customHeight="1">
      <c r="A188" s="1584"/>
      <c r="B188" s="85"/>
      <c r="C188" s="295"/>
      <c r="D188" s="295"/>
      <c r="E188" s="297"/>
      <c r="F188" s="1603"/>
    </row>
    <row r="189" spans="1:6" ht="13.2" customHeight="1">
      <c r="A189" s="1584" t="s">
        <v>30</v>
      </c>
      <c r="B189" s="85" t="s">
        <v>31</v>
      </c>
      <c r="C189" s="295"/>
      <c r="D189" s="295"/>
      <c r="E189" s="297"/>
      <c r="F189" s="1603"/>
    </row>
    <row r="190" spans="1:6" ht="34.5" customHeight="1">
      <c r="A190" s="1584"/>
      <c r="B190" s="85" t="s">
        <v>8</v>
      </c>
      <c r="C190" s="295" t="s">
        <v>396</v>
      </c>
      <c r="D190" s="295"/>
      <c r="E190" s="297"/>
      <c r="F190" s="1603"/>
    </row>
    <row r="191" spans="1:6" ht="13.2" customHeight="1">
      <c r="A191" s="1584"/>
      <c r="B191" s="85"/>
      <c r="C191" s="295"/>
      <c r="D191" s="295"/>
      <c r="E191" s="297"/>
      <c r="F191" s="1603"/>
    </row>
    <row r="192" spans="1:6" ht="13.2" customHeight="1">
      <c r="A192" s="1584" t="s">
        <v>32</v>
      </c>
      <c r="B192" s="85" t="s">
        <v>33</v>
      </c>
      <c r="C192" s="295"/>
      <c r="D192" s="295"/>
      <c r="E192" s="297"/>
      <c r="F192" s="1603"/>
    </row>
    <row r="193" spans="1:6" ht="34.5" customHeight="1">
      <c r="A193" s="1584"/>
      <c r="B193" s="85" t="s">
        <v>8</v>
      </c>
      <c r="C193" s="295" t="s">
        <v>396</v>
      </c>
      <c r="D193" s="295"/>
      <c r="E193" s="297"/>
      <c r="F193" s="1603"/>
    </row>
    <row r="194" spans="1:6" ht="13.2" customHeight="1">
      <c r="A194" s="1584"/>
      <c r="B194" s="85"/>
      <c r="C194" s="295"/>
      <c r="D194" s="295"/>
      <c r="E194" s="297"/>
      <c r="F194" s="1603"/>
    </row>
    <row r="195" spans="1:6" ht="13.2" customHeight="1">
      <c r="A195" s="1584" t="s">
        <v>34</v>
      </c>
      <c r="B195" s="85" t="s">
        <v>35</v>
      </c>
      <c r="C195" s="295"/>
      <c r="D195" s="295"/>
      <c r="E195" s="297"/>
      <c r="F195" s="1603"/>
    </row>
    <row r="196" spans="1:6" ht="34.5" customHeight="1">
      <c r="A196" s="1584"/>
      <c r="B196" s="85" t="s">
        <v>8</v>
      </c>
      <c r="C196" s="295" t="s">
        <v>396</v>
      </c>
      <c r="D196" s="295"/>
      <c r="E196" s="297"/>
      <c r="F196" s="1603"/>
    </row>
    <row r="197" spans="1:6" ht="13.2" customHeight="1">
      <c r="A197" s="1584" t="s">
        <v>36</v>
      </c>
      <c r="B197" s="85" t="s">
        <v>37</v>
      </c>
      <c r="C197" s="295"/>
      <c r="D197" s="295"/>
      <c r="E197" s="297"/>
      <c r="F197" s="1603"/>
    </row>
    <row r="198" spans="1:6" ht="34.5" customHeight="1">
      <c r="A198" s="1584"/>
      <c r="B198" s="85" t="s">
        <v>8</v>
      </c>
      <c r="C198" s="295" t="s">
        <v>396</v>
      </c>
      <c r="D198" s="295"/>
      <c r="E198" s="297"/>
      <c r="F198" s="1603"/>
    </row>
    <row r="199" spans="1:6" ht="13.2" customHeight="1">
      <c r="A199" s="1584"/>
      <c r="B199" s="85"/>
      <c r="C199" s="295"/>
      <c r="D199" s="295"/>
      <c r="E199" s="297"/>
      <c r="F199" s="1603"/>
    </row>
    <row r="200" spans="1:6" ht="13.2" customHeight="1">
      <c r="A200" s="1584" t="s">
        <v>38</v>
      </c>
      <c r="B200" s="85" t="s">
        <v>39</v>
      </c>
      <c r="C200" s="295"/>
      <c r="D200" s="295"/>
      <c r="E200" s="297"/>
      <c r="F200" s="1603"/>
    </row>
    <row r="201" spans="1:6" ht="34.5" customHeight="1">
      <c r="A201" s="1584"/>
      <c r="B201" s="85" t="s">
        <v>8</v>
      </c>
      <c r="C201" s="295" t="s">
        <v>396</v>
      </c>
      <c r="D201" s="295"/>
      <c r="E201" s="297"/>
      <c r="F201" s="1603"/>
    </row>
    <row r="202" spans="1:6" ht="13.2" customHeight="1">
      <c r="A202" s="1584"/>
      <c r="B202" s="112"/>
      <c r="C202" s="295"/>
      <c r="D202" s="295"/>
      <c r="E202" s="297"/>
      <c r="F202" s="1603"/>
    </row>
    <row r="203" spans="1:6" ht="21" customHeight="1">
      <c r="A203" s="1615"/>
      <c r="B203" s="1544" t="s">
        <v>14</v>
      </c>
      <c r="C203" s="1545"/>
      <c r="D203" s="1546"/>
      <c r="E203" s="1547" t="s">
        <v>1098</v>
      </c>
      <c r="F203" s="1610"/>
    </row>
    <row r="204" spans="1:6">
      <c r="A204" s="1574"/>
      <c r="B204" s="1575"/>
      <c r="C204" s="1567"/>
      <c r="D204" s="1568"/>
      <c r="E204" s="1576"/>
      <c r="F204" s="1619"/>
    </row>
    <row r="205" spans="1:6">
      <c r="A205" s="1573"/>
      <c r="B205" s="1556"/>
      <c r="C205" s="1548" t="s">
        <v>339</v>
      </c>
      <c r="D205" s="1548" t="s">
        <v>340</v>
      </c>
      <c r="E205" s="1549" t="s">
        <v>341</v>
      </c>
      <c r="F205" s="1613" t="s">
        <v>342</v>
      </c>
    </row>
    <row r="206" spans="1:6" ht="13.5" customHeight="1">
      <c r="A206" s="1584"/>
      <c r="B206" s="112"/>
      <c r="C206" s="295"/>
      <c r="D206" s="296"/>
      <c r="E206" s="297"/>
      <c r="F206" s="1603"/>
    </row>
    <row r="207" spans="1:6" ht="12.75" customHeight="1">
      <c r="A207" s="1584" t="s">
        <v>40</v>
      </c>
      <c r="B207" s="85" t="s">
        <v>41</v>
      </c>
      <c r="C207" s="295"/>
      <c r="D207" s="296"/>
      <c r="E207" s="297"/>
      <c r="F207" s="1603"/>
    </row>
    <row r="208" spans="1:6" ht="36" customHeight="1">
      <c r="A208" s="1584"/>
      <c r="B208" s="85" t="s">
        <v>8</v>
      </c>
      <c r="C208" s="295" t="s">
        <v>396</v>
      </c>
      <c r="D208" s="296"/>
      <c r="E208" s="297"/>
      <c r="F208" s="1603"/>
    </row>
    <row r="209" spans="1:6" ht="12.75" customHeight="1">
      <c r="A209" s="1584"/>
      <c r="B209" s="22"/>
      <c r="C209" s="1552"/>
      <c r="D209" s="296"/>
      <c r="E209" s="297"/>
      <c r="F209" s="1603"/>
    </row>
    <row r="210" spans="1:6" ht="12.75" customHeight="1">
      <c r="A210" s="1584" t="s">
        <v>42</v>
      </c>
      <c r="B210" s="22" t="s">
        <v>43</v>
      </c>
      <c r="C210" s="295"/>
      <c r="D210" s="296"/>
      <c r="E210" s="297"/>
      <c r="F210" s="1603"/>
    </row>
    <row r="211" spans="1:6" ht="36" customHeight="1">
      <c r="A211" s="1584"/>
      <c r="B211" s="85" t="s">
        <v>8</v>
      </c>
      <c r="C211" s="295" t="s">
        <v>396</v>
      </c>
      <c r="D211" s="296"/>
      <c r="E211" s="297"/>
      <c r="F211" s="1603"/>
    </row>
    <row r="212" spans="1:6">
      <c r="A212" s="1584"/>
      <c r="B212" s="85"/>
      <c r="C212" s="295"/>
      <c r="D212" s="296"/>
      <c r="E212" s="297"/>
      <c r="F212" s="1603"/>
    </row>
    <row r="213" spans="1:6">
      <c r="A213" s="1584" t="s">
        <v>44</v>
      </c>
      <c r="B213" s="85" t="s">
        <v>45</v>
      </c>
      <c r="C213" s="408"/>
      <c r="D213" s="408"/>
      <c r="E213" s="408"/>
      <c r="F213" s="1605"/>
    </row>
    <row r="214" spans="1:6" ht="36" customHeight="1">
      <c r="A214" s="1584"/>
      <c r="B214" s="85" t="s">
        <v>8</v>
      </c>
      <c r="C214" s="295" t="s">
        <v>396</v>
      </c>
      <c r="D214" s="296"/>
      <c r="E214" s="297"/>
      <c r="F214" s="1603"/>
    </row>
    <row r="215" spans="1:6">
      <c r="A215" s="1584"/>
      <c r="B215" s="22"/>
      <c r="C215" s="1552"/>
      <c r="D215" s="296"/>
      <c r="E215" s="297"/>
      <c r="F215" s="1603"/>
    </row>
    <row r="216" spans="1:6">
      <c r="A216" s="1584" t="s">
        <v>46</v>
      </c>
      <c r="B216" s="85" t="s">
        <v>47</v>
      </c>
      <c r="C216" s="295"/>
      <c r="D216" s="296"/>
      <c r="E216" s="297"/>
      <c r="F216" s="1603"/>
    </row>
    <row r="217" spans="1:6" ht="36" customHeight="1">
      <c r="A217" s="1584"/>
      <c r="B217" s="85" t="s">
        <v>8</v>
      </c>
      <c r="C217" s="295" t="s">
        <v>396</v>
      </c>
      <c r="D217" s="296"/>
      <c r="E217" s="297"/>
      <c r="F217" s="1603"/>
    </row>
    <row r="218" spans="1:6">
      <c r="A218" s="1584"/>
      <c r="B218" s="85"/>
      <c r="C218" s="295"/>
      <c r="D218" s="296"/>
      <c r="E218" s="297"/>
      <c r="F218" s="1603"/>
    </row>
    <row r="219" spans="1:6">
      <c r="A219" s="1584" t="s">
        <v>48</v>
      </c>
      <c r="B219" s="85" t="s">
        <v>49</v>
      </c>
      <c r="C219" s="293"/>
      <c r="D219" s="293"/>
      <c r="E219" s="294"/>
      <c r="F219" s="1611"/>
    </row>
    <row r="220" spans="1:6" ht="36" customHeight="1">
      <c r="A220" s="1584"/>
      <c r="B220" s="1773" t="s">
        <v>2904</v>
      </c>
      <c r="C220" s="295" t="s">
        <v>396</v>
      </c>
      <c r="D220" s="296"/>
      <c r="E220" s="297"/>
      <c r="F220" s="1603"/>
    </row>
    <row r="221" spans="1:6" ht="16.95" customHeight="1">
      <c r="A221" s="1584"/>
      <c r="B221" s="1030"/>
      <c r="C221" s="295"/>
      <c r="D221" s="296"/>
      <c r="E221" s="297"/>
      <c r="F221" s="1603"/>
    </row>
    <row r="222" spans="1:6" ht="16.95" customHeight="1">
      <c r="A222" s="1584"/>
      <c r="B222" s="1029" t="s">
        <v>3247</v>
      </c>
      <c r="C222" s="295"/>
      <c r="D222" s="296"/>
      <c r="E222" s="297"/>
      <c r="F222" s="1603"/>
    </row>
    <row r="223" spans="1:6" ht="28.2" customHeight="1">
      <c r="A223" s="1584"/>
      <c r="B223" s="1639" t="s">
        <v>3248</v>
      </c>
      <c r="C223" s="295"/>
      <c r="D223" s="296"/>
      <c r="E223" s="297"/>
      <c r="F223" s="1603"/>
    </row>
    <row r="224" spans="1:6">
      <c r="A224" s="1593" t="s">
        <v>51</v>
      </c>
      <c r="B224" s="178" t="s">
        <v>52</v>
      </c>
      <c r="C224" s="295"/>
      <c r="D224" s="296"/>
      <c r="E224" s="297"/>
      <c r="F224" s="1603"/>
    </row>
    <row r="225" spans="1:6">
      <c r="A225" s="1584"/>
      <c r="B225" s="112"/>
      <c r="C225" s="295"/>
      <c r="D225" s="296"/>
      <c r="E225" s="297"/>
      <c r="F225" s="1603"/>
    </row>
    <row r="226" spans="1:6" ht="52.8">
      <c r="A226" s="1594"/>
      <c r="B226" s="299" t="s">
        <v>940</v>
      </c>
      <c r="C226" s="295"/>
      <c r="D226" s="296"/>
      <c r="E226" s="297"/>
      <c r="F226" s="1603"/>
    </row>
    <row r="227" spans="1:6" ht="36" customHeight="1">
      <c r="A227" s="1584"/>
      <c r="B227" s="112" t="s">
        <v>8</v>
      </c>
      <c r="C227" s="295" t="s">
        <v>396</v>
      </c>
      <c r="D227" s="296"/>
      <c r="E227" s="297"/>
      <c r="F227" s="1603"/>
    </row>
    <row r="228" spans="1:6">
      <c r="A228" s="1584"/>
      <c r="B228" s="112" t="s">
        <v>582</v>
      </c>
      <c r="C228" s="295"/>
      <c r="D228" s="296"/>
      <c r="E228" s="297"/>
      <c r="F228" s="1603"/>
    </row>
    <row r="229" spans="1:6">
      <c r="A229" s="1593" t="s">
        <v>53</v>
      </c>
      <c r="B229" s="178" t="s">
        <v>54</v>
      </c>
      <c r="C229" s="295"/>
      <c r="D229" s="296"/>
      <c r="E229" s="297"/>
      <c r="F229" s="1603"/>
    </row>
    <row r="230" spans="1:6" ht="10.199999999999999" customHeight="1">
      <c r="A230" s="1584"/>
      <c r="B230" s="112"/>
      <c r="C230" s="295"/>
      <c r="D230" s="296"/>
      <c r="E230" s="297"/>
      <c r="F230" s="1603"/>
    </row>
    <row r="231" spans="1:6" ht="70.95" customHeight="1">
      <c r="A231" s="1584"/>
      <c r="B231" s="299" t="s">
        <v>3901</v>
      </c>
      <c r="C231" s="295"/>
      <c r="D231" s="296"/>
      <c r="E231" s="297"/>
      <c r="F231" s="1603"/>
    </row>
    <row r="232" spans="1:6" ht="36" customHeight="1">
      <c r="A232" s="1584"/>
      <c r="B232" s="112" t="s">
        <v>8</v>
      </c>
      <c r="C232" s="295" t="s">
        <v>396</v>
      </c>
      <c r="D232" s="296"/>
      <c r="E232" s="297"/>
      <c r="F232" s="1603"/>
    </row>
    <row r="233" spans="1:6">
      <c r="A233" s="1584"/>
      <c r="B233" s="112" t="s">
        <v>582</v>
      </c>
      <c r="C233" s="295"/>
      <c r="D233" s="296"/>
      <c r="E233" s="297"/>
      <c r="F233" s="1603"/>
    </row>
    <row r="234" spans="1:6">
      <c r="A234" s="1593" t="s">
        <v>55</v>
      </c>
      <c r="B234" s="178" t="s">
        <v>56</v>
      </c>
      <c r="C234" s="295"/>
      <c r="D234" s="296"/>
      <c r="E234" s="297"/>
      <c r="F234" s="1603"/>
    </row>
    <row r="235" spans="1:6">
      <c r="A235" s="1584"/>
      <c r="B235" s="112"/>
      <c r="C235" s="295"/>
      <c r="D235" s="296"/>
      <c r="E235" s="297"/>
      <c r="F235" s="1603"/>
    </row>
    <row r="236" spans="1:6" ht="56.4" customHeight="1">
      <c r="A236" s="1584"/>
      <c r="B236" s="299" t="s">
        <v>3902</v>
      </c>
      <c r="C236" s="295"/>
      <c r="D236" s="296"/>
      <c r="E236" s="297"/>
      <c r="F236" s="1603"/>
    </row>
    <row r="237" spans="1:6" ht="36" customHeight="1">
      <c r="A237" s="1584"/>
      <c r="B237" s="112" t="s">
        <v>8</v>
      </c>
      <c r="C237" s="295" t="s">
        <v>396</v>
      </c>
      <c r="D237" s="296"/>
      <c r="E237" s="297"/>
      <c r="F237" s="1603"/>
    </row>
    <row r="238" spans="1:6" ht="21" customHeight="1">
      <c r="A238" s="1615"/>
      <c r="B238" s="1544" t="s">
        <v>14</v>
      </c>
      <c r="C238" s="1545"/>
      <c r="D238" s="1546"/>
      <c r="E238" s="1547" t="s">
        <v>1098</v>
      </c>
      <c r="F238" s="1610"/>
    </row>
    <row r="239" spans="1:6">
      <c r="A239" s="1574"/>
      <c r="B239" s="1636" t="s">
        <v>50</v>
      </c>
      <c r="C239" s="1578"/>
      <c r="D239" s="1578"/>
      <c r="E239" s="1607"/>
      <c r="F239" s="1620"/>
    </row>
    <row r="240" spans="1:6">
      <c r="A240" s="1573"/>
      <c r="B240" s="699"/>
      <c r="C240" s="1548" t="s">
        <v>339</v>
      </c>
      <c r="D240" s="1548" t="s">
        <v>340</v>
      </c>
      <c r="E240" s="1549" t="s">
        <v>341</v>
      </c>
      <c r="F240" s="1613" t="s">
        <v>342</v>
      </c>
    </row>
    <row r="241" spans="1:6" ht="13.2" customHeight="1">
      <c r="A241" s="1584" t="s">
        <v>57</v>
      </c>
      <c r="B241" s="178" t="s">
        <v>58</v>
      </c>
      <c r="C241" s="295"/>
      <c r="D241" s="296"/>
      <c r="E241" s="297"/>
      <c r="F241" s="1603"/>
    </row>
    <row r="242" spans="1:6" ht="13.2" customHeight="1">
      <c r="A242" s="1584"/>
      <c r="B242" s="112"/>
      <c r="C242" s="295"/>
      <c r="D242" s="296"/>
      <c r="E242" s="297"/>
      <c r="F242" s="1603"/>
    </row>
    <row r="243" spans="1:6" ht="36.6" customHeight="1">
      <c r="A243" s="1584"/>
      <c r="B243" s="690" t="s">
        <v>3903</v>
      </c>
      <c r="C243" s="295"/>
      <c r="D243" s="296"/>
      <c r="E243" s="297"/>
      <c r="F243" s="1603"/>
    </row>
    <row r="244" spans="1:6" ht="36" customHeight="1">
      <c r="A244" s="1584"/>
      <c r="B244" s="85" t="s">
        <v>8</v>
      </c>
      <c r="C244" s="295" t="s">
        <v>396</v>
      </c>
      <c r="D244" s="296"/>
      <c r="E244" s="297"/>
      <c r="F244" s="1603"/>
    </row>
    <row r="245" spans="1:6">
      <c r="A245" s="1584"/>
      <c r="B245" s="85"/>
      <c r="C245" s="295"/>
      <c r="D245" s="296"/>
      <c r="E245" s="297"/>
      <c r="F245" s="1603"/>
    </row>
    <row r="246" spans="1:6">
      <c r="A246" s="1593" t="s">
        <v>59</v>
      </c>
      <c r="B246" s="436" t="s">
        <v>60</v>
      </c>
      <c r="C246" s="295"/>
      <c r="D246" s="296"/>
      <c r="E246" s="297"/>
      <c r="F246" s="1603"/>
    </row>
    <row r="247" spans="1:6">
      <c r="A247" s="1584"/>
      <c r="B247" s="85"/>
      <c r="C247" s="295"/>
      <c r="D247" s="296"/>
      <c r="E247" s="297"/>
      <c r="F247" s="1603"/>
    </row>
    <row r="248" spans="1:6" ht="56.4" customHeight="1">
      <c r="A248" s="1584"/>
      <c r="B248" s="1799" t="s">
        <v>3904</v>
      </c>
      <c r="C248" s="295"/>
      <c r="D248" s="296"/>
      <c r="E248" s="297"/>
      <c r="F248" s="1603"/>
    </row>
    <row r="249" spans="1:6" ht="36" customHeight="1">
      <c r="A249" s="1584"/>
      <c r="B249" s="85" t="s">
        <v>8</v>
      </c>
      <c r="C249" s="295" t="s">
        <v>396</v>
      </c>
      <c r="D249" s="296"/>
      <c r="E249" s="297"/>
      <c r="F249" s="1603"/>
    </row>
    <row r="250" spans="1:6" ht="72.75" customHeight="1">
      <c r="A250" s="1584"/>
      <c r="B250" s="2279" t="s">
        <v>4163</v>
      </c>
      <c r="C250" s="408"/>
      <c r="D250" s="408"/>
      <c r="E250" s="408"/>
      <c r="F250" s="1605"/>
    </row>
    <row r="251" spans="1:6" ht="17.25" customHeight="1">
      <c r="A251" s="1593" t="s">
        <v>61</v>
      </c>
      <c r="B251" s="436" t="s">
        <v>62</v>
      </c>
      <c r="C251" s="408"/>
      <c r="D251" s="408"/>
      <c r="E251" s="408"/>
      <c r="F251" s="1605"/>
    </row>
    <row r="252" spans="1:6" ht="39.6">
      <c r="A252" s="1584"/>
      <c r="B252" s="1799" t="s">
        <v>3905</v>
      </c>
      <c r="C252" s="295"/>
      <c r="D252" s="296"/>
      <c r="E252" s="297"/>
      <c r="F252" s="1603"/>
    </row>
    <row r="253" spans="1:6" ht="36" customHeight="1">
      <c r="A253" s="1584"/>
      <c r="B253" s="85" t="s">
        <v>8</v>
      </c>
      <c r="C253" s="295" t="s">
        <v>396</v>
      </c>
      <c r="D253" s="296"/>
      <c r="E253" s="297"/>
      <c r="F253" s="1603"/>
    </row>
    <row r="254" spans="1:6" ht="13.2" customHeight="1">
      <c r="A254" s="1584"/>
      <c r="B254" s="85"/>
      <c r="C254" s="295"/>
      <c r="D254" s="296"/>
      <c r="E254" s="297"/>
      <c r="F254" s="1603"/>
    </row>
    <row r="255" spans="1:6">
      <c r="A255" s="1593" t="s">
        <v>63</v>
      </c>
      <c r="B255" s="436" t="s">
        <v>64</v>
      </c>
      <c r="C255" s="295"/>
      <c r="D255" s="296"/>
      <c r="E255" s="297"/>
      <c r="F255" s="1603"/>
    </row>
    <row r="256" spans="1:6">
      <c r="A256" s="1584"/>
      <c r="B256" s="85"/>
      <c r="C256" s="295"/>
      <c r="D256" s="296"/>
      <c r="E256" s="297"/>
      <c r="F256" s="1603"/>
    </row>
    <row r="257" spans="1:6" ht="31.95" customHeight="1">
      <c r="A257" s="1584"/>
      <c r="B257" s="1799" t="s">
        <v>3906</v>
      </c>
      <c r="C257" s="293"/>
      <c r="D257" s="293"/>
      <c r="E257" s="294"/>
      <c r="F257" s="1611"/>
    </row>
    <row r="258" spans="1:6" ht="36" customHeight="1">
      <c r="A258" s="1584"/>
      <c r="B258" s="85" t="s">
        <v>8</v>
      </c>
      <c r="C258" s="295" t="s">
        <v>396</v>
      </c>
      <c r="D258" s="296"/>
      <c r="E258" s="297"/>
      <c r="F258" s="1603"/>
    </row>
    <row r="259" spans="1:6" ht="12.75" customHeight="1">
      <c r="A259" s="1584"/>
      <c r="B259" s="112"/>
      <c r="C259" s="295"/>
      <c r="D259" s="296"/>
      <c r="E259" s="297"/>
      <c r="F259" s="1603"/>
    </row>
    <row r="260" spans="1:6">
      <c r="A260" s="1593" t="s">
        <v>65</v>
      </c>
      <c r="B260" s="436" t="s">
        <v>66</v>
      </c>
      <c r="C260" s="293"/>
      <c r="D260" s="293"/>
      <c r="E260" s="294"/>
      <c r="F260" s="1611"/>
    </row>
    <row r="261" spans="1:6">
      <c r="A261" s="1584"/>
      <c r="B261" s="85"/>
      <c r="C261" s="295"/>
      <c r="D261" s="296"/>
      <c r="E261" s="297"/>
      <c r="F261" s="1603"/>
    </row>
    <row r="262" spans="1:6" ht="43.2" customHeight="1">
      <c r="A262" s="1584"/>
      <c r="B262" s="1799" t="s">
        <v>67</v>
      </c>
      <c r="C262" s="295"/>
      <c r="D262" s="296"/>
      <c r="E262" s="297"/>
      <c r="F262" s="1603"/>
    </row>
    <row r="263" spans="1:6" ht="36" customHeight="1">
      <c r="A263" s="1584"/>
      <c r="B263" s="85" t="s">
        <v>8</v>
      </c>
      <c r="C263" s="295" t="s">
        <v>396</v>
      </c>
      <c r="D263" s="296"/>
      <c r="E263" s="297"/>
      <c r="F263" s="1603"/>
    </row>
    <row r="264" spans="1:6">
      <c r="A264" s="1584"/>
      <c r="B264" s="22"/>
      <c r="C264" s="1552"/>
      <c r="D264" s="296"/>
      <c r="E264" s="297"/>
      <c r="F264" s="1603"/>
    </row>
    <row r="265" spans="1:6">
      <c r="A265" s="1593" t="s">
        <v>68</v>
      </c>
      <c r="B265" s="1800" t="s">
        <v>69</v>
      </c>
      <c r="C265" s="295"/>
      <c r="D265" s="296"/>
      <c r="E265" s="297"/>
      <c r="F265" s="1603"/>
    </row>
    <row r="266" spans="1:6">
      <c r="A266" s="1584"/>
      <c r="B266" s="85"/>
      <c r="C266" s="295"/>
      <c r="D266" s="296"/>
      <c r="E266" s="297"/>
      <c r="F266" s="1603"/>
    </row>
    <row r="267" spans="1:6" ht="150.6" customHeight="1">
      <c r="A267" s="1584"/>
      <c r="B267" s="585" t="s">
        <v>3953</v>
      </c>
      <c r="C267" s="295"/>
      <c r="D267" s="296"/>
      <c r="E267" s="297"/>
      <c r="F267" s="1603"/>
    </row>
    <row r="268" spans="1:6" ht="36" customHeight="1">
      <c r="A268" s="1584"/>
      <c r="B268" s="85" t="s">
        <v>8</v>
      </c>
      <c r="C268" s="295" t="s">
        <v>396</v>
      </c>
      <c r="D268" s="296"/>
      <c r="E268" s="297"/>
      <c r="F268" s="1603"/>
    </row>
    <row r="269" spans="1:6" ht="21" customHeight="1">
      <c r="A269" s="1615"/>
      <c r="B269" s="1544" t="s">
        <v>14</v>
      </c>
      <c r="C269" s="1545"/>
      <c r="D269" s="1546"/>
      <c r="E269" s="1547" t="s">
        <v>1098</v>
      </c>
      <c r="F269" s="1610"/>
    </row>
    <row r="270" spans="1:6">
      <c r="A270" s="1574"/>
      <c r="B270" s="1577"/>
      <c r="C270" s="1578"/>
      <c r="D270" s="1578"/>
      <c r="E270" s="1607"/>
      <c r="F270" s="1620"/>
    </row>
    <row r="271" spans="1:6">
      <c r="A271" s="1573"/>
      <c r="B271" s="699"/>
      <c r="C271" s="1548" t="s">
        <v>339</v>
      </c>
      <c r="D271" s="1548" t="s">
        <v>340</v>
      </c>
      <c r="E271" s="1549" t="s">
        <v>341</v>
      </c>
      <c r="F271" s="1613" t="s">
        <v>342</v>
      </c>
    </row>
    <row r="272" spans="1:6" ht="13.2" customHeight="1">
      <c r="A272" s="1593" t="s">
        <v>70</v>
      </c>
      <c r="B272" s="1800" t="s">
        <v>71</v>
      </c>
      <c r="C272" s="295"/>
      <c r="D272" s="296"/>
      <c r="E272" s="297"/>
      <c r="F272" s="1603"/>
    </row>
    <row r="273" spans="1:9" ht="45" customHeight="1">
      <c r="A273" s="1584"/>
      <c r="B273" s="1801" t="s">
        <v>72</v>
      </c>
      <c r="C273" s="1552"/>
      <c r="D273" s="296"/>
      <c r="E273" s="297"/>
      <c r="F273" s="1603"/>
    </row>
    <row r="274" spans="1:9" ht="43.2" customHeight="1">
      <c r="A274" s="1584"/>
      <c r="B274" s="1801" t="s">
        <v>73</v>
      </c>
      <c r="C274" s="295"/>
      <c r="D274" s="296"/>
      <c r="E274" s="297"/>
      <c r="F274" s="1603"/>
    </row>
    <row r="275" spans="1:9" ht="36" customHeight="1">
      <c r="A275" s="1584"/>
      <c r="B275" s="85" t="s">
        <v>8</v>
      </c>
      <c r="C275" s="295" t="s">
        <v>396</v>
      </c>
      <c r="D275" s="296"/>
      <c r="E275" s="297"/>
      <c r="F275" s="1603"/>
    </row>
    <row r="276" spans="1:9">
      <c r="A276" s="1584"/>
      <c r="C276" s="1552"/>
      <c r="D276" s="296"/>
      <c r="E276" s="297"/>
      <c r="F276" s="1603"/>
    </row>
    <row r="277" spans="1:9">
      <c r="A277" s="1835" t="s">
        <v>74</v>
      </c>
      <c r="B277" s="1836" t="s">
        <v>84</v>
      </c>
      <c r="C277" s="295"/>
      <c r="D277" s="296"/>
      <c r="E277" s="297"/>
      <c r="F277" s="1603"/>
    </row>
    <row r="278" spans="1:9">
      <c r="A278" s="1591"/>
      <c r="B278" s="1837"/>
      <c r="C278" s="295"/>
      <c r="D278" s="296"/>
      <c r="E278" s="297"/>
      <c r="F278" s="1603"/>
    </row>
    <row r="279" spans="1:9" ht="124.2" customHeight="1">
      <c r="A279" s="1594"/>
      <c r="B279" s="619" t="s">
        <v>3156</v>
      </c>
      <c r="C279" s="295"/>
      <c r="D279" s="296"/>
      <c r="E279" s="297"/>
      <c r="F279" s="1603"/>
      <c r="I279" s="931" t="s">
        <v>4729</v>
      </c>
    </row>
    <row r="280" spans="1:9" ht="66">
      <c r="A280" s="1584"/>
      <c r="B280" s="1595" t="s">
        <v>85</v>
      </c>
      <c r="C280" s="295"/>
      <c r="D280" s="296"/>
      <c r="E280" s="297"/>
      <c r="F280" s="1603"/>
    </row>
    <row r="281" spans="1:9" ht="36" customHeight="1">
      <c r="A281" s="1584"/>
      <c r="B281" s="85" t="s">
        <v>8</v>
      </c>
      <c r="C281" s="295" t="s">
        <v>396</v>
      </c>
      <c r="D281" s="1558" t="s">
        <v>1195</v>
      </c>
      <c r="E281" s="297"/>
      <c r="F281" s="1603"/>
    </row>
    <row r="282" spans="1:9" ht="13.95" customHeight="1">
      <c r="A282" s="1584"/>
      <c r="B282" s="1640"/>
      <c r="C282" s="295"/>
      <c r="D282" s="296"/>
      <c r="E282" s="297"/>
      <c r="F282" s="1603"/>
    </row>
    <row r="283" spans="1:9">
      <c r="A283" s="1835" t="s">
        <v>77</v>
      </c>
      <c r="B283" s="621" t="str">
        <f>+'EPWP Con&amp;Spec'!B5:K5</f>
        <v xml:space="preserve"> EPWP CONDITIONS AND SPECIFICATIONS</v>
      </c>
      <c r="C283" s="295"/>
      <c r="D283" s="296"/>
      <c r="E283" s="297"/>
      <c r="F283" s="1603"/>
    </row>
    <row r="284" spans="1:9">
      <c r="A284" s="1835"/>
      <c r="B284" s="621" t="s">
        <v>3277</v>
      </c>
      <c r="C284" s="295"/>
      <c r="D284" s="296"/>
      <c r="E284" s="297"/>
      <c r="F284" s="1603"/>
    </row>
    <row r="285" spans="1:9">
      <c r="A285" s="408"/>
      <c r="B285" s="1559" t="str">
        <f>+'EPWP Con&amp;Spec'!B7:K7</f>
        <v>E12.1 a Employment Targets</v>
      </c>
      <c r="C285" s="295"/>
      <c r="D285" s="296"/>
      <c r="E285" s="297"/>
      <c r="F285" s="1603"/>
      <c r="I285" s="931" t="s">
        <v>582</v>
      </c>
    </row>
    <row r="286" spans="1:9" ht="41.25" customHeight="1">
      <c r="A286" s="408"/>
      <c r="B286" s="4711" t="str">
        <f>+'EPWP Con&amp;Spec'!B8:K8</f>
        <v>The contractor needs to provide a realistic estimate on the number of jobs that the project has the potential to create throughout the project duration as the project will be implemented using labour intensive construction methods on elements where it is economical and feasible for this construction method.</v>
      </c>
      <c r="C286" s="295"/>
      <c r="D286" s="296"/>
      <c r="E286" s="297"/>
      <c r="F286" s="1603"/>
      <c r="I286" s="931" t="s">
        <v>582</v>
      </c>
    </row>
    <row r="287" spans="1:9">
      <c r="A287" s="408"/>
      <c r="B287" s="4711"/>
      <c r="C287" s="295"/>
      <c r="D287" s="296"/>
      <c r="E287" s="297"/>
      <c r="F287" s="1603"/>
    </row>
    <row r="288" spans="1:9">
      <c r="A288" s="408"/>
      <c r="B288" s="1552"/>
      <c r="C288" s="295"/>
      <c r="D288" s="296"/>
      <c r="E288" s="297"/>
      <c r="F288" s="1603"/>
    </row>
    <row r="289" spans="1:9">
      <c r="A289" s="408"/>
      <c r="B289" s="1028" t="s">
        <v>3129</v>
      </c>
      <c r="C289" s="295"/>
      <c r="D289" s="293"/>
      <c r="E289" s="294"/>
      <c r="F289" s="1611"/>
    </row>
    <row r="290" spans="1:9">
      <c r="A290" s="408"/>
      <c r="B290" s="1552"/>
      <c r="C290" s="295"/>
      <c r="D290" s="296"/>
      <c r="E290" s="297"/>
      <c r="F290" s="1603"/>
    </row>
    <row r="291" spans="1:9">
      <c r="A291" s="408"/>
      <c r="B291" s="1552" t="s">
        <v>8</v>
      </c>
      <c r="C291" s="295" t="s">
        <v>396</v>
      </c>
      <c r="D291" s="293"/>
      <c r="E291" s="294"/>
      <c r="F291" s="1611"/>
    </row>
    <row r="292" spans="1:9">
      <c r="A292" s="1584"/>
      <c r="B292" s="183"/>
      <c r="C292" s="295"/>
      <c r="D292" s="296"/>
      <c r="E292" s="297"/>
      <c r="F292" s="1603"/>
    </row>
    <row r="293" spans="1:9" ht="12" customHeight="1">
      <c r="A293" s="1594"/>
      <c r="B293" s="1596" t="str">
        <f>+'EPWP Con&amp;Spec'!B11:K11</f>
        <v>E12.1 b Employment requirements</v>
      </c>
      <c r="C293" s="293"/>
      <c r="D293" s="293"/>
      <c r="E293" s="294"/>
      <c r="F293" s="1611"/>
    </row>
    <row r="294" spans="1:9" ht="30" customHeight="1">
      <c r="A294" s="1552"/>
      <c r="B294" s="1586" t="str">
        <f>+'EPWP Con&amp;Spec'!B12:K12</f>
        <v>Tenderers are advised that this contract will be subject to the Expanded Public Works Program (EPWP) aimed at alleviating and reducing unemployment.</v>
      </c>
      <c r="C294" s="293"/>
      <c r="D294" s="293"/>
      <c r="E294" s="294"/>
      <c r="F294" s="1611"/>
    </row>
    <row r="295" spans="1:9" ht="27.6" customHeight="1">
      <c r="A295" s="1594"/>
      <c r="B295" s="299" t="str">
        <f>+'EPWP Con&amp;Spec'!B14:K14</f>
        <v>Tenderers must allow for any costs for the employement of unskilled labour as per the requirements of the EPWP program;</v>
      </c>
      <c r="C295" s="293"/>
      <c r="D295" s="293"/>
      <c r="E295" s="294"/>
      <c r="F295" s="1611"/>
    </row>
    <row r="296" spans="1:9" ht="7.2" customHeight="1">
      <c r="A296" s="1594"/>
      <c r="B296" s="184"/>
      <c r="C296" s="293"/>
      <c r="D296" s="293"/>
      <c r="E296" s="294"/>
      <c r="F296" s="1611"/>
    </row>
    <row r="297" spans="1:9" ht="13.95" customHeight="1">
      <c r="A297" s="1594"/>
      <c r="B297" s="623" t="str">
        <f>+"1. "&amp;+'EPWP Con&amp;Spec'!C15&amp;""</f>
        <v>1. 55% of unskilled labour to be women</v>
      </c>
      <c r="C297" s="293"/>
      <c r="D297" s="293"/>
      <c r="E297" s="294"/>
      <c r="F297" s="1611"/>
    </row>
    <row r="298" spans="1:9" ht="13.95" customHeight="1">
      <c r="A298" s="1594"/>
      <c r="B298" s="623" t="str">
        <f>+"2. "&amp;+'EPWP Con&amp;Spec'!C16&amp;""</f>
        <v>2. 55% of unskilled labour to be youth aged between 18 and 35 years</v>
      </c>
      <c r="C298" s="293"/>
      <c r="D298" s="293"/>
      <c r="E298" s="294"/>
      <c r="F298" s="1611"/>
    </row>
    <row r="299" spans="1:9" ht="13.95" customHeight="1">
      <c r="A299" s="1594"/>
      <c r="B299" s="623" t="str">
        <f>+"3. "&amp;+'EPWP Con&amp;Spec'!C17&amp;""</f>
        <v xml:space="preserve">3. 2% of unskilled labour to be people living with disability </v>
      </c>
      <c r="C299" s="293"/>
      <c r="D299" s="293"/>
      <c r="E299" s="294"/>
      <c r="F299" s="1611"/>
    </row>
    <row r="300" spans="1:9" ht="71.400000000000006" customHeight="1">
      <c r="A300" s="1584"/>
      <c r="B300" s="604" t="str">
        <f>+"4. "&amp;+'EPWP Con&amp;Spec'!B19*100&amp;"%  "&amp;+'EPWP Con&amp;Spec'!C19&amp;" "</f>
        <v xml:space="preserve">4. 100%  Unskilled labour utilised must reside within the boundries of the Municipality Ward where this contract is executed, with preference to the local community closest or at the walking distance to the contract site. Wherever possible local skilled tradesmen are to be employed on this contract with the view to maximize utilization of local resources. </v>
      </c>
      <c r="C300" s="293"/>
      <c r="D300" s="293"/>
      <c r="E300" s="294"/>
      <c r="F300" s="1611"/>
      <c r="I300" s="931" t="s">
        <v>582</v>
      </c>
    </row>
    <row r="301" spans="1:9" ht="13.95" customHeight="1">
      <c r="A301" s="1584"/>
      <c r="B301" s="604"/>
      <c r="C301" s="293"/>
      <c r="D301" s="293"/>
      <c r="E301" s="294"/>
      <c r="F301" s="1611"/>
      <c r="I301" s="931"/>
    </row>
    <row r="302" spans="1:9" ht="13.95" customHeight="1">
      <c r="A302" s="1584"/>
      <c r="B302" s="1552" t="s">
        <v>8</v>
      </c>
      <c r="C302" s="295" t="s">
        <v>396</v>
      </c>
      <c r="D302" s="293"/>
      <c r="E302" s="294"/>
      <c r="F302" s="1611"/>
      <c r="I302" s="931"/>
    </row>
    <row r="303" spans="1:9" ht="21" customHeight="1">
      <c r="A303" s="1615"/>
      <c r="B303" s="1544" t="s">
        <v>14</v>
      </c>
      <c r="C303" s="1545"/>
      <c r="D303" s="1546"/>
      <c r="E303" s="1547" t="s">
        <v>1098</v>
      </c>
      <c r="F303" s="1610"/>
    </row>
    <row r="304" spans="1:9">
      <c r="A304" s="1574"/>
      <c r="B304" s="1577"/>
      <c r="C304" s="1578"/>
      <c r="D304" s="1578"/>
      <c r="E304" s="1607"/>
      <c r="F304" s="1620"/>
    </row>
    <row r="305" spans="1:6">
      <c r="A305" s="1573"/>
      <c r="B305" s="699"/>
      <c r="C305" s="1548" t="s">
        <v>339</v>
      </c>
      <c r="D305" s="1548" t="s">
        <v>340</v>
      </c>
      <c r="E305" s="1549" t="s">
        <v>341</v>
      </c>
      <c r="F305" s="1613" t="s">
        <v>342</v>
      </c>
    </row>
    <row r="306" spans="1:6">
      <c r="A306" s="1594"/>
      <c r="B306" s="299"/>
      <c r="C306" s="295"/>
      <c r="D306" s="296"/>
      <c r="E306" s="297"/>
      <c r="F306" s="1603"/>
    </row>
    <row r="307" spans="1:6">
      <c r="A307" s="1594"/>
      <c r="B307" s="1597" t="str">
        <f>+'EPWP Con&amp;Spec'!B23:K23</f>
        <v>E12.1 c Labour rate and payment intervals</v>
      </c>
      <c r="C307" s="295"/>
      <c r="D307" s="296"/>
      <c r="E307" s="297"/>
      <c r="F307" s="1603"/>
    </row>
    <row r="308" spans="1:6" ht="79.2">
      <c r="A308" s="1594"/>
      <c r="B308" s="299" t="str">
        <f>+'EPWP Con&amp;Spec'!B24:K24</f>
        <v>The contractor should ensure that labour rate paid to unskilled local labour is commensurate to the daily task. When determining the rate, consideration should be given to that EPWP beneficiaries are mostly bread winners in their families, as the program intends alleviating poverty. There should also be consideration that the labour rate promotes creation of expanded number of jobs created and person days of work.</v>
      </c>
      <c r="C308" s="295"/>
      <c r="D308" s="296"/>
      <c r="E308" s="297"/>
      <c r="F308" s="1603"/>
    </row>
    <row r="309" spans="1:6" ht="39.6">
      <c r="A309" s="1594"/>
      <c r="B309" s="299" t="str">
        <f>+'EPWP Con&amp;Spec'!B26:K26</f>
        <v>Contractors should make endeavours to ensure that labourers, particularly unskilled are remunerated on fortnight basis and prior notification be made should there be a shortfall on their wages.</v>
      </c>
      <c r="C309" s="295"/>
      <c r="D309" s="296"/>
      <c r="E309" s="297"/>
      <c r="F309" s="1603"/>
    </row>
    <row r="310" spans="1:6" ht="39.6">
      <c r="A310" s="1594"/>
      <c r="B310" s="299" t="str">
        <f>+'EPWP Con&amp;Spec'!B28:K28</f>
        <v>The labour rate for local unskilled shall also be determined in consideration of the location of the project, i.e. for projects implemented in urbanized municipalities will not be the same as that for rural municipalities.</v>
      </c>
      <c r="C310" s="295"/>
      <c r="D310" s="296"/>
      <c r="E310" s="297"/>
      <c r="F310" s="1603"/>
    </row>
    <row r="311" spans="1:6">
      <c r="A311" s="1594"/>
      <c r="B311" s="299"/>
      <c r="C311" s="295"/>
      <c r="D311" s="296"/>
      <c r="E311" s="297"/>
      <c r="F311" s="1603"/>
    </row>
    <row r="312" spans="1:6">
      <c r="A312" s="1594"/>
      <c r="B312" s="112" t="s">
        <v>8</v>
      </c>
      <c r="C312" s="295" t="s">
        <v>396</v>
      </c>
      <c r="D312" s="296"/>
      <c r="E312" s="297"/>
      <c r="F312" s="1603"/>
    </row>
    <row r="313" spans="1:6">
      <c r="A313" s="1594"/>
      <c r="B313" s="112"/>
      <c r="C313" s="295"/>
      <c r="D313" s="296"/>
      <c r="E313" s="297"/>
      <c r="F313" s="1603"/>
    </row>
    <row r="314" spans="1:6">
      <c r="A314" s="1584"/>
      <c r="B314" s="1838" t="s">
        <v>3278</v>
      </c>
      <c r="C314" s="293"/>
      <c r="D314" s="293"/>
      <c r="E314" s="294"/>
      <c r="F314" s="1611"/>
    </row>
    <row r="315" spans="1:6">
      <c r="A315" s="1594"/>
      <c r="B315" s="1597" t="str">
        <f>+'EPWP Con&amp;Spec'!B31:K31</f>
        <v>E12.2 a Labour Intensive Construction (LIC) method</v>
      </c>
      <c r="C315" s="295"/>
      <c r="D315" s="296"/>
      <c r="E315" s="297"/>
      <c r="F315" s="1603"/>
    </row>
    <row r="316" spans="1:6" ht="26.4">
      <c r="A316" s="1594"/>
      <c r="B316" s="71" t="str">
        <f>+'EPWP Con&amp;Spec'!B32:K32</f>
        <v>On site there must a person(s) having competency in managing and implementing LIC methods.</v>
      </c>
      <c r="C316" s="295"/>
      <c r="D316" s="296"/>
      <c r="E316" s="297"/>
      <c r="F316" s="1603"/>
    </row>
    <row r="317" spans="1:6" ht="26.4">
      <c r="A317" s="1594"/>
      <c r="B317" s="71" t="str">
        <f>+'EPWP Con&amp;Spec'!B33:K33</f>
        <v xml:space="preserve"> *Foreman @ NQF Level 4 the Unit Standard on Implementing LIC methods on site.</v>
      </c>
      <c r="C317" s="295"/>
      <c r="D317" s="296"/>
      <c r="E317" s="297"/>
      <c r="F317" s="1603"/>
    </row>
    <row r="318" spans="1:6" ht="26.4">
      <c r="A318" s="1594"/>
      <c r="B318" s="71" t="str">
        <f>+'EPWP Con&amp;Spec'!B34:K34</f>
        <v>*Site Agent/ Managers @ NQF level  5 the Unit Standard on Manage Labour-Intensive Skills Programme both must be CETA accredited</v>
      </c>
      <c r="C318" s="295"/>
      <c r="D318" s="296"/>
      <c r="E318" s="297"/>
      <c r="F318" s="1603"/>
    </row>
    <row r="319" spans="1:6">
      <c r="A319" s="1594"/>
      <c r="B319" s="112"/>
      <c r="C319" s="295"/>
      <c r="D319" s="296"/>
      <c r="E319" s="297"/>
      <c r="F319" s="1603"/>
    </row>
    <row r="320" spans="1:6">
      <c r="A320" s="1594"/>
      <c r="B320" s="112" t="s">
        <v>8</v>
      </c>
      <c r="C320" s="295" t="s">
        <v>396</v>
      </c>
      <c r="D320" s="296"/>
      <c r="E320" s="297"/>
      <c r="F320" s="1603"/>
    </row>
    <row r="321" spans="1:6">
      <c r="A321" s="1594"/>
      <c r="B321" s="112"/>
      <c r="C321" s="295"/>
      <c r="D321" s="296"/>
      <c r="E321" s="297"/>
      <c r="F321" s="1603"/>
    </row>
    <row r="322" spans="1:6">
      <c r="A322" s="1594"/>
      <c r="B322" s="1596" t="str">
        <f>+'EPWP Con&amp;Spec'!B37:K37</f>
        <v>E12.2 b Labour Intensive Construction Method</v>
      </c>
      <c r="C322" s="295"/>
      <c r="D322" s="296"/>
      <c r="E322" s="297"/>
      <c r="F322" s="1603"/>
    </row>
    <row r="323" spans="1:6" ht="52.8">
      <c r="A323" s="1594"/>
      <c r="B323" s="931" t="str">
        <f>+'EPWP Con&amp;Spec'!B38:K38</f>
        <v xml:space="preserve">Those parts of the contract to be constructed using Labour Intensive methods will be marked in the BoQ with letter LI (indicating Labour Intensive) against every item so designated. Such works will only be constructed using method so indicated. </v>
      </c>
      <c r="C323" s="295"/>
      <c r="D323" s="296"/>
      <c r="E323" s="297"/>
      <c r="F323" s="1603"/>
    </row>
    <row r="324" spans="1:6">
      <c r="A324" s="1594"/>
      <c r="B324" s="112"/>
      <c r="C324" s="295"/>
      <c r="D324" s="296"/>
      <c r="E324" s="297"/>
      <c r="F324" s="1603"/>
    </row>
    <row r="325" spans="1:6" ht="49.95" customHeight="1">
      <c r="A325" s="1594"/>
      <c r="B325" s="931" t="str">
        <f>+'EPWP Con&amp;Spec'!B39:K39</f>
        <v>Reference to be made to Guidelines for the implementation of Labour Intensive Infrastructure projects under EPWP. "Scope of Work in Respect of Work Relating to the Expanded Public Works Programme (EPWP)"</v>
      </c>
      <c r="C325" s="295"/>
      <c r="D325" s="296"/>
      <c r="E325" s="297"/>
      <c r="F325" s="1603"/>
    </row>
    <row r="326" spans="1:6">
      <c r="A326" s="1594"/>
      <c r="B326" s="112" t="s">
        <v>8</v>
      </c>
      <c r="C326" s="295" t="s">
        <v>396</v>
      </c>
      <c r="D326" s="296"/>
      <c r="E326" s="297"/>
      <c r="F326" s="1603"/>
    </row>
    <row r="327" spans="1:6">
      <c r="A327" s="1594"/>
      <c r="B327" s="931"/>
      <c r="C327" s="295"/>
      <c r="D327" s="296"/>
      <c r="E327" s="297"/>
      <c r="F327" s="1603"/>
    </row>
    <row r="328" spans="1:6" ht="16.2" customHeight="1">
      <c r="A328" s="1594"/>
      <c r="B328" s="1795" t="str">
        <f>+'EPWP Con&amp;Spec'!B42:K42</f>
        <v>E12.3 RECORD KEEPING</v>
      </c>
      <c r="C328" s="295"/>
      <c r="D328" s="296"/>
      <c r="E328" s="297"/>
      <c r="F328" s="1603"/>
    </row>
    <row r="329" spans="1:6" ht="84.6" customHeight="1">
      <c r="A329" s="1594"/>
      <c r="B329" s="931" t="str">
        <f>+'EPWP Con&amp;Spec'!B43:K43</f>
        <v>12.3.1 Every employer must keep in the project site office the following  minutes of site progress minutes; contractors’ monthly site progress reports; accurately recorded attendance register; proof of payment as means to verify authenticity of data in the EPWP Beneficiary form submitted with payment certificates. Copies of submitted EPWP beneficiary data forms should also be kept in the site office.</v>
      </c>
      <c r="C329" s="295"/>
      <c r="D329" s="296"/>
      <c r="E329" s="297"/>
      <c r="F329" s="1603"/>
    </row>
    <row r="330" spans="1:6">
      <c r="A330" s="1594"/>
      <c r="B330" s="112" t="s">
        <v>8</v>
      </c>
      <c r="C330" s="295" t="s">
        <v>396</v>
      </c>
      <c r="D330" s="296"/>
      <c r="E330" s="297"/>
      <c r="F330" s="1603"/>
    </row>
    <row r="331" spans="1:6">
      <c r="A331" s="1594"/>
      <c r="B331" s="112"/>
      <c r="C331" s="295"/>
      <c r="D331" s="296"/>
      <c r="E331" s="297"/>
      <c r="F331" s="1603"/>
    </row>
    <row r="332" spans="1:6" ht="45.6" customHeight="1">
      <c r="A332" s="1594"/>
      <c r="B332" s="931" t="str">
        <f>+'EPWP Con&amp;Spec'!B46:K46</f>
        <v>12.3.2 The employer must keep this record for a period of at least three (3) years after the completion of the project in his/her office as the project site office would have been relocated.</v>
      </c>
      <c r="C332" s="295"/>
      <c r="D332" s="296"/>
      <c r="E332" s="297"/>
      <c r="F332" s="1603"/>
    </row>
    <row r="333" spans="1:6" ht="57" customHeight="1">
      <c r="A333" s="1594"/>
      <c r="B333" s="931" t="str">
        <f>+'EPWP Con&amp;Spec'!B47:K47</f>
        <v xml:space="preserve">This should be safely kept for job creation data verifications and periodical audits on projects conducted by National and Provincial  Department of Public Works  after one (1) or two (2) quarters of submitting captured EPWP Data to the National EPWP coordinating Department.  </v>
      </c>
      <c r="C333" s="295"/>
      <c r="D333" s="296"/>
      <c r="E333" s="297"/>
      <c r="F333" s="1603"/>
    </row>
    <row r="334" spans="1:6" ht="15" customHeight="1">
      <c r="A334" s="1594"/>
      <c r="B334" s="112" t="s">
        <v>8</v>
      </c>
      <c r="C334" s="295" t="s">
        <v>396</v>
      </c>
      <c r="D334" s="296"/>
      <c r="E334" s="297"/>
      <c r="F334" s="1603"/>
    </row>
    <row r="335" spans="1:6">
      <c r="A335" s="1594"/>
      <c r="B335" s="400"/>
      <c r="C335" s="295"/>
      <c r="D335" s="296"/>
      <c r="E335" s="297"/>
      <c r="F335" s="1603"/>
    </row>
    <row r="336" spans="1:6" ht="21" customHeight="1">
      <c r="A336" s="1615"/>
      <c r="B336" s="1544" t="s">
        <v>14</v>
      </c>
      <c r="C336" s="1545"/>
      <c r="D336" s="1546"/>
      <c r="E336" s="1547" t="s">
        <v>1098</v>
      </c>
      <c r="F336" s="1610"/>
    </row>
    <row r="337" spans="1:6">
      <c r="A337" s="1574"/>
      <c r="B337" s="1577"/>
      <c r="C337" s="1578"/>
      <c r="D337" s="1578"/>
      <c r="E337" s="1607"/>
      <c r="F337" s="1620"/>
    </row>
    <row r="338" spans="1:6">
      <c r="A338" s="1573"/>
      <c r="B338" s="699"/>
      <c r="C338" s="1548" t="s">
        <v>339</v>
      </c>
      <c r="D338" s="1548" t="s">
        <v>340</v>
      </c>
      <c r="E338" s="1549" t="s">
        <v>341</v>
      </c>
      <c r="F338" s="1613" t="s">
        <v>342</v>
      </c>
    </row>
    <row r="339" spans="1:6">
      <c r="A339" s="1594"/>
      <c r="B339" s="1795" t="str">
        <f>+'EPWP Con&amp;Spec'!B50:K50</f>
        <v>E12.4 EPWP REPORTING as per EPWP DATA FORM</v>
      </c>
      <c r="C339" s="295"/>
      <c r="D339" s="296"/>
      <c r="E339" s="297"/>
      <c r="F339" s="1603"/>
    </row>
    <row r="340" spans="1:6" ht="264">
      <c r="A340" s="1594"/>
      <c r="B340" s="931" t="str">
        <f>+'EPWP Con&amp;Spec'!B51:K51</f>
        <v>At the end of each month as part of site progress report and to be attached to every contractors’ progress payment certificate; the contractor shall provide the principal agent &amp; Public Works with a written records, as per EPWP data form; which will be reflecting, beneficiaries full name &amp; surname; ID No and job description of labour employed by main contractor and sub-contractors on site. At the end of each month the contractor must submit the following documents to be attached to the Progress payment certificate:
1. EPWP monthly data collection form 
2. Worker monthly payment upload
3. Worker monthly proof of payment  i.e 
3.1 Acknowledgement of receipt of payment or
3.2 Payslips 
3.3 Bank statement highlighted the workers paid 
4. Worker monthly training form 
5. Monthly attendance register
6. Certified copies of ID’s (once off)
7. ID size photos (once off)
8. Proof of UIF 
9. Proof of COIDA</v>
      </c>
      <c r="C340" s="295"/>
      <c r="D340" s="296"/>
      <c r="E340" s="297"/>
      <c r="F340" s="1603"/>
    </row>
    <row r="341" spans="1:6" ht="27" customHeight="1">
      <c r="A341" s="1594"/>
      <c r="B341" t="s">
        <v>8</v>
      </c>
      <c r="C341" s="295" t="s">
        <v>396</v>
      </c>
      <c r="D341" s="296"/>
      <c r="E341" s="297"/>
      <c r="F341" s="1603"/>
    </row>
    <row r="342" spans="1:6" ht="8.4" customHeight="1">
      <c r="A342" s="1594"/>
      <c r="B342" s="931"/>
      <c r="C342" s="295"/>
      <c r="D342" s="296"/>
      <c r="E342" s="297"/>
      <c r="F342" s="1603"/>
    </row>
    <row r="343" spans="1:6">
      <c r="A343" s="1594"/>
      <c r="B343" s="1795" t="str">
        <f>+'EPWP Con&amp;Spec'!B54:K54</f>
        <v>E12.5 EPWP PROMOTION</v>
      </c>
      <c r="C343" s="295"/>
      <c r="D343" s="296"/>
      <c r="E343" s="297"/>
      <c r="F343" s="1603"/>
    </row>
    <row r="344" spans="1:6">
      <c r="A344" s="1594"/>
      <c r="B344" s="1839" t="str">
        <f>+'EPWP Con&amp;Spec'!B55:K55</f>
        <v>12.5.1 EPWP signage board</v>
      </c>
      <c r="C344" s="295"/>
      <c r="D344" s="296"/>
      <c r="E344" s="297"/>
      <c r="F344" s="1603"/>
    </row>
    <row r="345" spans="1:6" ht="211.2">
      <c r="A345" s="1594"/>
      <c r="B345" s="623" t="str">
        <f>+'EPWP Con&amp;Spec'!B56:K56</f>
        <v xml:space="preserve">EPWP Program at the project level shall always be promoted through have the projects signage board that embrace EPWP logo at the bottom, correct measurement for this signage board will be provided by the project leader during the site handing over meeting. the standard "HELVETIVA MEDUIM " letters are to be used . Professional title to be 10 mm above line . Line thickness to be 8 mm thick . Space between bottom of the line and bottom of the lettering below the line has to be 100 mm. Letter sizes are as follows : Helvetica meduim 100 mm black upper case to be for project name and owner . Helvetica meduim 75mm black upper case only to be used for professional titles.Project name and owner shall be black lettering on white background.board sizes are as follows : Board to be minomum 2000mm from ground level and to be constructed from reinforced formed chromadek panels minimum 0,6mm thick chromadek. The contractor is responsible for ensuring that the project board remains neatly and safely erected for the full duration including maintenance period,after which the project board and post are to be dismantled and handed to the client in good order.       </v>
      </c>
      <c r="C345" s="295"/>
      <c r="D345" s="296"/>
      <c r="E345" s="297"/>
      <c r="F345" s="1603"/>
    </row>
    <row r="346" spans="1:6" s="8" customFormat="1" ht="27" customHeight="1">
      <c r="A346" s="1802"/>
      <c r="B346" s="414" t="s">
        <v>8</v>
      </c>
      <c r="C346" s="1803" t="s">
        <v>396</v>
      </c>
      <c r="D346" s="1804"/>
      <c r="E346" s="1805"/>
      <c r="F346" s="1806"/>
    </row>
    <row r="347" spans="1:6" ht="8.4" customHeight="1">
      <c r="A347" s="1594"/>
      <c r="B347" s="623"/>
      <c r="C347" s="295"/>
      <c r="D347" s="296"/>
      <c r="E347" s="297"/>
      <c r="F347" s="1603"/>
    </row>
    <row r="348" spans="1:6">
      <c r="A348" s="1594"/>
      <c r="B348" s="1839" t="str">
        <f>+'EPWP Con&amp;Spec'!B59:K59</f>
        <v>12.5.2 Branding of labour apparel</v>
      </c>
      <c r="C348" s="295"/>
      <c r="D348" s="296"/>
      <c r="E348" s="297"/>
      <c r="F348" s="1603"/>
    </row>
    <row r="349" spans="1:6" ht="52.8">
      <c r="A349" s="1594"/>
      <c r="B349" s="623" t="str">
        <f>+'EPWP Con&amp;Spec'!B60:K60</f>
        <v>Contractor &amp; Sub-contractors’ labourers shall be provided with EPWP branded Personal Protective Equipment (PPE), reflector vest with EPWP wording at the back is an ideal and cost effective means of promoting program on site.</v>
      </c>
      <c r="C349" s="295"/>
      <c r="D349" s="296"/>
      <c r="E349" s="297"/>
      <c r="F349" s="1603"/>
    </row>
    <row r="350" spans="1:6" ht="14.4">
      <c r="A350" s="1594"/>
      <c r="B350" s="1840" t="str">
        <f>+'EPWP Con&amp;Spec'!B61:K61</f>
        <v>The contractor is then advised to price for both item 17.5.1 and 17.5.2</v>
      </c>
      <c r="C350" s="295"/>
      <c r="D350" s="296"/>
      <c r="E350" s="297"/>
      <c r="F350" s="1603"/>
    </row>
    <row r="351" spans="1:6" s="8" customFormat="1" ht="27" customHeight="1">
      <c r="A351" s="1802"/>
      <c r="B351" s="414" t="s">
        <v>8</v>
      </c>
      <c r="C351" s="1803" t="s">
        <v>396</v>
      </c>
      <c r="D351" s="1804"/>
      <c r="E351" s="1805"/>
      <c r="F351" s="1806"/>
    </row>
    <row r="352" spans="1:6" ht="8.4" customHeight="1">
      <c r="A352" s="1594"/>
      <c r="B352" s="616"/>
      <c r="C352" s="295"/>
      <c r="D352" s="296"/>
      <c r="E352" s="297"/>
      <c r="F352" s="1603"/>
    </row>
    <row r="353" spans="1:6">
      <c r="A353" s="1594"/>
      <c r="B353" s="621" t="str">
        <f>+'EPWP Con&amp;Spec'!B64:K64</f>
        <v>E12.6 COMMUNITY LIAISON OFFICER (CLO)</v>
      </c>
      <c r="C353" s="295"/>
      <c r="D353" s="296"/>
      <c r="E353" s="297"/>
      <c r="F353" s="1603"/>
    </row>
    <row r="354" spans="1:6">
      <c r="A354" s="1594"/>
      <c r="B354" s="1841" t="str">
        <f>+'EPWP Con&amp;Spec'!B65:K65</f>
        <v xml:space="preserve">UTILISATION OF A COMMUNITY LIAISON OFFICER </v>
      </c>
      <c r="C354" s="295"/>
      <c r="D354" s="296"/>
      <c r="E354" s="297"/>
      <c r="F354" s="1603"/>
    </row>
    <row r="355" spans="1:6" ht="15.6" customHeight="1">
      <c r="A355" s="1594"/>
      <c r="B355" s="623" t="s">
        <v>3275</v>
      </c>
      <c r="C355" s="295"/>
      <c r="D355" s="296"/>
      <c r="E355" s="297"/>
      <c r="F355" s="1603"/>
    </row>
    <row r="356" spans="1:6" ht="45.6" customHeight="1">
      <c r="A356" s="1594"/>
      <c r="B356" s="623" t="str">
        <f>+'EPWP Con&amp;Spec'!B66:K66</f>
        <v>The Contractor shall allow for and pay any and all costs necessary for the engagement of the services of a Community Liaison Officer (CLO) for the full duration of this contract</v>
      </c>
      <c r="C356" s="295"/>
      <c r="D356" s="296"/>
      <c r="E356" s="297"/>
      <c r="F356" s="1603"/>
    </row>
    <row r="357" spans="1:6" ht="30" customHeight="1">
      <c r="A357" s="1594"/>
      <c r="B357" s="623" t="s">
        <v>3276</v>
      </c>
      <c r="C357" s="295"/>
      <c r="D357" s="296"/>
      <c r="E357" s="297"/>
      <c r="F357" s="1603"/>
    </row>
    <row r="358" spans="1:6" ht="102" customHeight="1">
      <c r="A358" s="1594"/>
      <c r="B358" s="71" t="str">
        <f>+'EPWP Con&amp;Spec'!B68:K68</f>
        <v>A CLO will be identified by the local structures of the ward areas and appointed following fair and transparent interviewing process, to be conducted in the presence of local structures and the contractor representative, in order to assist the Contractor in the procurement of any local labour, etc. required for this project. The Contractor is to liaise with the CLO and afford him any assistance needed in ensuring sound working relations with the local community.</v>
      </c>
      <c r="C358" s="295"/>
      <c r="D358" s="296"/>
      <c r="E358" s="297"/>
      <c r="F358" s="1603"/>
    </row>
    <row r="359" spans="1:6" ht="26.4">
      <c r="A359" s="1594"/>
      <c r="B359" s="125" t="str">
        <f>+'EPWP Con&amp;Spec'!B70:K70</f>
        <v>Key Responsibilities of the CLO are envisaged to include and not necessary be limited to:</v>
      </c>
      <c r="C359" s="295"/>
      <c r="D359" s="296"/>
      <c r="E359" s="297"/>
      <c r="F359" s="1603"/>
    </row>
    <row r="360" spans="1:6" ht="46.95" customHeight="1">
      <c r="A360" s="1594"/>
      <c r="B360" s="71" t="str">
        <f>+'EPWP Con&amp;Spec'!B71:K71</f>
        <v>1. Assisting local leadership in conducting skills and resources audit which facilitates sourcing labour from within the ward or targeted areas for employment, as required by contractor.</v>
      </c>
      <c r="C360" s="295"/>
      <c r="D360" s="296"/>
      <c r="E360" s="297"/>
      <c r="F360" s="1603"/>
    </row>
    <row r="361" spans="1:6" ht="29.4" customHeight="1">
      <c r="A361" s="1594"/>
      <c r="B361" s="71" t="str">
        <f>+'EPWP Con&amp;Spec'!B72:K72</f>
        <v>2. Assisting in sourcing labour-only domestic sub-contractors and the procurement of materials from local resources, as required by the contractor.</v>
      </c>
      <c r="C361" s="295"/>
      <c r="D361" s="296"/>
      <c r="E361" s="297"/>
      <c r="F361" s="1603"/>
    </row>
    <row r="362" spans="1:6" ht="42.6" customHeight="1">
      <c r="A362" s="1594"/>
      <c r="B362" s="71" t="str">
        <f>+'EPWP Con&amp;Spec'!B73:K73</f>
        <v>3. Assisting the contractor by identifying areas of potential conflict and or threats to the project or to stakeholders in the project and recommend appropriate action to the contractor.</v>
      </c>
      <c r="C362" s="295"/>
      <c r="D362" s="296"/>
      <c r="E362" s="297"/>
      <c r="F362" s="1603"/>
    </row>
    <row r="363" spans="1:6" ht="26.4">
      <c r="A363" s="1594"/>
      <c r="B363" s="71" t="str">
        <f>+'EPWP Con&amp;Spec'!B74:K74</f>
        <v>4. Assisting contractor and stakeholders in the project in the resolution of any conflict which may arise.</v>
      </c>
      <c r="C363" s="295"/>
      <c r="D363" s="296"/>
      <c r="E363" s="297"/>
      <c r="F363" s="1603"/>
    </row>
    <row r="364" spans="1:6" ht="28.2" customHeight="1">
      <c r="A364" s="1594"/>
      <c r="B364" s="71" t="str">
        <f>+'EPWP Con&amp;Spec'!B75:K75</f>
        <v>5. Establishing and ensuring that sufficient and open communication channels between the contractor and the work force are maintained.</v>
      </c>
      <c r="C364" s="295"/>
      <c r="D364" s="296"/>
      <c r="E364" s="297"/>
      <c r="F364" s="1603"/>
    </row>
    <row r="365" spans="1:6" ht="26.4">
      <c r="A365" s="1594"/>
      <c r="B365" s="71" t="str">
        <f>+'EPWP Con&amp;Spec'!B76:K76</f>
        <v>6. Establish and ensuring that efficient and open communication channels between the contractor and the community are maintained</v>
      </c>
      <c r="C365" s="295"/>
      <c r="D365" s="296"/>
      <c r="E365" s="297"/>
      <c r="F365" s="1603"/>
    </row>
    <row r="366" spans="1:6" ht="42" customHeight="1">
      <c r="A366" s="1594"/>
      <c r="B366" s="71" t="str">
        <f>+'EPWP Con&amp;Spec'!B77:K77</f>
        <v>7. Identifying and reporting to the Contractor regarding issues where communication between stakeholder is necessary, recommend courses of action and facilitate such communications</v>
      </c>
      <c r="C366" s="295"/>
      <c r="D366" s="296"/>
      <c r="E366" s="297"/>
      <c r="F366" s="1603"/>
    </row>
    <row r="367" spans="1:6" ht="21" customHeight="1">
      <c r="A367" s="1615"/>
      <c r="B367" s="1544" t="s">
        <v>14</v>
      </c>
      <c r="C367" s="1545"/>
      <c r="D367" s="1546"/>
      <c r="E367" s="1547" t="s">
        <v>1098</v>
      </c>
      <c r="F367" s="1610"/>
    </row>
    <row r="368" spans="1:6">
      <c r="A368" s="1574"/>
      <c r="B368" s="1575"/>
      <c r="C368" s="1567"/>
      <c r="D368" s="1568"/>
      <c r="E368" s="1606"/>
      <c r="F368" s="1808"/>
    </row>
    <row r="369" spans="1:6">
      <c r="A369" s="1573"/>
      <c r="B369" s="1556"/>
      <c r="C369" s="1548" t="s">
        <v>339</v>
      </c>
      <c r="D369" s="1548" t="s">
        <v>340</v>
      </c>
      <c r="E369" s="1549" t="s">
        <v>341</v>
      </c>
      <c r="F369" s="1809" t="s">
        <v>342</v>
      </c>
    </row>
    <row r="370" spans="1:6" ht="45.6" customHeight="1">
      <c r="A370" s="1594"/>
      <c r="B370" s="71" t="str">
        <f>+'EPWP Con&amp;Spec'!B78:K78</f>
        <v>8. Assisting the Contractor and the work force in the establishment of grievance procedures and necessary recommenda-tion to the Contractor regarding the grievances and solution thereto.</v>
      </c>
      <c r="C370" s="295"/>
      <c r="D370" s="296"/>
      <c r="E370" s="297"/>
      <c r="F370" s="1603"/>
    </row>
    <row r="371" spans="1:6" ht="40.950000000000003" customHeight="1">
      <c r="A371" s="1594"/>
      <c r="B371" s="71" t="str">
        <f>+'EPWP Con&amp;Spec'!B79:K79</f>
        <v>9. Attending to site meetings and project implementation meetings as required by the Contractor and prepare periodic reports as may be required by the Contractor from time to time.</v>
      </c>
      <c r="C371" s="295"/>
      <c r="D371" s="296"/>
      <c r="E371" s="297"/>
      <c r="F371" s="1603"/>
    </row>
    <row r="372" spans="1:6" ht="29.4" customHeight="1">
      <c r="A372" s="1594"/>
      <c r="B372" s="71" t="str">
        <f>+'EPWP Con&amp;Spec'!B80:K80</f>
        <v>10. Attending to such other duties which are consistent with the functions of a CLO, as may be required by the Contractor from time to time.</v>
      </c>
      <c r="C372" s="295"/>
      <c r="D372" s="296"/>
      <c r="E372" s="297"/>
      <c r="F372" s="1603"/>
    </row>
    <row r="373" spans="1:6" ht="73.2" customHeight="1">
      <c r="A373" s="1594"/>
      <c r="B373" s="71" t="str">
        <f>+'EPWP Con&amp;Spec'!B81:K81</f>
        <v>Tenderers are to price twice the rate of unskilled local labour rate against this item for any and all costs arising out of compliance with the foregoing and in the event of a Tenderer failing to price against this item or making inadequate financial provision against this item for compliance as aforesaid, then no claim for costs or additional cost incurred will be entertained by the Head: Works</v>
      </c>
      <c r="C373" s="295"/>
      <c r="D373" s="296"/>
      <c r="E373" s="297"/>
      <c r="F373" s="1603"/>
    </row>
    <row r="374" spans="1:6">
      <c r="A374" s="1594"/>
      <c r="B374" s="112" t="s">
        <v>8</v>
      </c>
      <c r="C374" s="295" t="s">
        <v>396</v>
      </c>
      <c r="D374" s="296"/>
      <c r="E374" s="297"/>
      <c r="F374" s="1603"/>
    </row>
    <row r="375" spans="1:6">
      <c r="A375" s="1594"/>
      <c r="B375" s="931" t="s">
        <v>582</v>
      </c>
      <c r="C375" s="295"/>
      <c r="D375" s="296"/>
      <c r="E375" s="297"/>
      <c r="F375" s="1603"/>
    </row>
    <row r="376" spans="1:6">
      <c r="A376" s="1594"/>
      <c r="B376" s="1795" t="str">
        <f>+'EPWP Con&amp;Spec'!B84:K84</f>
        <v>E12.7 SKILLS DEVELOPMENT ON SITE</v>
      </c>
      <c r="C376" s="295"/>
      <c r="D376" s="296"/>
      <c r="E376" s="297"/>
      <c r="F376" s="1603"/>
    </row>
    <row r="377" spans="1:6" ht="80.400000000000006" customHeight="1">
      <c r="A377" s="1594"/>
      <c r="B377" s="623" t="str">
        <f>+'EPWP Con&amp;Spec'!B85:K85</f>
        <v>Contractor in conforming to the object of EPWP that its beneficiaries need to be capacitated with skills that will render them employable in the future. It is then the responsibility of the Contractor that mandatory life skills are provided to 100% of workforce on site and on the job training to labourers from whom the potential for further development has been identified. The latter is not mandatory to all as it covers technical skills.</v>
      </c>
      <c r="C377" s="295"/>
      <c r="D377" s="296"/>
      <c r="E377" s="297"/>
      <c r="F377" s="1603"/>
    </row>
    <row r="378" spans="1:6">
      <c r="A378" s="1594"/>
      <c r="B378" s="623" t="s">
        <v>582</v>
      </c>
      <c r="C378" s="295"/>
      <c r="D378" s="296"/>
      <c r="E378" s="297"/>
      <c r="F378" s="1603"/>
    </row>
    <row r="379" spans="1:6" ht="46.2" customHeight="1">
      <c r="A379" s="1594"/>
      <c r="B379" s="623" t="str">
        <f>+'EPWP Con&amp;Spec'!B87:K87</f>
        <v>Contractor should also make provision for the possibility that there might be local youth that will need to be placed on the project with an intention to be provided support towards improving their level of competency and productivity.</v>
      </c>
      <c r="C379" s="295"/>
      <c r="D379" s="296"/>
      <c r="E379" s="297"/>
      <c r="F379" s="1603"/>
    </row>
    <row r="380" spans="1:6" ht="55.95" customHeight="1">
      <c r="A380" s="1594"/>
      <c r="B380" s="623" t="str">
        <f>+'EPWP Con&amp;Spec'!B89:K89</f>
        <v>Contractor shall also provide all necessary on-the-job training to targeted labour to enable such labour to master and advance on techniques required to undertake the work in accordance with requirements of the contract in a manner that does not compromise workers health and safety.</v>
      </c>
      <c r="C380" s="295"/>
      <c r="D380" s="296"/>
      <c r="E380" s="297"/>
      <c r="F380" s="1603"/>
    </row>
    <row r="381" spans="1:6" s="8" customFormat="1" ht="27" customHeight="1">
      <c r="A381" s="1802"/>
      <c r="B381" s="414" t="s">
        <v>8</v>
      </c>
      <c r="C381" s="1803" t="s">
        <v>396</v>
      </c>
      <c r="D381" s="1804"/>
      <c r="E381" s="1805"/>
      <c r="F381" s="1806"/>
    </row>
    <row r="382" spans="1:6">
      <c r="A382" s="1594"/>
      <c r="B382" s="616"/>
      <c r="C382" s="295"/>
      <c r="D382" s="296"/>
      <c r="E382" s="297"/>
      <c r="F382" s="1603"/>
    </row>
    <row r="383" spans="1:6">
      <c r="A383" s="1594"/>
      <c r="B383" s="621" t="str">
        <f>+'EPWP Con&amp;Spec'!B92:K92</f>
        <v>E12.8 LABOUR ONLY Sub Contracting for local emerging enterprises</v>
      </c>
      <c r="C383" s="295"/>
      <c r="D383" s="296"/>
      <c r="E383" s="297"/>
      <c r="F383" s="1603"/>
    </row>
    <row r="384" spans="1:6" ht="26.4">
      <c r="A384" s="1594"/>
      <c r="B384" s="71" t="str">
        <f>+'EPWP Con&amp;Spec'!B93:K93</f>
        <v>Tenderer’s are advised that this contract is subject to the Expanded Public Works Programme (EPWP) and the following criteria will apply:</v>
      </c>
      <c r="C384" s="295"/>
      <c r="D384" s="296"/>
      <c r="E384" s="297"/>
      <c r="F384" s="1603"/>
    </row>
    <row r="385" spans="1:6">
      <c r="A385" s="1594"/>
      <c r="B385" s="112"/>
      <c r="C385" s="295"/>
      <c r="D385" s="296"/>
      <c r="E385" s="297"/>
      <c r="F385" s="1603"/>
    </row>
    <row r="386" spans="1:6">
      <c r="A386" s="1594"/>
      <c r="B386" s="400" t="str">
        <f>+'EPWP Con&amp;Spec'!B95:K95</f>
        <v>African Equity Ownership</v>
      </c>
      <c r="C386" s="295"/>
      <c r="D386" s="296"/>
      <c r="E386" s="297"/>
      <c r="F386" s="1603"/>
    </row>
    <row r="387" spans="1:6" ht="66">
      <c r="A387" s="1594"/>
      <c r="B387" s="71" t="str">
        <f>+'EPWP Con&amp;Spec'!B96:K96</f>
        <v>a)     The Tenderer is to allow for  5% of the total value of works to be undertaken by a Priority Population Group.  This percentage excludes the costs of employing local unskilled labour. The allocation of this percentage from the Project, the screening of people, the selection of skills, will be for the Contractor to adjudicate.</v>
      </c>
      <c r="C387" s="295"/>
      <c r="D387" s="296"/>
      <c r="E387" s="297"/>
      <c r="F387" s="1603"/>
    </row>
    <row r="388" spans="1:6" ht="26.4">
      <c r="A388" s="1594"/>
      <c r="B388" s="71" t="str">
        <f>+'EPWP Con&amp;Spec'!B97:K97</f>
        <v>b)      The Priority Population Group consists of women, youth and disabled people.</v>
      </c>
      <c r="C388" s="295"/>
      <c r="D388" s="296"/>
      <c r="E388" s="297"/>
      <c r="F388" s="1603"/>
    </row>
    <row r="389" spans="1:6" ht="66">
      <c r="A389" s="1594"/>
      <c r="B389" s="71" t="str">
        <f>+'EPWP Con&amp;Spec'!B98:K98</f>
        <v>c)      The Contractor is to give first option for prospective PPG’s from the surrounding areas of the Project. Should there be insufficient suitable people fitting the criteria of PPG’s, the Contractor may hire people from further afield. This is to be done only after consultation with the Department of Works EPWP Co-ordinator and the Community Liaison Officer (CLO).</v>
      </c>
      <c r="C389" s="295"/>
      <c r="D389" s="296"/>
      <c r="E389" s="297"/>
      <c r="F389" s="1603"/>
    </row>
    <row r="390" spans="1:6" ht="77.25" customHeight="1">
      <c r="A390" s="1594"/>
      <c r="B390" s="71" t="str">
        <f>+'EPWP Con&amp;Spec'!B99:K99</f>
        <v>d)      A Mentor is to be employed by the Contractor, in consultation with the Department of Works for the purposes of quality control and liaison between the Contractor and the selected PPG’s on site. The mentor will be responsible for ensuring an acceptable level of quality workmanship and that such work carried out by the PPG's is executed within the time frames stipulated.</v>
      </c>
      <c r="C390" s="295"/>
      <c r="D390" s="296"/>
      <c r="E390" s="297"/>
      <c r="F390" s="1603"/>
    </row>
    <row r="391" spans="1:6" ht="7.2" customHeight="1">
      <c r="A391" s="1594"/>
      <c r="B391" s="931" t="s">
        <v>582</v>
      </c>
      <c r="C391" s="295"/>
      <c r="D391" s="296"/>
      <c r="E391" s="297"/>
      <c r="F391" s="1603"/>
    </row>
    <row r="392" spans="1:6" ht="26.4">
      <c r="A392" s="1594"/>
      <c r="B392" s="71" t="str">
        <f>+'EPWP Con&amp;Spec'!B101:K101</f>
        <v>In so far as possible, the Contractor is encouraged to expand the PPG’s skills, knowledge and performance levels.</v>
      </c>
      <c r="C392" s="295"/>
      <c r="D392" s="296"/>
      <c r="E392" s="297"/>
      <c r="F392" s="1603"/>
    </row>
    <row r="393" spans="1:6">
      <c r="A393" s="1594"/>
      <c r="C393" s="295"/>
      <c r="D393" s="296"/>
      <c r="E393" s="297"/>
      <c r="F393" s="1603"/>
    </row>
    <row r="394" spans="1:6">
      <c r="A394" s="1594"/>
      <c r="B394" s="112" t="s">
        <v>8</v>
      </c>
      <c r="C394" s="295" t="s">
        <v>396</v>
      </c>
      <c r="D394" s="296"/>
      <c r="E394" s="297"/>
      <c r="F394" s="1603"/>
    </row>
    <row r="395" spans="1:6" ht="21" customHeight="1">
      <c r="A395" s="1615"/>
      <c r="B395" s="1544" t="s">
        <v>14</v>
      </c>
      <c r="C395" s="1545"/>
      <c r="D395" s="1546"/>
      <c r="E395" s="1547" t="s">
        <v>1098</v>
      </c>
      <c r="F395" s="1610"/>
    </row>
    <row r="396" spans="1:6">
      <c r="A396" s="1574"/>
      <c r="B396" s="1575"/>
      <c r="C396" s="1567"/>
      <c r="D396" s="1568"/>
      <c r="E396" s="1606"/>
      <c r="F396" s="1808"/>
    </row>
    <row r="397" spans="1:6">
      <c r="A397" s="1573"/>
      <c r="B397" s="1556"/>
      <c r="C397" s="1548" t="s">
        <v>339</v>
      </c>
      <c r="D397" s="1548" t="s">
        <v>340</v>
      </c>
      <c r="E397" s="1549" t="s">
        <v>341</v>
      </c>
      <c r="F397" s="1809" t="s">
        <v>342</v>
      </c>
    </row>
    <row r="398" spans="1:6">
      <c r="A398" s="1594"/>
      <c r="B398" s="931" t="s">
        <v>582</v>
      </c>
      <c r="C398" s="295"/>
      <c r="D398" s="296"/>
      <c r="E398" s="297"/>
      <c r="F398" s="1603"/>
    </row>
    <row r="399" spans="1:6">
      <c r="A399" s="1594"/>
      <c r="B399" s="400" t="str">
        <f>+'EPWP Con&amp;Spec'!B104:K104</f>
        <v>TENDERER’S TO NOTE CONDITIONS</v>
      </c>
      <c r="C399" s="295"/>
      <c r="D399" s="296"/>
      <c r="E399" s="297"/>
      <c r="F399" s="1603"/>
    </row>
    <row r="400" spans="1:6" ht="26.4">
      <c r="A400" s="1594"/>
      <c r="B400" s="71" t="str">
        <f>+'EPWP Con&amp;Spec'!B105:K105</f>
        <v>a) The contract to be entered into between the Contractor and the PPG’s will be a LABOUR ONLY sub-contract.</v>
      </c>
      <c r="C400" s="295"/>
      <c r="D400" s="296"/>
      <c r="E400" s="297"/>
      <c r="F400" s="1603"/>
    </row>
    <row r="401" spans="1:6" ht="58.95" customHeight="1">
      <c r="A401" s="1594"/>
      <c r="B401" s="71" t="str">
        <f>+'EPWP Con&amp;Spec'!B106:K106</f>
        <v>b) The Contractor will be responsible for ensuring that all materials for use by the PPG’s in the works are to be on site timeously. The Contractor shall liaise with The Mentor and PPG to determine the nature and extent of materials required and the lead time necessary.</v>
      </c>
      <c r="C401" s="295"/>
      <c r="D401" s="296"/>
      <c r="E401" s="297"/>
      <c r="F401" s="1603"/>
    </row>
    <row r="402" spans="1:6" ht="33" customHeight="1">
      <c r="A402" s="1594"/>
      <c r="B402" s="71" t="str">
        <f>+'EPWP Con&amp;Spec'!B107:K107</f>
        <v>c) The Contractor shall be responsible for the overall programming of the Works and he is to allow for monitoring the PPG’s programme and progress.</v>
      </c>
      <c r="C402" s="295"/>
      <c r="D402" s="296"/>
      <c r="E402" s="297"/>
      <c r="F402" s="1603"/>
    </row>
    <row r="403" spans="1:6" ht="39.6">
      <c r="A403" s="1594"/>
      <c r="B403" s="71" t="str">
        <f>+'EPWP Con&amp;Spec'!B108:K108</f>
        <v>d) In conjunction with the Mentor, he is to allow for the supervision and mentoring (where necessary) of the PPG to ensure quality and adherence to standard building practice</v>
      </c>
      <c r="C403" s="295"/>
      <c r="D403" s="296"/>
      <c r="E403" s="297"/>
      <c r="F403" s="1603"/>
    </row>
    <row r="404" spans="1:6" ht="26.4">
      <c r="A404" s="1594"/>
      <c r="B404" s="71" t="str">
        <f>+'EPWP Con&amp;Spec'!B109:K109</f>
        <v>e) The Contractor is to allow for extra storage facilities on site for the PPG’s tools and equipment.</v>
      </c>
      <c r="C404" s="295"/>
      <c r="D404" s="296"/>
      <c r="E404" s="297"/>
      <c r="F404" s="1603"/>
    </row>
    <row r="405" spans="1:6" ht="47.4" customHeight="1">
      <c r="A405" s="1594"/>
      <c r="B405" s="71" t="str">
        <f>+'EPWP Con&amp;Spec'!B110:K110</f>
        <v>f) Basic tools shall be provided by the PPG’s and where these are not available; the Contractor will supply him with the necessary tools and equipment and deduct the costs thereof from the interim claims made by the PPG.</v>
      </c>
      <c r="C405" s="295"/>
      <c r="D405" s="296"/>
      <c r="E405" s="297"/>
      <c r="F405" s="1603"/>
    </row>
    <row r="406" spans="1:6" ht="39.6">
      <c r="A406" s="1594"/>
      <c r="B406" s="71" t="str">
        <f>+'EPWP Con&amp;Spec'!B111:K111</f>
        <v>g) Work requiring specialized tools will be provided free of chargeby the Contractor with the provision that these be returned upon completion of the Work.</v>
      </c>
      <c r="C406" s="295"/>
      <c r="D406" s="296"/>
      <c r="E406" s="297"/>
      <c r="F406" s="1603"/>
    </row>
    <row r="407" spans="1:6">
      <c r="A407" s="1594"/>
      <c r="B407" s="931"/>
      <c r="C407" s="295"/>
      <c r="D407" s="296"/>
      <c r="E407" s="297"/>
      <c r="F407" s="1603"/>
    </row>
    <row r="408" spans="1:6" ht="16.2" customHeight="1">
      <c r="A408" s="1594"/>
      <c r="B408" s="400" t="str">
        <f>+'EPWP Con&amp;Spec'!B113:K113</f>
        <v>CO-ORDINATION</v>
      </c>
      <c r="C408" s="295"/>
      <c r="D408" s="296"/>
      <c r="E408" s="297"/>
      <c r="F408" s="1603"/>
    </row>
    <row r="409" spans="1:6" ht="75.599999999999994" customHeight="1">
      <c r="A409" s="1594"/>
      <c r="B409" s="71" t="str">
        <f>+'EPWP Con&amp;Spec'!B114:K114</f>
        <v>The Contractor is to co-ordinate the work of all the PPG’s, Sub-Contractors and Nominated Sub- Contractors appointed direct by the Employer in such a manner and at all times as will suit the building programme and he is to allow adequate access, for the PPG’s, where required, to carry out their work in an efficient manner as no claims for extras in this connection will be entertained.</v>
      </c>
      <c r="C409" s="295"/>
      <c r="D409" s="296"/>
      <c r="E409" s="297"/>
      <c r="F409" s="1603"/>
    </row>
    <row r="410" spans="1:6" ht="27" customHeight="1">
      <c r="A410" s="1594"/>
      <c r="B410" t="s">
        <v>8</v>
      </c>
      <c r="C410" s="295" t="s">
        <v>396</v>
      </c>
      <c r="D410" s="296"/>
      <c r="E410" s="297"/>
      <c r="F410" s="1603"/>
    </row>
    <row r="411" spans="1:6">
      <c r="A411" s="1594"/>
      <c r="B411" s="931"/>
      <c r="C411" s="295"/>
      <c r="D411" s="296"/>
      <c r="E411" s="297"/>
      <c r="F411" s="1603"/>
    </row>
    <row r="412" spans="1:6">
      <c r="A412" s="1594"/>
      <c r="B412" s="400" t="str">
        <f>+'EPWP Con&amp;Spec'!B116:K116</f>
        <v>ATTENDANCE</v>
      </c>
      <c r="C412" s="295"/>
      <c r="D412" s="296"/>
      <c r="E412" s="297"/>
      <c r="F412" s="1603"/>
    </row>
    <row r="413" spans="1:6" ht="44.4" customHeight="1">
      <c r="A413" s="1594"/>
      <c r="B413" s="931" t="str">
        <f>+'EPWP Con&amp;Spec'!B117:K117</f>
        <v>The Contractor may allow for attendance upon the PPG’s concerned to execute the work. The Contractor is to allow the PPG’s the use of any scaffolding belonging to him while it remains so erected on the site.</v>
      </c>
      <c r="C413" s="295"/>
      <c r="D413" s="296"/>
      <c r="E413" s="297"/>
      <c r="F413" s="1603"/>
    </row>
    <row r="414" spans="1:6">
      <c r="A414" s="1594"/>
      <c r="B414" s="931" t="s">
        <v>582</v>
      </c>
      <c r="C414" s="295"/>
      <c r="D414" s="296"/>
      <c r="E414" s="297"/>
      <c r="F414" s="1603"/>
    </row>
    <row r="415" spans="1:6" ht="58.95" customHeight="1">
      <c r="A415" s="1594"/>
      <c r="B415" s="931" t="str">
        <f>+'EPWP Con&amp;Spec'!B119:K119</f>
        <v>Where scaffolding is necessary for the use by any PPG and the Contractor has not erected any for his own use or has removed same after his own use, the Contractor shall supply sufficient scaffolding to the PPG to be erected and dismantled by the PPG and returned to the Contractor.</v>
      </c>
      <c r="C415" s="295"/>
      <c r="D415" s="296"/>
      <c r="E415" s="297"/>
      <c r="F415" s="1603"/>
    </row>
    <row r="416" spans="1:6" ht="11.4" customHeight="1">
      <c r="A416" s="1594"/>
      <c r="B416" s="931"/>
      <c r="C416" s="295"/>
      <c r="D416" s="296"/>
      <c r="E416" s="297"/>
      <c r="F416" s="1603"/>
    </row>
    <row r="417" spans="1:6" ht="86.4" customHeight="1">
      <c r="A417" s="1594"/>
      <c r="B417" s="931" t="str">
        <f>+'EPWP Con&amp;Spec'!B121:K121</f>
        <v>This attendance upon PPG’s to execute the work is to include for the scaffolding provisions as aforesaid and, in addition, is to include for co-operating to the fullest extent with all the parties, attending on off-loading materials, providing suitable storage for tools and materials used by the PPG’s, use of general facilities such as latrines, etc., supply and cost of power, lighting, water and the like.</v>
      </c>
      <c r="C417" s="295"/>
      <c r="D417" s="296"/>
      <c r="E417" s="297"/>
      <c r="F417" s="1603"/>
    </row>
    <row r="418" spans="1:6" ht="27" customHeight="1">
      <c r="A418" s="1594"/>
      <c r="B418" t="s">
        <v>8</v>
      </c>
      <c r="C418" s="295" t="s">
        <v>396</v>
      </c>
      <c r="D418" s="296"/>
      <c r="E418" s="297"/>
      <c r="F418" s="1603"/>
    </row>
    <row r="419" spans="1:6">
      <c r="A419" s="1594"/>
      <c r="B419" s="931" t="s">
        <v>582</v>
      </c>
      <c r="C419" s="295"/>
      <c r="D419" s="296"/>
      <c r="E419" s="297"/>
      <c r="F419" s="1603"/>
    </row>
    <row r="420" spans="1:6">
      <c r="A420" s="1594"/>
      <c r="B420" s="1795" t="str">
        <f>+'EPWP Con&amp;Spec'!B123:K123</f>
        <v>E12.9 EPWP CONTRACT FOR LABOUR</v>
      </c>
      <c r="C420" s="295"/>
      <c r="D420" s="296"/>
      <c r="E420" s="297"/>
      <c r="F420" s="1603"/>
    </row>
    <row r="421" spans="1:6" ht="93.75" customHeight="1">
      <c r="A421" s="1594"/>
      <c r="B421" s="623" t="str">
        <f>+'EPWP Con&amp;Spec'!B124:K124</f>
        <v>It is compulsory that shortly after the contractor and or sub contractor has appointed local labour, the employment contract should be signed by both parties, prior to commencement with works on site. The employment contract forms part of the Ministerial Determination or from the regional EPWP officials. Each contract will lapse at the end of each financial year therefore requiring the Contractor  to do a renewal of each contract should the need of employment still exist for that particular labourer.</v>
      </c>
      <c r="C421" s="295"/>
      <c r="D421" s="296"/>
      <c r="E421" s="297"/>
      <c r="F421" s="1603"/>
    </row>
    <row r="422" spans="1:6" ht="27" customHeight="1">
      <c r="A422" s="1594"/>
      <c r="B422" s="542" t="str">
        <f>+'EPWP Con&amp;Spec'!B125:K125</f>
        <v>F:............................. V:............................ T:.....................................</v>
      </c>
      <c r="C422" s="295"/>
      <c r="D422" s="296"/>
      <c r="E422" s="297"/>
      <c r="F422" s="1603"/>
    </row>
    <row r="423" spans="1:6">
      <c r="A423" s="1594"/>
      <c r="B423" s="623" t="s">
        <v>582</v>
      </c>
      <c r="C423" s="295"/>
      <c r="D423" s="296"/>
      <c r="E423" s="297"/>
      <c r="F423" s="1603"/>
    </row>
    <row r="424" spans="1:6" ht="21" customHeight="1">
      <c r="A424" s="1615"/>
      <c r="B424" s="1544" t="s">
        <v>14</v>
      </c>
      <c r="C424" s="1545"/>
      <c r="D424" s="1546"/>
      <c r="E424" s="1547" t="s">
        <v>1098</v>
      </c>
      <c r="F424" s="1610"/>
    </row>
    <row r="425" spans="1:6" ht="13.2" customHeight="1">
      <c r="A425" s="1574"/>
      <c r="B425" s="1842"/>
      <c r="C425" s="1567"/>
      <c r="D425" s="1568"/>
      <c r="E425" s="1606"/>
      <c r="F425" s="1808"/>
    </row>
    <row r="426" spans="1:6" ht="13.2" customHeight="1">
      <c r="A426" s="1573"/>
      <c r="B426" s="1843"/>
      <c r="C426" s="1548" t="s">
        <v>339</v>
      </c>
      <c r="D426" s="1548" t="s">
        <v>340</v>
      </c>
      <c r="E426" s="1549" t="s">
        <v>341</v>
      </c>
      <c r="F426" s="1809" t="s">
        <v>342</v>
      </c>
    </row>
    <row r="427" spans="1:6" ht="13.2" customHeight="1">
      <c r="A427" s="1594"/>
      <c r="B427" s="1795" t="str">
        <f>+'EPWP Con&amp;Spec'!B127:K127</f>
        <v>E12.10 EPWP SCOPE of WORK</v>
      </c>
      <c r="C427" s="295"/>
      <c r="D427" s="296"/>
      <c r="E427" s="297"/>
      <c r="F427" s="1603"/>
    </row>
    <row r="428" spans="1:6">
      <c r="A428" s="1594"/>
      <c r="B428" s="125" t="str">
        <f>+'EPWP Con&amp;Spec'!B128:K128</f>
        <v xml:space="preserve">Note: </v>
      </c>
      <c r="C428" s="295"/>
      <c r="D428" s="296"/>
      <c r="E428" s="297"/>
      <c r="F428" s="1603"/>
    </row>
    <row r="429" spans="1:6" ht="43.95" customHeight="1">
      <c r="A429" s="1594"/>
      <c r="B429" s="931" t="str">
        <f>+'EPWP Con&amp;Spec'!B129:K129</f>
        <v>Contractors are to price any item on the Bill of Quantities having below, bearing in mind that they are regarded as  main sources of job creation, whether sub contracted or undertaken by the main contractor.</v>
      </c>
      <c r="C429" s="295"/>
      <c r="D429" s="296"/>
      <c r="E429" s="297"/>
      <c r="F429" s="1603"/>
    </row>
    <row r="430" spans="1:6">
      <c r="A430" s="1594"/>
      <c r="B430" s="931" t="str">
        <f>+'EPWP Con&amp;Spec'!B130:K130</f>
        <v xml:space="preserve"> </v>
      </c>
      <c r="C430" s="295"/>
      <c r="D430" s="296"/>
      <c r="E430" s="297"/>
      <c r="F430" s="1603"/>
    </row>
    <row r="431" spans="1:6" ht="44.4" customHeight="1">
      <c r="A431" s="1594"/>
      <c r="B431" s="931" t="str">
        <f>+'EPWP Con&amp;Spec'!B131:K131</f>
        <v>Elements on the scope of work where application of Labour Intensive Construction methods as  will indicated with letters (LI) are regarded feasible are as follows;</v>
      </c>
      <c r="C431" s="295"/>
      <c r="D431" s="296"/>
      <c r="E431" s="297"/>
      <c r="F431" s="1603"/>
    </row>
    <row r="432" spans="1:6" ht="29.4" customHeight="1">
      <c r="A432" s="1594"/>
      <c r="B432" s="931" t="str">
        <f>+'EPWP Con&amp;Spec'!B132:K132</f>
        <v xml:space="preserve">i)       Excavating trenches for foundations and any other civil works with the  depth not more than 1.5 m </v>
      </c>
      <c r="C432" s="295"/>
      <c r="D432" s="296"/>
      <c r="E432" s="297"/>
      <c r="F432" s="1603"/>
    </row>
    <row r="433" spans="1:6" ht="29.4" customHeight="1">
      <c r="A433" s="1594"/>
      <c r="B433" s="931" t="str">
        <f>+'EPWP Con&amp;Spec'!B133:K133</f>
        <v>ii)      All masonry works which include concrete mixing on site; brickwork; plastering; screed works; jointing; etc.</v>
      </c>
      <c r="C433" s="295"/>
      <c r="D433" s="296"/>
      <c r="E433" s="297"/>
      <c r="F433" s="1603"/>
    </row>
    <row r="434" spans="1:6" ht="29.4" customHeight="1">
      <c r="A434" s="1594"/>
      <c r="B434" s="931" t="str">
        <f>+'EPWP Con&amp;Spec'!B134:K134</f>
        <v>iii)     Painting, Plumbing, Ironmongery; roof cladding; glazing; tilling; carpentry; flooring; waterproofing; etc.</v>
      </c>
      <c r="C434" s="295"/>
      <c r="D434" s="296"/>
      <c r="E434" s="297"/>
      <c r="F434" s="1603"/>
    </row>
    <row r="435" spans="1:6">
      <c r="A435" s="1594"/>
      <c r="B435" s="112" t="s">
        <v>8</v>
      </c>
      <c r="C435" s="295" t="s">
        <v>396</v>
      </c>
      <c r="D435" s="296"/>
      <c r="E435" s="297"/>
      <c r="F435" s="1603"/>
    </row>
    <row r="436" spans="1:6">
      <c r="A436" s="1594"/>
      <c r="B436" s="400"/>
      <c r="C436" s="295"/>
      <c r="D436" s="296"/>
      <c r="E436" s="297"/>
      <c r="F436" s="1603"/>
    </row>
    <row r="437" spans="1:6">
      <c r="A437" s="1584"/>
      <c r="B437" s="125" t="str">
        <f>+'EPWP Con&amp;Spec'!B137:K137</f>
        <v>Note:</v>
      </c>
      <c r="C437" s="293"/>
      <c r="D437" s="293"/>
      <c r="E437" s="294"/>
      <c r="F437" s="1611"/>
    </row>
    <row r="438" spans="1:6" ht="219.6" customHeight="1">
      <c r="A438" s="1594"/>
      <c r="B438" s="931" t="str">
        <f>+'EPWP Con&amp;Spec'!B138:K138</f>
        <v xml:space="preserve">It is a general requirement of this contract that persons normally resident in the ward of the works (local labour) be given preference for employment on the contract. Provided, however, that should adequate and appropriate labour not be available within the ward, others may be employed subject to satisfactory proof being provided that every reasonable endeavour has been made to employ local labour (Local Sub-contractor(s); Skilled; Semi-Skilled and Unskilled). The contractor shall in consultation with the local community leaders with the purpose of negotiating with them regarding the utilization of local resources in the construction process. In this regard, the contractor shall furthermore give preference, wherever possible to the employment of single heads of households, women and youth as well as families declared as most indigent by War on Poverty/ Sukuma Sakhe program profiling process. The contractor should aim, in general, to maximise the involvement of the local community, however workers from other communities should not exceed 20% of all persons working on the project, where local employees possess skills at level of competency that meet contractors requirements. </v>
      </c>
      <c r="C438" s="295"/>
      <c r="D438" s="296"/>
      <c r="E438" s="297"/>
      <c r="F438" s="1603"/>
    </row>
    <row r="439" spans="1:6" ht="7.95" customHeight="1">
      <c r="A439" s="1594"/>
      <c r="B439" s="931"/>
      <c r="C439" s="295"/>
      <c r="D439" s="296"/>
      <c r="E439" s="297"/>
      <c r="F439" s="1603"/>
    </row>
    <row r="440" spans="1:6" ht="13.95" customHeight="1">
      <c r="A440" s="1594"/>
      <c r="B440" s="1844" t="s">
        <v>3115</v>
      </c>
      <c r="C440" s="295"/>
      <c r="D440" s="296"/>
      <c r="E440" s="297"/>
      <c r="F440" s="1603"/>
    </row>
    <row r="441" spans="1:6" ht="71.400000000000006" customHeight="1">
      <c r="A441" s="1594"/>
      <c r="B441" s="623" t="s">
        <v>3225</v>
      </c>
      <c r="C441" s="295"/>
      <c r="D441" s="296"/>
      <c r="E441" s="297"/>
      <c r="F441" s="1603"/>
    </row>
    <row r="442" spans="1:6" ht="7.95" customHeight="1">
      <c r="A442" s="1594"/>
      <c r="B442" s="623"/>
      <c r="C442" s="295"/>
      <c r="D442" s="296"/>
      <c r="E442" s="297"/>
      <c r="F442" s="1603"/>
    </row>
    <row r="443" spans="1:6" ht="26.4">
      <c r="A443" s="1594"/>
      <c r="B443" s="1839" t="s">
        <v>3116</v>
      </c>
      <c r="C443" s="295"/>
      <c r="D443" s="296"/>
      <c r="E443" s="297"/>
      <c r="F443" s="1603"/>
    </row>
    <row r="444" spans="1:6" ht="4.95" customHeight="1">
      <c r="A444" s="1594"/>
      <c r="B444" s="623"/>
      <c r="C444" s="295"/>
      <c r="D444" s="296"/>
      <c r="E444" s="297"/>
      <c r="F444" s="1603"/>
    </row>
    <row r="445" spans="1:6" ht="79.2" customHeight="1">
      <c r="A445" s="1594"/>
      <c r="B445" s="623" t="s">
        <v>3117</v>
      </c>
      <c r="C445" s="295"/>
      <c r="D445" s="296"/>
      <c r="E445" s="297"/>
      <c r="F445" s="1603"/>
    </row>
    <row r="446" spans="1:6" ht="9.6" customHeight="1">
      <c r="A446" s="1594"/>
      <c r="B446" s="623"/>
      <c r="C446" s="295"/>
      <c r="D446" s="296"/>
      <c r="E446" s="297"/>
      <c r="F446" s="1603"/>
    </row>
    <row r="447" spans="1:6" ht="14.4" customHeight="1">
      <c r="A447" s="1594"/>
      <c r="B447" s="1839" t="s">
        <v>3118</v>
      </c>
      <c r="C447" s="295"/>
      <c r="D447" s="296"/>
      <c r="E447" s="297"/>
      <c r="F447" s="1603"/>
    </row>
    <row r="448" spans="1:6" ht="6" customHeight="1">
      <c r="A448" s="1594"/>
      <c r="B448" s="623"/>
      <c r="C448" s="295"/>
      <c r="D448" s="296"/>
      <c r="E448" s="297"/>
      <c r="F448" s="1603"/>
    </row>
    <row r="449" spans="1:6" ht="69.599999999999994" customHeight="1">
      <c r="A449" s="1594"/>
      <c r="B449" s="623" t="s">
        <v>3951</v>
      </c>
      <c r="C449" s="295"/>
      <c r="D449" s="296"/>
      <c r="E449" s="297"/>
      <c r="F449" s="1603"/>
    </row>
    <row r="450" spans="1:6" ht="11.4" customHeight="1">
      <c r="A450" s="1594"/>
      <c r="B450" s="112"/>
      <c r="C450" s="295"/>
      <c r="D450" s="296"/>
      <c r="E450" s="297"/>
      <c r="F450" s="1603"/>
    </row>
    <row r="451" spans="1:6" ht="16.2" customHeight="1">
      <c r="A451" s="1594"/>
      <c r="B451" s="112" t="s">
        <v>8</v>
      </c>
      <c r="C451" s="295" t="s">
        <v>396</v>
      </c>
      <c r="D451" s="296"/>
      <c r="E451" s="297"/>
      <c r="F451" s="1603"/>
    </row>
    <row r="452" spans="1:6" ht="21" customHeight="1">
      <c r="A452" s="1615"/>
      <c r="B452" s="1544" t="s">
        <v>14</v>
      </c>
      <c r="C452" s="1545"/>
      <c r="D452" s="1546"/>
      <c r="E452" s="1547" t="s">
        <v>1098</v>
      </c>
      <c r="F452" s="1610"/>
    </row>
    <row r="453" spans="1:6">
      <c r="A453" s="1574"/>
      <c r="B453" s="1575"/>
      <c r="C453" s="1567"/>
      <c r="D453" s="1568"/>
      <c r="E453" s="1606"/>
      <c r="F453" s="1808"/>
    </row>
    <row r="454" spans="1:6">
      <c r="A454" s="1573"/>
      <c r="B454" s="1556"/>
      <c r="C454" s="1548" t="s">
        <v>339</v>
      </c>
      <c r="D454" s="1548" t="s">
        <v>340</v>
      </c>
      <c r="E454" s="1549" t="s">
        <v>341</v>
      </c>
      <c r="F454" s="1809" t="s">
        <v>342</v>
      </c>
    </row>
    <row r="455" spans="1:6" ht="5.4" customHeight="1">
      <c r="A455" s="1594"/>
      <c r="B455" s="112"/>
      <c r="C455" s="295"/>
      <c r="D455" s="296"/>
      <c r="E455" s="297"/>
      <c r="F455" s="1603"/>
    </row>
    <row r="456" spans="1:6">
      <c r="A456" s="1641" t="s">
        <v>79</v>
      </c>
      <c r="B456" s="178" t="s">
        <v>75</v>
      </c>
      <c r="C456" s="293"/>
      <c r="D456" s="293"/>
      <c r="E456" s="294"/>
      <c r="F456" s="1611"/>
    </row>
    <row r="457" spans="1:6" ht="36.6">
      <c r="A457" s="1835"/>
      <c r="B457" s="619" t="s">
        <v>3952</v>
      </c>
      <c r="C457" s="295"/>
      <c r="D457" s="296"/>
      <c r="E457" s="297"/>
      <c r="F457" s="1603"/>
    </row>
    <row r="458" spans="1:6" ht="6.6" customHeight="1">
      <c r="A458" s="1591"/>
      <c r="B458" s="616"/>
      <c r="C458" s="295"/>
      <c r="D458" s="296"/>
      <c r="E458" s="297"/>
      <c r="F458" s="1603"/>
    </row>
    <row r="459" spans="1:6">
      <c r="A459" s="1845" t="s">
        <v>3270</v>
      </c>
      <c r="B459" s="604" t="s">
        <v>76</v>
      </c>
      <c r="C459" s="295"/>
      <c r="D459" s="296"/>
      <c r="E459" s="297"/>
      <c r="F459" s="1603"/>
    </row>
    <row r="460" spans="1:6" s="8" customFormat="1" ht="27" customHeight="1">
      <c r="A460" s="1846"/>
      <c r="B460" s="414" t="s">
        <v>8</v>
      </c>
      <c r="C460" s="1803" t="s">
        <v>396</v>
      </c>
      <c r="D460" s="1804"/>
      <c r="E460" s="1805"/>
      <c r="F460" s="1806"/>
    </row>
    <row r="461" spans="1:6">
      <c r="A461" s="1845" t="s">
        <v>3271</v>
      </c>
      <c r="B461" s="604" t="s">
        <v>78</v>
      </c>
      <c r="C461" s="293"/>
      <c r="D461" s="293"/>
      <c r="E461" s="294"/>
      <c r="F461" s="1611"/>
    </row>
    <row r="462" spans="1:6" s="8" customFormat="1" ht="27" customHeight="1">
      <c r="A462" s="1846"/>
      <c r="B462" s="414" t="s">
        <v>8</v>
      </c>
      <c r="C462" s="1803" t="s">
        <v>396</v>
      </c>
      <c r="D462" s="1804"/>
      <c r="E462" s="1805"/>
      <c r="F462" s="1806"/>
    </row>
    <row r="463" spans="1:6" ht="26.4">
      <c r="A463" s="1845" t="s">
        <v>3272</v>
      </c>
      <c r="B463" s="604" t="s">
        <v>3286</v>
      </c>
      <c r="C463" s="293"/>
      <c r="D463" s="293"/>
      <c r="E463" s="294"/>
      <c r="F463" s="1611"/>
    </row>
    <row r="464" spans="1:6" ht="6.6" customHeight="1">
      <c r="A464" s="1591"/>
      <c r="B464" s="1847"/>
      <c r="C464" s="295"/>
      <c r="D464" s="296"/>
      <c r="E464" s="297"/>
      <c r="F464" s="1603"/>
    </row>
    <row r="465" spans="1:6" ht="26.4">
      <c r="A465" s="1835"/>
      <c r="B465" s="619" t="s">
        <v>80</v>
      </c>
      <c r="C465" s="295"/>
      <c r="D465" s="296"/>
      <c r="E465" s="297"/>
      <c r="F465" s="1603"/>
    </row>
    <row r="466" spans="1:6" s="8" customFormat="1" ht="27" customHeight="1">
      <c r="A466" s="1846"/>
      <c r="B466" s="414" t="s">
        <v>8</v>
      </c>
      <c r="C466" s="1803" t="s">
        <v>396</v>
      </c>
      <c r="D466" s="1804"/>
      <c r="E466" s="1805"/>
      <c r="F466" s="1806"/>
    </row>
    <row r="467" spans="1:6" ht="7.2" customHeight="1">
      <c r="A467" s="612"/>
      <c r="B467" s="623"/>
      <c r="C467" s="408"/>
      <c r="D467" s="408"/>
      <c r="E467" s="408"/>
      <c r="F467" s="1605"/>
    </row>
    <row r="468" spans="1:6" ht="26.4">
      <c r="A468" s="1845" t="s">
        <v>3285</v>
      </c>
      <c r="B468" s="619" t="s">
        <v>82</v>
      </c>
      <c r="C468" s="295"/>
      <c r="D468" s="296"/>
      <c r="E468" s="297"/>
      <c r="F468" s="1603"/>
    </row>
    <row r="469" spans="1:6" s="8" customFormat="1" ht="27" customHeight="1">
      <c r="A469" s="1846"/>
      <c r="B469" s="414" t="s">
        <v>8</v>
      </c>
      <c r="C469" s="1803" t="s">
        <v>396</v>
      </c>
      <c r="D469" s="1804"/>
      <c r="E469" s="1805"/>
      <c r="F469" s="1806"/>
    </row>
    <row r="470" spans="1:6">
      <c r="A470" s="1845" t="s">
        <v>3287</v>
      </c>
      <c r="B470" s="617" t="s">
        <v>174</v>
      </c>
      <c r="C470" s="293"/>
      <c r="D470" s="293"/>
      <c r="E470" s="294"/>
      <c r="F470" s="1611"/>
    </row>
    <row r="471" spans="1:6" ht="6" customHeight="1">
      <c r="A471" s="1591"/>
      <c r="B471" s="619"/>
      <c r="C471" s="295"/>
      <c r="D471" s="296"/>
      <c r="E471" s="297"/>
      <c r="F471" s="1603"/>
    </row>
    <row r="472" spans="1:6" ht="26.4">
      <c r="A472" s="1835"/>
      <c r="B472" s="604" t="s">
        <v>486</v>
      </c>
      <c r="C472" s="295"/>
      <c r="D472" s="296"/>
      <c r="E472" s="297"/>
      <c r="F472" s="1603"/>
    </row>
    <row r="473" spans="1:6" s="8" customFormat="1" ht="27" customHeight="1">
      <c r="A473" s="1846"/>
      <c r="B473" s="414" t="s">
        <v>8</v>
      </c>
      <c r="C473" s="1803" t="s">
        <v>396</v>
      </c>
      <c r="D473" s="1804"/>
      <c r="E473" s="1805"/>
      <c r="F473" s="1806"/>
    </row>
    <row r="474" spans="1:6" ht="65.25" customHeight="1">
      <c r="A474" s="1591"/>
      <c r="B474" s="1848" t="s">
        <v>4145</v>
      </c>
      <c r="C474" s="295"/>
      <c r="D474" s="296"/>
      <c r="E474" s="297"/>
      <c r="F474" s="1603"/>
    </row>
    <row r="475" spans="1:6" ht="3" customHeight="1">
      <c r="A475" s="1594"/>
      <c r="B475" s="112"/>
      <c r="C475" s="295"/>
      <c r="D475" s="296"/>
      <c r="E475" s="297"/>
      <c r="F475" s="1603"/>
    </row>
    <row r="476" spans="1:6">
      <c r="A476" s="1641" t="s">
        <v>81</v>
      </c>
      <c r="B476" s="125" t="s">
        <v>87</v>
      </c>
      <c r="C476" s="295"/>
      <c r="D476" s="296"/>
      <c r="E476" s="297"/>
      <c r="F476" s="1603"/>
    </row>
    <row r="477" spans="1:6" ht="52.8">
      <c r="A477" s="1594"/>
      <c r="B477" s="604" t="s">
        <v>2903</v>
      </c>
      <c r="C477" s="295"/>
      <c r="D477" s="296"/>
      <c r="E477" s="297"/>
      <c r="F477" s="1603"/>
    </row>
    <row r="478" spans="1:6" s="8" customFormat="1" ht="27" customHeight="1">
      <c r="A478" s="1807"/>
      <c r="B478" t="s">
        <v>8</v>
      </c>
      <c r="C478" s="1803" t="s">
        <v>396</v>
      </c>
      <c r="D478" s="1804"/>
      <c r="E478" s="1805"/>
      <c r="F478" s="1806"/>
    </row>
    <row r="479" spans="1:6" ht="6" customHeight="1">
      <c r="A479" s="1584"/>
      <c r="B479" s="112"/>
      <c r="C479" s="1553"/>
      <c r="D479" s="296"/>
      <c r="E479" s="1557"/>
      <c r="F479" s="1603"/>
    </row>
    <row r="480" spans="1:6">
      <c r="A480" s="1641" t="s">
        <v>83</v>
      </c>
      <c r="B480" s="125" t="s">
        <v>3273</v>
      </c>
      <c r="C480" s="295"/>
      <c r="D480" s="296"/>
      <c r="E480" s="297"/>
      <c r="F480" s="1603"/>
    </row>
    <row r="481" spans="1:6" ht="33" customHeight="1">
      <c r="A481" s="1584"/>
      <c r="B481" s="931" t="s">
        <v>4623</v>
      </c>
      <c r="C481" s="1553"/>
      <c r="D481" s="296"/>
      <c r="E481" s="1557"/>
      <c r="F481" s="1603"/>
    </row>
    <row r="482" spans="1:6" s="8" customFormat="1" ht="27" customHeight="1">
      <c r="A482" s="1807"/>
      <c r="B482" t="s">
        <v>8</v>
      </c>
      <c r="C482" s="1803" t="s">
        <v>396</v>
      </c>
      <c r="D482" s="1804"/>
      <c r="E482" s="1805"/>
      <c r="F482" s="1806"/>
    </row>
    <row r="483" spans="1:6" ht="6" customHeight="1">
      <c r="A483" s="1584"/>
      <c r="B483" s="112"/>
      <c r="C483" s="1553"/>
      <c r="D483" s="296"/>
      <c r="E483" s="1557"/>
      <c r="F483" s="1603"/>
    </row>
    <row r="484" spans="1:6" ht="12.75" customHeight="1">
      <c r="A484" s="1641" t="s">
        <v>3274</v>
      </c>
      <c r="B484" s="125" t="s">
        <v>442</v>
      </c>
      <c r="C484" s="1553"/>
      <c r="D484" s="296"/>
      <c r="E484" s="1557"/>
      <c r="F484" s="1603"/>
    </row>
    <row r="485" spans="1:6" ht="55.95" customHeight="1">
      <c r="A485" s="1584"/>
      <c r="B485" s="299" t="s">
        <v>2003</v>
      </c>
      <c r="C485" s="1553"/>
      <c r="D485" s="296"/>
      <c r="E485" s="1557"/>
      <c r="F485" s="1603"/>
    </row>
    <row r="486" spans="1:6" s="8" customFormat="1" ht="27" customHeight="1">
      <c r="A486" s="1807"/>
      <c r="B486" t="s">
        <v>8</v>
      </c>
      <c r="C486" s="1803" t="s">
        <v>396</v>
      </c>
      <c r="D486" s="1804"/>
      <c r="E486" s="1805"/>
      <c r="F486" s="1806"/>
    </row>
    <row r="487" spans="1:6" ht="6" customHeight="1">
      <c r="A487" s="1584"/>
      <c r="B487" s="112"/>
      <c r="C487" s="1553"/>
      <c r="D487" s="296"/>
      <c r="E487" s="1557"/>
      <c r="F487" s="1603"/>
    </row>
    <row r="488" spans="1:6" ht="12.75" customHeight="1">
      <c r="A488" s="1641" t="s">
        <v>3288</v>
      </c>
      <c r="B488" s="125" t="s">
        <v>3289</v>
      </c>
      <c r="C488" s="1553"/>
      <c r="D488" s="296"/>
      <c r="E488" s="1557"/>
      <c r="F488" s="1603"/>
    </row>
    <row r="489" spans="1:6" ht="74.25" customHeight="1">
      <c r="A489" s="1584"/>
      <c r="B489" s="299" t="s">
        <v>4624</v>
      </c>
      <c r="C489" s="1553"/>
      <c r="D489" s="296"/>
      <c r="E489" s="1557"/>
      <c r="F489" s="1603"/>
    </row>
    <row r="490" spans="1:6" ht="38.25" customHeight="1">
      <c r="A490" s="1584"/>
      <c r="B490" s="299" t="s">
        <v>4625</v>
      </c>
      <c r="C490" s="1553"/>
      <c r="D490" s="296"/>
      <c r="E490" s="1557"/>
      <c r="F490" s="1603"/>
    </row>
    <row r="491" spans="1:6" s="8" customFormat="1" ht="27" customHeight="1">
      <c r="A491" s="1807"/>
      <c r="B491" t="s">
        <v>8</v>
      </c>
      <c r="C491" s="1803" t="s">
        <v>396</v>
      </c>
      <c r="D491" s="1804"/>
      <c r="E491" s="1805"/>
      <c r="F491" s="1806"/>
    </row>
    <row r="492" spans="1:6" ht="21" customHeight="1">
      <c r="A492" s="1615"/>
      <c r="B492" s="1544" t="s">
        <v>14</v>
      </c>
      <c r="C492" s="1545"/>
      <c r="D492" s="1546"/>
      <c r="E492" s="1547" t="s">
        <v>1098</v>
      </c>
      <c r="F492" s="1610"/>
    </row>
    <row r="493" spans="1:6">
      <c r="A493" s="1574"/>
      <c r="B493" s="1575"/>
      <c r="C493" s="1567"/>
      <c r="D493" s="1568"/>
      <c r="E493" s="1606"/>
      <c r="F493" s="1808"/>
    </row>
    <row r="494" spans="1:6">
      <c r="A494" s="1573"/>
      <c r="B494" s="1556"/>
      <c r="C494" s="1548" t="s">
        <v>339</v>
      </c>
      <c r="D494" s="1548" t="s">
        <v>340</v>
      </c>
      <c r="E494" s="1549" t="s">
        <v>341</v>
      </c>
      <c r="F494" s="1809" t="s">
        <v>342</v>
      </c>
    </row>
    <row r="495" spans="1:6" ht="6" customHeight="1">
      <c r="A495" s="1584"/>
      <c r="B495" s="112"/>
      <c r="C495" s="1553"/>
      <c r="D495" s="296"/>
      <c r="E495" s="1557"/>
      <c r="F495" s="1603"/>
    </row>
    <row r="496" spans="1:6" ht="12.75" customHeight="1">
      <c r="A496" s="1641" t="s">
        <v>3290</v>
      </c>
      <c r="B496" s="125" t="s">
        <v>3291</v>
      </c>
      <c r="C496" s="1553"/>
      <c r="D496" s="296"/>
      <c r="E496" s="1557"/>
      <c r="F496" s="1603"/>
    </row>
    <row r="497" spans="1:6" ht="70.95" customHeight="1">
      <c r="A497" s="1584"/>
      <c r="B497" s="299" t="s">
        <v>3292</v>
      </c>
      <c r="C497" s="1553"/>
      <c r="D497" s="296"/>
      <c r="E497" s="1557"/>
      <c r="F497" s="1603"/>
    </row>
    <row r="498" spans="1:6" s="8" customFormat="1" ht="27.6" customHeight="1">
      <c r="A498" s="1807"/>
      <c r="B498" t="s">
        <v>8</v>
      </c>
      <c r="C498" s="1803" t="s">
        <v>396</v>
      </c>
      <c r="D498" s="1804"/>
      <c r="E498" s="1805"/>
      <c r="F498" s="1806"/>
    </row>
    <row r="499" spans="1:6" ht="6" customHeight="1">
      <c r="A499" s="1584"/>
      <c r="B499" s="299"/>
      <c r="C499" s="1553"/>
      <c r="D499" s="296"/>
      <c r="E499" s="1557"/>
      <c r="F499" s="1603"/>
    </row>
    <row r="500" spans="1:6" ht="12.75" customHeight="1">
      <c r="A500" s="1641" t="s">
        <v>3293</v>
      </c>
      <c r="B500" s="125" t="s">
        <v>3294</v>
      </c>
      <c r="C500" s="1553"/>
      <c r="D500" s="296"/>
      <c r="E500" s="1557"/>
      <c r="F500" s="1603"/>
    </row>
    <row r="501" spans="1:6" ht="61.2" customHeight="1">
      <c r="A501" s="1584"/>
      <c r="B501" s="299" t="s">
        <v>4726</v>
      </c>
      <c r="C501" s="1553"/>
      <c r="D501" s="296"/>
      <c r="E501" s="1557"/>
      <c r="F501" s="1603"/>
    </row>
    <row r="502" spans="1:6" s="8" customFormat="1" ht="27.6" customHeight="1">
      <c r="A502" s="1807"/>
      <c r="B502" t="s">
        <v>8</v>
      </c>
      <c r="C502" s="1803" t="s">
        <v>396</v>
      </c>
      <c r="D502" s="1804"/>
      <c r="E502" s="1805"/>
      <c r="F502" s="1806"/>
    </row>
    <row r="503" spans="1:6" ht="6" customHeight="1">
      <c r="A503" s="1584"/>
      <c r="B503" s="299"/>
      <c r="C503" s="1553"/>
      <c r="D503" s="296"/>
      <c r="E503" s="1557"/>
      <c r="F503" s="1603"/>
    </row>
    <row r="504" spans="1:6" ht="10.95" customHeight="1">
      <c r="A504" s="1584"/>
      <c r="B504" s="299"/>
      <c r="C504" s="1553"/>
      <c r="D504" s="296"/>
      <c r="E504" s="1557"/>
      <c r="F504" s="1603"/>
    </row>
    <row r="505" spans="1:6" ht="12.75" customHeight="1">
      <c r="A505" s="1641" t="s">
        <v>2876</v>
      </c>
      <c r="B505" s="125" t="s">
        <v>3295</v>
      </c>
      <c r="C505" s="1553"/>
      <c r="D505" s="296"/>
      <c r="E505" s="1557"/>
      <c r="F505" s="1603"/>
    </row>
    <row r="506" spans="1:6" ht="30.6" customHeight="1">
      <c r="A506" s="1584"/>
      <c r="B506" s="299" t="s">
        <v>4727</v>
      </c>
      <c r="C506" s="1553"/>
      <c r="D506" s="296"/>
      <c r="E506" s="1557"/>
      <c r="F506" s="1603"/>
    </row>
    <row r="507" spans="1:6" s="8" customFormat="1" ht="27.6" customHeight="1">
      <c r="A507" s="1807"/>
      <c r="B507" t="s">
        <v>8</v>
      </c>
      <c r="C507" s="1803" t="s">
        <v>396</v>
      </c>
      <c r="D507" s="1804"/>
      <c r="E507" s="1805"/>
      <c r="F507" s="1806"/>
    </row>
    <row r="508" spans="1:6">
      <c r="A508" s="1584"/>
      <c r="B508" s="299"/>
      <c r="C508" s="1553"/>
      <c r="D508" s="296"/>
      <c r="E508" s="1557"/>
      <c r="F508" s="1603"/>
    </row>
    <row r="509" spans="1:6" ht="28.2" customHeight="1">
      <c r="A509" s="1641" t="s">
        <v>3111</v>
      </c>
      <c r="B509" s="125" t="s">
        <v>3296</v>
      </c>
      <c r="C509" s="1553"/>
      <c r="D509" s="296"/>
      <c r="E509" s="1557"/>
      <c r="F509" s="1603"/>
    </row>
    <row r="510" spans="1:6" ht="64.2" customHeight="1">
      <c r="A510" s="1584"/>
      <c r="B510" s="299" t="s">
        <v>3297</v>
      </c>
      <c r="C510" s="1553"/>
      <c r="D510" s="296"/>
      <c r="E510" s="1557"/>
      <c r="F510" s="1603"/>
    </row>
    <row r="511" spans="1:6" ht="61.2" customHeight="1">
      <c r="A511" s="1584"/>
      <c r="B511" s="931" t="s">
        <v>3298</v>
      </c>
      <c r="C511" s="295"/>
      <c r="D511" s="296"/>
      <c r="E511" s="297"/>
      <c r="F511" s="1603"/>
    </row>
    <row r="512" spans="1:6" s="8" customFormat="1" ht="27.6" customHeight="1">
      <c r="A512" s="1807"/>
      <c r="B512" t="s">
        <v>8</v>
      </c>
      <c r="C512" s="1803" t="s">
        <v>396</v>
      </c>
      <c r="D512" s="1804"/>
      <c r="E512" s="1805"/>
      <c r="F512" s="1806"/>
    </row>
    <row r="513" spans="1:6" ht="13.95" customHeight="1">
      <c r="A513" s="1584"/>
      <c r="B513" s="112"/>
      <c r="C513" s="1553"/>
      <c r="D513" s="296"/>
      <c r="E513" s="1557"/>
      <c r="F513" s="1603"/>
    </row>
    <row r="514" spans="1:6">
      <c r="A514" s="1641" t="s">
        <v>3113</v>
      </c>
      <c r="B514" s="125" t="s">
        <v>3299</v>
      </c>
      <c r="C514" s="1553"/>
      <c r="D514" s="296"/>
      <c r="E514" s="1557"/>
      <c r="F514" s="1603"/>
    </row>
    <row r="515" spans="1:6" ht="34.950000000000003" customHeight="1">
      <c r="A515" s="1641"/>
      <c r="B515" s="931" t="s">
        <v>4728</v>
      </c>
      <c r="C515" s="1553"/>
      <c r="D515" s="296"/>
      <c r="E515" s="1557"/>
      <c r="F515" s="1603"/>
    </row>
    <row r="516" spans="1:6" s="8" customFormat="1" ht="27.6" customHeight="1">
      <c r="A516" s="1807"/>
      <c r="B516" t="s">
        <v>8</v>
      </c>
      <c r="C516" s="1803" t="s">
        <v>396</v>
      </c>
      <c r="D516" s="1804"/>
      <c r="E516" s="1805"/>
      <c r="F516" s="1806"/>
    </row>
    <row r="517" spans="1:6">
      <c r="A517" s="1584"/>
      <c r="B517" s="931"/>
      <c r="C517" s="295"/>
      <c r="D517" s="296"/>
      <c r="E517" s="297"/>
      <c r="F517" s="1603"/>
    </row>
    <row r="518" spans="1:6">
      <c r="A518" s="1641" t="s">
        <v>3300</v>
      </c>
      <c r="B518" s="125" t="s">
        <v>3301</v>
      </c>
      <c r="C518" s="295"/>
      <c r="D518" s="296"/>
      <c r="E518" s="297"/>
      <c r="F518" s="1603"/>
    </row>
    <row r="519" spans="1:6" ht="63.75" customHeight="1">
      <c r="A519" s="1584"/>
      <c r="B519" s="299" t="s">
        <v>3302</v>
      </c>
      <c r="C519" s="1553"/>
      <c r="D519" s="296"/>
      <c r="E519" s="1557"/>
      <c r="F519" s="1603"/>
    </row>
    <row r="520" spans="1:6" s="8" customFormat="1" ht="27.6" customHeight="1">
      <c r="A520" s="1807"/>
      <c r="B520" t="s">
        <v>8</v>
      </c>
      <c r="C520" s="1803" t="s">
        <v>396</v>
      </c>
      <c r="D520" s="1804"/>
      <c r="E520" s="1805"/>
      <c r="F520" s="1806"/>
    </row>
    <row r="521" spans="1:6">
      <c r="A521" s="1584"/>
      <c r="B521" s="931"/>
      <c r="C521" s="295"/>
      <c r="D521" s="296"/>
      <c r="E521" s="297"/>
      <c r="F521" s="1603"/>
    </row>
    <row r="522" spans="1:6">
      <c r="A522" s="1641" t="s">
        <v>3303</v>
      </c>
      <c r="B522" s="125" t="s">
        <v>3304</v>
      </c>
      <c r="C522" s="295"/>
      <c r="D522" s="296"/>
      <c r="E522" s="297"/>
      <c r="F522" s="1603"/>
    </row>
    <row r="523" spans="1:6" ht="63" customHeight="1">
      <c r="A523" s="1584"/>
      <c r="B523" s="299" t="s">
        <v>3305</v>
      </c>
      <c r="C523" s="1553"/>
      <c r="D523" s="296"/>
      <c r="E523" s="1557"/>
      <c r="F523" s="1603"/>
    </row>
    <row r="524" spans="1:6" s="8" customFormat="1" ht="27.6" customHeight="1">
      <c r="A524" s="1807"/>
      <c r="B524" t="s">
        <v>8</v>
      </c>
      <c r="C524" s="1803" t="s">
        <v>396</v>
      </c>
      <c r="D524" s="1804"/>
      <c r="E524" s="1805"/>
      <c r="F524" s="1806"/>
    </row>
    <row r="525" spans="1:6" ht="21" customHeight="1">
      <c r="A525" s="1615"/>
      <c r="B525" s="1544" t="s">
        <v>14</v>
      </c>
      <c r="C525" s="1545"/>
      <c r="D525" s="1546"/>
      <c r="E525" s="1547" t="s">
        <v>1098</v>
      </c>
      <c r="F525" s="1610"/>
    </row>
    <row r="526" spans="1:6">
      <c r="A526" s="1574"/>
      <c r="B526" s="1575"/>
      <c r="C526" s="1567"/>
      <c r="D526" s="1568"/>
      <c r="E526" s="1606"/>
      <c r="F526" s="1808"/>
    </row>
    <row r="527" spans="1:6">
      <c r="A527" s="1573"/>
      <c r="B527" s="1556"/>
      <c r="C527" s="1548" t="s">
        <v>339</v>
      </c>
      <c r="D527" s="1548" t="s">
        <v>340</v>
      </c>
      <c r="E527" s="1549" t="s">
        <v>341</v>
      </c>
      <c r="F527" s="1809" t="s">
        <v>342</v>
      </c>
    </row>
    <row r="528" spans="1:6">
      <c r="A528" s="1584"/>
      <c r="B528" s="931"/>
      <c r="C528" s="295"/>
      <c r="D528" s="296"/>
      <c r="E528" s="297"/>
      <c r="F528" s="1603"/>
    </row>
    <row r="529" spans="1:6">
      <c r="A529" s="1641" t="s">
        <v>3306</v>
      </c>
      <c r="B529" s="125" t="s">
        <v>3307</v>
      </c>
      <c r="C529" s="295"/>
      <c r="D529" s="296"/>
      <c r="E529" s="297"/>
      <c r="F529" s="1603"/>
    </row>
    <row r="530" spans="1:6" ht="31.2" customHeight="1">
      <c r="A530" s="1584"/>
      <c r="B530" s="1030" t="s">
        <v>3308</v>
      </c>
      <c r="C530" s="1553"/>
      <c r="D530" s="296"/>
      <c r="E530" s="1557"/>
      <c r="F530" s="1603"/>
    </row>
    <row r="531" spans="1:6" ht="63.6" customHeight="1">
      <c r="A531" s="1584"/>
      <c r="B531" s="95" t="s">
        <v>3309</v>
      </c>
      <c r="C531" s="295"/>
      <c r="D531" s="296"/>
      <c r="E531" s="297"/>
      <c r="F531" s="1603"/>
    </row>
    <row r="532" spans="1:6" s="8" customFormat="1" ht="27" customHeight="1">
      <c r="A532" s="1807"/>
      <c r="B532" t="s">
        <v>8</v>
      </c>
      <c r="C532" s="1803" t="s">
        <v>396</v>
      </c>
      <c r="D532" s="1804"/>
      <c r="E532" s="1805"/>
      <c r="F532" s="1806"/>
    </row>
    <row r="533" spans="1:6">
      <c r="A533" s="1584"/>
      <c r="B533" s="931"/>
      <c r="C533" s="295"/>
      <c r="D533" s="296"/>
      <c r="E533" s="297"/>
      <c r="F533" s="1603"/>
    </row>
    <row r="534" spans="1:6">
      <c r="A534" s="1641" t="s">
        <v>3310</v>
      </c>
      <c r="B534" s="125" t="s">
        <v>3311</v>
      </c>
      <c r="C534" s="1553"/>
      <c r="D534" s="296"/>
      <c r="E534" s="1557"/>
      <c r="F534" s="1603"/>
    </row>
    <row r="535" spans="1:6" ht="70.95" customHeight="1">
      <c r="A535" s="1584"/>
      <c r="B535" s="1030" t="s">
        <v>3312</v>
      </c>
      <c r="C535" s="1553"/>
      <c r="D535" s="296"/>
      <c r="E535" s="1557"/>
      <c r="F535" s="1603"/>
    </row>
    <row r="536" spans="1:6" ht="26.4">
      <c r="A536" s="1584"/>
      <c r="B536" s="1030" t="s">
        <v>3313</v>
      </c>
      <c r="C536" s="295"/>
      <c r="D536" s="296"/>
      <c r="E536" s="297"/>
      <c r="F536" s="1603"/>
    </row>
    <row r="537" spans="1:6" s="8" customFormat="1" ht="27" customHeight="1">
      <c r="A537" s="1807"/>
      <c r="B537" t="s">
        <v>8</v>
      </c>
      <c r="C537" s="1803" t="s">
        <v>396</v>
      </c>
      <c r="D537" s="1804"/>
      <c r="E537" s="1805"/>
      <c r="F537" s="1806"/>
    </row>
    <row r="538" spans="1:6">
      <c r="A538" s="1584"/>
      <c r="B538" s="1030"/>
      <c r="C538" s="295"/>
      <c r="D538" s="296"/>
      <c r="E538" s="297"/>
      <c r="F538" s="1603"/>
    </row>
    <row r="539" spans="1:6" ht="143.25" customHeight="1">
      <c r="A539" s="1584" t="s">
        <v>4165</v>
      </c>
      <c r="B539" s="1030" t="s">
        <v>4164</v>
      </c>
      <c r="C539" s="295"/>
      <c r="D539" s="296"/>
      <c r="E539" s="297"/>
      <c r="F539" s="1603"/>
    </row>
    <row r="540" spans="1:6">
      <c r="A540" s="1584"/>
      <c r="B540" s="1030"/>
      <c r="C540" s="295"/>
      <c r="D540" s="296"/>
      <c r="E540" s="297"/>
      <c r="F540" s="1603"/>
    </row>
    <row r="541" spans="1:6">
      <c r="A541" s="1584"/>
      <c r="B541" s="1030"/>
      <c r="C541" s="295"/>
      <c r="D541" s="296"/>
      <c r="E541" s="297"/>
      <c r="F541" s="1603"/>
    </row>
    <row r="542" spans="1:6">
      <c r="A542" s="1584"/>
      <c r="B542" s="1030"/>
      <c r="C542" s="295"/>
      <c r="D542" s="296"/>
      <c r="E542" s="297"/>
      <c r="F542" s="1603"/>
    </row>
    <row r="543" spans="1:6">
      <c r="A543" s="1584"/>
      <c r="B543" s="1030"/>
      <c r="C543" s="295"/>
      <c r="D543" s="296"/>
      <c r="E543" s="297"/>
      <c r="F543" s="1603"/>
    </row>
    <row r="544" spans="1:6">
      <c r="A544" s="1584"/>
      <c r="B544" s="1030"/>
      <c r="C544" s="295"/>
      <c r="D544" s="296"/>
      <c r="E544" s="297"/>
      <c r="F544" s="1603"/>
    </row>
    <row r="545" spans="1:6">
      <c r="A545" s="1584"/>
      <c r="B545" s="1030"/>
      <c r="C545" s="295"/>
      <c r="D545" s="296"/>
      <c r="E545" s="297"/>
      <c r="F545" s="1603"/>
    </row>
    <row r="546" spans="1:6">
      <c r="A546" s="1584"/>
      <c r="B546" s="1030"/>
      <c r="C546" s="295"/>
      <c r="D546" s="296"/>
      <c r="E546" s="297"/>
      <c r="F546" s="1603"/>
    </row>
    <row r="547" spans="1:6">
      <c r="A547" s="1584"/>
      <c r="B547" s="1030"/>
      <c r="C547" s="295"/>
      <c r="D547" s="296"/>
      <c r="E547" s="297"/>
      <c r="F547" s="1603"/>
    </row>
    <row r="548" spans="1:6">
      <c r="A548" s="1584"/>
      <c r="B548" s="1030"/>
      <c r="C548" s="295"/>
      <c r="D548" s="296"/>
      <c r="E548" s="297"/>
      <c r="F548" s="1603"/>
    </row>
    <row r="549" spans="1:6">
      <c r="A549" s="1584"/>
      <c r="B549" s="1030"/>
      <c r="C549" s="295"/>
      <c r="D549" s="296"/>
      <c r="E549" s="297"/>
      <c r="F549" s="1603"/>
    </row>
    <row r="550" spans="1:6">
      <c r="A550" s="1584"/>
      <c r="B550" s="1030"/>
      <c r="C550" s="295"/>
      <c r="D550" s="296"/>
      <c r="E550" s="297"/>
      <c r="F550" s="1603"/>
    </row>
    <row r="551" spans="1:6" ht="10.5" customHeight="1">
      <c r="A551" s="1584"/>
      <c r="B551" s="1030"/>
      <c r="C551" s="295"/>
      <c r="D551" s="296"/>
      <c r="E551" s="297"/>
      <c r="F551" s="1603"/>
    </row>
    <row r="552" spans="1:6" hidden="1">
      <c r="A552" s="1584"/>
      <c r="B552" s="1030"/>
      <c r="C552" s="295"/>
      <c r="D552" s="296"/>
      <c r="E552" s="297"/>
      <c r="F552" s="1603"/>
    </row>
    <row r="553" spans="1:6" hidden="1">
      <c r="A553" s="1584"/>
      <c r="B553" s="1030"/>
      <c r="C553" s="295"/>
      <c r="D553" s="296"/>
      <c r="E553" s="297"/>
      <c r="F553" s="1603"/>
    </row>
    <row r="554" spans="1:6" hidden="1">
      <c r="A554" s="1584"/>
      <c r="B554" s="1030"/>
      <c r="C554" s="295"/>
      <c r="D554" s="296"/>
      <c r="E554" s="297"/>
      <c r="F554" s="1603"/>
    </row>
    <row r="555" spans="1:6" hidden="1">
      <c r="A555" s="1584"/>
      <c r="B555" s="1030"/>
      <c r="C555" s="295"/>
      <c r="D555" s="296"/>
      <c r="E555" s="297"/>
      <c r="F555" s="1603"/>
    </row>
    <row r="556" spans="1:6" hidden="1">
      <c r="A556" s="1584"/>
      <c r="B556" s="1030"/>
      <c r="C556" s="295"/>
      <c r="D556" s="296"/>
      <c r="E556" s="297"/>
      <c r="F556" s="1603"/>
    </row>
    <row r="557" spans="1:6" hidden="1">
      <c r="A557" s="1584"/>
      <c r="B557" s="1030"/>
      <c r="C557" s="295"/>
      <c r="D557" s="296"/>
      <c r="E557" s="297"/>
      <c r="F557" s="1603"/>
    </row>
    <row r="558" spans="1:6" hidden="1">
      <c r="A558" s="1584"/>
      <c r="B558" s="1030"/>
      <c r="C558" s="295"/>
      <c r="D558" s="296"/>
      <c r="E558" s="297"/>
      <c r="F558" s="1603"/>
    </row>
    <row r="559" spans="1:6" hidden="1">
      <c r="A559" s="1584"/>
      <c r="B559" s="1030"/>
      <c r="C559" s="295"/>
      <c r="D559" s="296"/>
      <c r="E559" s="297"/>
      <c r="F559" s="1603"/>
    </row>
    <row r="560" spans="1:6" hidden="1">
      <c r="A560" s="1584"/>
      <c r="B560" s="1030"/>
      <c r="C560" s="295"/>
      <c r="D560" s="296"/>
      <c r="E560" s="297"/>
      <c r="F560" s="1603"/>
    </row>
    <row r="561" spans="1:6" hidden="1">
      <c r="A561" s="1584"/>
      <c r="B561" s="1030"/>
      <c r="C561" s="295"/>
      <c r="D561" s="296"/>
      <c r="E561" s="297"/>
      <c r="F561" s="1603"/>
    </row>
    <row r="562" spans="1:6" hidden="1">
      <c r="A562" s="1584"/>
      <c r="B562" s="1030"/>
      <c r="C562" s="295"/>
      <c r="D562" s="296"/>
      <c r="E562" s="297"/>
      <c r="F562" s="1603"/>
    </row>
    <row r="563" spans="1:6" hidden="1">
      <c r="A563" s="1584"/>
      <c r="B563" s="1030"/>
      <c r="C563" s="295"/>
      <c r="D563" s="296"/>
      <c r="E563" s="297"/>
      <c r="F563" s="1603"/>
    </row>
    <row r="564" spans="1:6" hidden="1">
      <c r="A564" s="1584"/>
      <c r="B564" s="1030"/>
      <c r="C564" s="295"/>
      <c r="D564" s="296"/>
      <c r="E564" s="297"/>
      <c r="F564" s="1603"/>
    </row>
    <row r="565" spans="1:6" hidden="1">
      <c r="A565" s="1584"/>
      <c r="B565" s="1030"/>
      <c r="C565" s="295"/>
      <c r="D565" s="296"/>
      <c r="E565" s="297"/>
      <c r="F565" s="1603"/>
    </row>
    <row r="566" spans="1:6" ht="21" customHeight="1">
      <c r="A566" s="1584"/>
      <c r="B566" s="1030"/>
      <c r="C566" s="295"/>
      <c r="D566" s="296"/>
      <c r="E566" s="297"/>
      <c r="F566" s="1603"/>
    </row>
    <row r="567" spans="1:6">
      <c r="A567" s="1584"/>
      <c r="B567" s="1030"/>
      <c r="C567" s="295"/>
      <c r="D567" s="296"/>
      <c r="E567" s="297"/>
      <c r="F567" s="1603"/>
    </row>
    <row r="568" spans="1:6">
      <c r="A568" s="1584"/>
      <c r="B568" s="1030"/>
      <c r="C568" s="295"/>
      <c r="D568" s="296"/>
      <c r="E568" s="297"/>
      <c r="F568" s="1603"/>
    </row>
    <row r="569" spans="1:6">
      <c r="A569" s="1584"/>
      <c r="B569" s="1030"/>
      <c r="C569" s="295"/>
      <c r="D569" s="296"/>
      <c r="E569" s="297"/>
      <c r="F569" s="1603"/>
    </row>
    <row r="570" spans="1:6">
      <c r="A570" s="1584"/>
      <c r="B570" s="1030"/>
      <c r="C570" s="295"/>
      <c r="D570" s="296"/>
      <c r="E570" s="297"/>
      <c r="F570" s="1603"/>
    </row>
    <row r="571" spans="1:6">
      <c r="A571" s="1584"/>
      <c r="B571" s="1030"/>
      <c r="C571" s="295"/>
      <c r="D571" s="296"/>
      <c r="E571" s="297"/>
      <c r="F571" s="1603"/>
    </row>
    <row r="572" spans="1:6">
      <c r="A572" s="1584"/>
      <c r="B572" s="1030"/>
      <c r="C572" s="295"/>
      <c r="D572" s="296"/>
      <c r="E572" s="297"/>
      <c r="F572" s="1603"/>
    </row>
    <row r="573" spans="1:6">
      <c r="A573" s="1584"/>
      <c r="B573" s="1030"/>
      <c r="C573" s="295"/>
      <c r="D573" s="296"/>
      <c r="E573" s="297"/>
      <c r="F573" s="1603"/>
    </row>
    <row r="574" spans="1:6">
      <c r="A574" s="1584"/>
      <c r="B574" s="1030"/>
      <c r="C574" s="295"/>
      <c r="D574" s="296"/>
      <c r="E574" s="297"/>
      <c r="F574" s="1603"/>
    </row>
    <row r="575" spans="1:6">
      <c r="A575" s="1584"/>
      <c r="B575" s="1030"/>
      <c r="C575" s="295"/>
      <c r="D575" s="296"/>
      <c r="E575" s="297"/>
      <c r="F575" s="1603"/>
    </row>
    <row r="576" spans="1:6">
      <c r="A576" s="1584"/>
      <c r="B576" s="112"/>
      <c r="C576" s="295"/>
      <c r="D576" s="296"/>
      <c r="E576" s="297"/>
      <c r="F576" s="1603"/>
    </row>
    <row r="577" spans="1:6" ht="21" customHeight="1">
      <c r="A577" s="1615"/>
      <c r="B577" s="1544" t="s">
        <v>14</v>
      </c>
      <c r="C577" s="1545"/>
      <c r="D577" s="1546"/>
      <c r="E577" s="1547" t="s">
        <v>1098</v>
      </c>
      <c r="F577" s="1610"/>
    </row>
    <row r="578" spans="1:6">
      <c r="A578" s="1088"/>
      <c r="B578" s="184"/>
      <c r="C578" s="1658"/>
      <c r="D578" s="1658"/>
      <c r="E578" s="1658"/>
      <c r="F578" s="1658"/>
    </row>
    <row r="579" spans="1:6" ht="15.6">
      <c r="A579" s="4708" t="s">
        <v>1126</v>
      </c>
      <c r="B579" s="4709"/>
      <c r="C579" s="4709"/>
      <c r="D579" s="4709"/>
      <c r="E579" s="4709"/>
      <c r="F579" s="4710"/>
    </row>
    <row r="580" spans="1:6" ht="17.399999999999999">
      <c r="A580" s="1598"/>
      <c r="B580" s="86"/>
      <c r="C580" s="86"/>
      <c r="D580" s="86"/>
      <c r="E580" s="87"/>
      <c r="F580" s="406"/>
    </row>
    <row r="581" spans="1:6" ht="15">
      <c r="A581" s="4696" t="s">
        <v>840</v>
      </c>
      <c r="B581" s="4697"/>
      <c r="C581" s="4697"/>
      <c r="D581" s="4697"/>
      <c r="E581" s="4697"/>
      <c r="F581" s="4698"/>
    </row>
    <row r="582" spans="1:6" ht="28.2" thickBot="1">
      <c r="A582" s="4699" t="s">
        <v>841</v>
      </c>
      <c r="B582" s="4700"/>
      <c r="C582" s="1810"/>
      <c r="D582" s="1811" t="s">
        <v>842</v>
      </c>
      <c r="E582" s="4701" t="s">
        <v>843</v>
      </c>
      <c r="F582" s="4702"/>
    </row>
    <row r="583" spans="1:6" ht="15">
      <c r="A583" s="1599"/>
      <c r="B583" s="323"/>
      <c r="C583" s="323"/>
      <c r="D583" s="324"/>
      <c r="E583" s="325"/>
      <c r="F583" s="1608"/>
    </row>
    <row r="584" spans="1:6" ht="15">
      <c r="A584" s="1599"/>
      <c r="D584" s="1560">
        <v>1</v>
      </c>
      <c r="E584" s="1561" t="s">
        <v>1098</v>
      </c>
      <c r="F584" s="1608"/>
    </row>
    <row r="585" spans="1:6" ht="15">
      <c r="A585" s="1599"/>
      <c r="D585" s="1560"/>
      <c r="E585" s="1561"/>
      <c r="F585" s="1608"/>
    </row>
    <row r="586" spans="1:6" ht="15">
      <c r="A586" s="1599"/>
      <c r="D586" s="1560">
        <v>2</v>
      </c>
      <c r="E586" s="1561" t="s">
        <v>1098</v>
      </c>
      <c r="F586" s="1608"/>
    </row>
    <row r="587" spans="1:6" ht="15">
      <c r="A587" s="1599"/>
      <c r="D587" s="1560"/>
      <c r="E587" s="1561"/>
      <c r="F587" s="1608"/>
    </row>
    <row r="588" spans="1:6" ht="15">
      <c r="A588" s="1599"/>
      <c r="D588" s="1560">
        <v>3</v>
      </c>
      <c r="E588" s="1561" t="s">
        <v>1098</v>
      </c>
      <c r="F588" s="1608"/>
    </row>
    <row r="589" spans="1:6" ht="15">
      <c r="A589" s="1599"/>
      <c r="D589" s="1560"/>
      <c r="E589" s="1561"/>
      <c r="F589" s="1608"/>
    </row>
    <row r="590" spans="1:6" ht="15">
      <c r="A590" s="1599"/>
      <c r="D590" s="1560">
        <v>4</v>
      </c>
      <c r="E590" s="1561" t="s">
        <v>1098</v>
      </c>
      <c r="F590" s="1608"/>
    </row>
    <row r="591" spans="1:6" ht="15">
      <c r="A591" s="1599"/>
      <c r="D591" s="1560"/>
      <c r="E591" s="1561"/>
      <c r="F591" s="1608"/>
    </row>
    <row r="592" spans="1:6" ht="15">
      <c r="A592" s="1599"/>
      <c r="D592" s="1560">
        <v>5</v>
      </c>
      <c r="E592" s="1561" t="s">
        <v>1098</v>
      </c>
      <c r="F592" s="1608"/>
    </row>
    <row r="593" spans="1:6" ht="15">
      <c r="A593" s="1599"/>
      <c r="D593" s="1560"/>
      <c r="E593" s="1561"/>
      <c r="F593" s="1608"/>
    </row>
    <row r="594" spans="1:6" ht="15">
      <c r="A594" s="1599"/>
      <c r="D594" s="1560">
        <v>6</v>
      </c>
      <c r="E594" s="1561" t="s">
        <v>1098</v>
      </c>
      <c r="F594" s="1608"/>
    </row>
    <row r="595" spans="1:6" ht="15">
      <c r="A595" s="1599"/>
      <c r="D595" s="1560"/>
      <c r="E595" s="1561"/>
      <c r="F595" s="1608"/>
    </row>
    <row r="596" spans="1:6" ht="15">
      <c r="A596" s="1599"/>
      <c r="D596" s="1560">
        <v>7</v>
      </c>
      <c r="E596" s="1561" t="s">
        <v>1098</v>
      </c>
      <c r="F596" s="1608"/>
    </row>
    <row r="597" spans="1:6" ht="15">
      <c r="A597" s="1599"/>
      <c r="D597" s="1560"/>
      <c r="E597" s="1561"/>
      <c r="F597" s="1608"/>
    </row>
    <row r="598" spans="1:6" ht="15">
      <c r="A598" s="1599"/>
      <c r="D598" s="1560">
        <v>8</v>
      </c>
      <c r="E598" s="1561" t="s">
        <v>1098</v>
      </c>
      <c r="F598" s="1608"/>
    </row>
    <row r="599" spans="1:6" ht="15">
      <c r="A599" s="1599"/>
      <c r="D599" s="1560"/>
      <c r="E599" s="1561"/>
      <c r="F599" s="1608"/>
    </row>
    <row r="600" spans="1:6" ht="15">
      <c r="A600" s="1599"/>
      <c r="D600" s="1560">
        <v>9</v>
      </c>
      <c r="E600" s="1561" t="s">
        <v>1098</v>
      </c>
      <c r="F600" s="1608"/>
    </row>
    <row r="601" spans="1:6" ht="15">
      <c r="A601" s="1599"/>
      <c r="D601" s="1560"/>
      <c r="E601" s="1561"/>
      <c r="F601" s="1608"/>
    </row>
    <row r="602" spans="1:6" ht="15">
      <c r="A602" s="1599"/>
      <c r="D602" s="1560">
        <v>10</v>
      </c>
      <c r="E602" s="1561" t="s">
        <v>1098</v>
      </c>
      <c r="F602" s="1608"/>
    </row>
    <row r="603" spans="1:6" ht="15">
      <c r="A603" s="1599"/>
      <c r="D603" s="1560"/>
      <c r="E603" s="1561"/>
      <c r="F603" s="1608"/>
    </row>
    <row r="604" spans="1:6" ht="15">
      <c r="A604" s="1599"/>
      <c r="D604" s="1560">
        <v>11</v>
      </c>
      <c r="E604" s="1561" t="s">
        <v>1098</v>
      </c>
      <c r="F604" s="1608"/>
    </row>
    <row r="605" spans="1:6" ht="15">
      <c r="A605" s="1599"/>
      <c r="D605" s="1560"/>
      <c r="E605" s="1561"/>
      <c r="F605" s="1608"/>
    </row>
    <row r="606" spans="1:6" ht="15">
      <c r="A606" s="1599"/>
      <c r="D606" s="1560">
        <v>12</v>
      </c>
      <c r="E606" s="1561" t="s">
        <v>1098</v>
      </c>
      <c r="F606" s="1608"/>
    </row>
    <row r="607" spans="1:6" ht="15">
      <c r="A607" s="1599"/>
      <c r="D607" s="1560"/>
      <c r="E607" s="1561"/>
      <c r="F607" s="1608"/>
    </row>
    <row r="608" spans="1:6" ht="15">
      <c r="A608" s="1599"/>
      <c r="D608" s="1560">
        <v>13</v>
      </c>
      <c r="E608" s="1561" t="s">
        <v>1098</v>
      </c>
      <c r="F608" s="1608"/>
    </row>
    <row r="609" spans="1:6" ht="15">
      <c r="A609" s="1599"/>
      <c r="D609" s="1560"/>
      <c r="E609" s="1561"/>
      <c r="F609" s="1608"/>
    </row>
    <row r="610" spans="1:6" ht="15">
      <c r="A610" s="1599"/>
      <c r="D610" s="1560">
        <v>14</v>
      </c>
      <c r="E610" s="1561" t="s">
        <v>1098</v>
      </c>
      <c r="F610" s="1608"/>
    </row>
    <row r="611" spans="1:6" ht="15">
      <c r="A611" s="1599"/>
      <c r="D611" s="1560"/>
      <c r="E611" s="1561"/>
      <c r="F611" s="1608"/>
    </row>
    <row r="612" spans="1:6" ht="15">
      <c r="A612" s="1599"/>
      <c r="D612" s="1560">
        <v>15</v>
      </c>
      <c r="E612" s="1561" t="s">
        <v>1098</v>
      </c>
      <c r="F612" s="1608"/>
    </row>
    <row r="613" spans="1:6" ht="15">
      <c r="A613" s="1599"/>
      <c r="D613" s="1560"/>
      <c r="E613" s="1561"/>
      <c r="F613" s="1608"/>
    </row>
    <row r="614" spans="1:6" ht="15">
      <c r="A614" s="1599"/>
      <c r="D614" s="1560">
        <v>16</v>
      </c>
      <c r="E614" s="1561" t="s">
        <v>1098</v>
      </c>
      <c r="F614" s="1608"/>
    </row>
    <row r="615" spans="1:6" ht="15">
      <c r="A615" s="1599"/>
      <c r="D615" s="1560"/>
      <c r="E615" s="1561"/>
      <c r="F615" s="1608"/>
    </row>
    <row r="616" spans="1:6" ht="15">
      <c r="A616" s="1599"/>
      <c r="D616" s="1560"/>
      <c r="E616" s="1561"/>
      <c r="F616" s="1608"/>
    </row>
    <row r="617" spans="1:6" ht="15">
      <c r="A617" s="1599"/>
      <c r="D617" s="1560"/>
      <c r="E617" s="1561"/>
      <c r="F617" s="1608"/>
    </row>
    <row r="618" spans="1:6" ht="15">
      <c r="A618" s="1599"/>
      <c r="D618" s="1560"/>
      <c r="E618" s="1561"/>
      <c r="F618" s="1608"/>
    </row>
    <row r="619" spans="1:6" ht="15">
      <c r="A619" s="1599"/>
      <c r="D619" s="1560"/>
      <c r="E619" s="1561"/>
      <c r="F619" s="1608"/>
    </row>
    <row r="620" spans="1:6" ht="15">
      <c r="A620" s="1599"/>
      <c r="D620" s="1560"/>
      <c r="E620" s="1561"/>
      <c r="F620" s="1608"/>
    </row>
    <row r="621" spans="1:6" ht="15">
      <c r="A621" s="1599"/>
      <c r="D621" s="1560"/>
      <c r="E621" s="1561"/>
      <c r="F621" s="1608"/>
    </row>
    <row r="622" spans="1:6" ht="15">
      <c r="A622" s="1599"/>
      <c r="D622" s="1560"/>
      <c r="E622" s="1561"/>
      <c r="F622" s="1608"/>
    </row>
    <row r="623" spans="1:6" ht="15">
      <c r="A623" s="1599"/>
      <c r="D623" s="1560"/>
      <c r="E623" s="1561"/>
      <c r="F623" s="1608"/>
    </row>
    <row r="624" spans="1:6" ht="15">
      <c r="A624" s="1599"/>
      <c r="D624" s="1560"/>
      <c r="E624" s="1561"/>
      <c r="F624" s="1608"/>
    </row>
    <row r="625" spans="1:6" ht="15">
      <c r="A625" s="1599"/>
      <c r="D625" s="1560"/>
      <c r="E625" s="1561"/>
      <c r="F625" s="1608"/>
    </row>
    <row r="626" spans="1:6" ht="15">
      <c r="A626" s="1599"/>
      <c r="D626" s="1560"/>
      <c r="E626" s="1561"/>
      <c r="F626" s="1608"/>
    </row>
    <row r="627" spans="1:6" ht="15">
      <c r="A627" s="1599"/>
      <c r="D627" s="1560"/>
      <c r="E627" s="1561"/>
      <c r="F627" s="1608"/>
    </row>
    <row r="628" spans="1:6" ht="15">
      <c r="A628" s="1600"/>
      <c r="D628" s="1560" t="s">
        <v>582</v>
      </c>
      <c r="E628" s="1561" t="s">
        <v>582</v>
      </c>
      <c r="F628" s="1608"/>
    </row>
    <row r="629" spans="1:6" ht="15">
      <c r="A629" s="1600"/>
      <c r="D629" s="1560"/>
      <c r="E629" s="1561"/>
      <c r="F629" s="1608"/>
    </row>
    <row r="630" spans="1:6" ht="15">
      <c r="A630" s="1600"/>
      <c r="B630" s="740"/>
      <c r="C630" s="740"/>
      <c r="D630" s="1560"/>
      <c r="E630" s="1562"/>
      <c r="F630" s="1608"/>
    </row>
    <row r="631" spans="1:6" ht="15.6" thickBot="1">
      <c r="A631" s="4703" t="s">
        <v>844</v>
      </c>
      <c r="B631" s="4704"/>
      <c r="C631" s="326"/>
      <c r="D631" s="1540"/>
      <c r="E631" s="1563" t="s">
        <v>1098</v>
      </c>
      <c r="F631" s="1622"/>
    </row>
    <row r="632" spans="1:6" ht="15">
      <c r="A632" s="4705" t="s">
        <v>845</v>
      </c>
      <c r="B632" s="4706"/>
      <c r="C632" s="4706"/>
      <c r="D632" s="4706"/>
      <c r="E632" s="4706"/>
      <c r="F632" s="4707"/>
    </row>
    <row r="633" spans="1:6" ht="15">
      <c r="A633" s="4620" t="s">
        <v>846</v>
      </c>
      <c r="B633" s="3015"/>
      <c r="C633" s="3015"/>
      <c r="D633" s="3015"/>
      <c r="E633" s="3015"/>
      <c r="F633" s="4621"/>
    </row>
    <row r="634" spans="1:6" ht="15">
      <c r="A634" s="4695" t="s">
        <v>847</v>
      </c>
      <c r="B634" s="4606"/>
      <c r="C634" s="1539"/>
      <c r="D634" s="1539"/>
      <c r="E634" s="1601"/>
      <c r="F634" s="1602"/>
    </row>
    <row r="635" spans="1:6">
      <c r="D635" s="71"/>
    </row>
    <row r="636" spans="1:6">
      <c r="D636" s="71"/>
    </row>
    <row r="637" spans="1:6">
      <c r="D637" s="71"/>
    </row>
    <row r="638" spans="1:6">
      <c r="D638" s="71"/>
    </row>
    <row r="639" spans="1:6">
      <c r="D639" s="71"/>
    </row>
    <row r="640" spans="1:6">
      <c r="D640" s="71"/>
    </row>
    <row r="641" spans="4:4">
      <c r="D641" s="71"/>
    </row>
    <row r="642" spans="4:4">
      <c r="D642" s="71"/>
    </row>
    <row r="643" spans="4:4">
      <c r="D643" s="71"/>
    </row>
    <row r="644" spans="4:4">
      <c r="D644" s="71"/>
    </row>
    <row r="645" spans="4:4">
      <c r="D645" s="71"/>
    </row>
    <row r="646" spans="4:4">
      <c r="D646" s="71"/>
    </row>
    <row r="647" spans="4:4">
      <c r="D647" s="71"/>
    </row>
    <row r="648" spans="4:4">
      <c r="D648" s="71"/>
    </row>
    <row r="649" spans="4:4">
      <c r="D649" s="71"/>
    </row>
    <row r="650" spans="4:4">
      <c r="D650" s="71"/>
    </row>
    <row r="651" spans="4:4">
      <c r="D651" s="71"/>
    </row>
    <row r="652" spans="4:4">
      <c r="D652" s="71"/>
    </row>
    <row r="653" spans="4:4">
      <c r="D653" s="71"/>
    </row>
    <row r="654" spans="4:4">
      <c r="D654" s="71"/>
    </row>
    <row r="655" spans="4:4">
      <c r="D655" s="71"/>
    </row>
    <row r="656" spans="4:4">
      <c r="D656" s="71"/>
    </row>
    <row r="657" spans="4:4">
      <c r="D657" s="71"/>
    </row>
    <row r="658" spans="4:4">
      <c r="D658" s="71"/>
    </row>
    <row r="659" spans="4:4">
      <c r="D659" s="71"/>
    </row>
    <row r="660" spans="4:4">
      <c r="D660" s="71"/>
    </row>
    <row r="661" spans="4:4">
      <c r="D661" s="71"/>
    </row>
    <row r="662" spans="4:4">
      <c r="D662" s="71"/>
    </row>
    <row r="663" spans="4:4">
      <c r="D663" s="71"/>
    </row>
    <row r="664" spans="4:4">
      <c r="D664" s="71"/>
    </row>
    <row r="665" spans="4:4">
      <c r="D665" s="71"/>
    </row>
    <row r="666" spans="4:4">
      <c r="D666" s="71"/>
    </row>
    <row r="667" spans="4:4">
      <c r="D667" s="71"/>
    </row>
    <row r="668" spans="4:4">
      <c r="D668" s="71"/>
    </row>
    <row r="669" spans="4:4">
      <c r="D669" s="71"/>
    </row>
    <row r="670" spans="4:4">
      <c r="D670" s="71"/>
    </row>
    <row r="671" spans="4:4">
      <c r="D671" s="71"/>
    </row>
    <row r="672" spans="4:4">
      <c r="D672" s="71"/>
    </row>
    <row r="673" spans="4:4">
      <c r="D673" s="71"/>
    </row>
    <row r="674" spans="4:4">
      <c r="D674" s="71"/>
    </row>
    <row r="675" spans="4:4">
      <c r="D675" s="71"/>
    </row>
    <row r="676" spans="4:4">
      <c r="D676" s="71"/>
    </row>
    <row r="677" spans="4:4">
      <c r="D677" s="71"/>
    </row>
    <row r="678" spans="4:4">
      <c r="D678" s="71"/>
    </row>
    <row r="679" spans="4:4">
      <c r="D679" s="71"/>
    </row>
    <row r="680" spans="4:4">
      <c r="D680" s="71"/>
    </row>
    <row r="681" spans="4:4">
      <c r="D681" s="71"/>
    </row>
    <row r="682" spans="4:4">
      <c r="D682" s="71"/>
    </row>
    <row r="683" spans="4:4">
      <c r="D683" s="71"/>
    </row>
    <row r="684" spans="4:4">
      <c r="D684" s="71"/>
    </row>
    <row r="685" spans="4:4">
      <c r="D685" s="71"/>
    </row>
    <row r="686" spans="4:4">
      <c r="D686" s="71"/>
    </row>
    <row r="687" spans="4:4">
      <c r="D687" s="71"/>
    </row>
    <row r="688" spans="4:4">
      <c r="D688" s="71"/>
    </row>
    <row r="689" spans="4:4">
      <c r="D689" s="71"/>
    </row>
    <row r="690" spans="4:4">
      <c r="D690" s="71"/>
    </row>
    <row r="691" spans="4:4">
      <c r="D691" s="71"/>
    </row>
    <row r="692" spans="4:4">
      <c r="D692" s="71"/>
    </row>
    <row r="693" spans="4:4">
      <c r="D693" s="71"/>
    </row>
    <row r="694" spans="4:4">
      <c r="D694" s="71"/>
    </row>
    <row r="695" spans="4:4">
      <c r="D695" s="71"/>
    </row>
    <row r="696" spans="4:4">
      <c r="D696" s="71"/>
    </row>
    <row r="697" spans="4:4">
      <c r="D697" s="71"/>
    </row>
    <row r="698" spans="4:4">
      <c r="D698" s="71"/>
    </row>
    <row r="699" spans="4:4">
      <c r="D699" s="71"/>
    </row>
    <row r="700" spans="4:4">
      <c r="D700" s="71"/>
    </row>
    <row r="701" spans="4:4">
      <c r="D701" s="71"/>
    </row>
    <row r="702" spans="4:4">
      <c r="D702" s="71"/>
    </row>
    <row r="703" spans="4:4">
      <c r="D703" s="71"/>
    </row>
    <row r="704" spans="4:4">
      <c r="D704" s="71"/>
    </row>
    <row r="705" spans="4:4">
      <c r="D705" s="71"/>
    </row>
    <row r="706" spans="4:4">
      <c r="D706" s="71"/>
    </row>
    <row r="707" spans="4:4">
      <c r="D707" s="71"/>
    </row>
    <row r="708" spans="4:4">
      <c r="D708" s="71"/>
    </row>
    <row r="709" spans="4:4">
      <c r="D709" s="71"/>
    </row>
    <row r="710" spans="4:4">
      <c r="D710" s="71"/>
    </row>
    <row r="711" spans="4:4">
      <c r="D711" s="71"/>
    </row>
    <row r="712" spans="4:4">
      <c r="D712" s="71"/>
    </row>
    <row r="713" spans="4:4">
      <c r="D713" s="71"/>
    </row>
    <row r="714" spans="4:4">
      <c r="D714" s="71"/>
    </row>
    <row r="715" spans="4:4">
      <c r="D715" s="71"/>
    </row>
    <row r="716" spans="4:4">
      <c r="D716" s="71"/>
    </row>
    <row r="717" spans="4:4">
      <c r="D717" s="71"/>
    </row>
    <row r="718" spans="4:4">
      <c r="D718" s="71"/>
    </row>
    <row r="719" spans="4:4">
      <c r="D719" s="71"/>
    </row>
    <row r="720" spans="4:4">
      <c r="D720" s="71"/>
    </row>
    <row r="721" spans="4:4">
      <c r="D721" s="71"/>
    </row>
    <row r="722" spans="4:4">
      <c r="D722" s="71"/>
    </row>
    <row r="723" spans="4:4">
      <c r="D723" s="71"/>
    </row>
    <row r="724" spans="4:4">
      <c r="D724" s="71"/>
    </row>
    <row r="725" spans="4:4">
      <c r="D725" s="71"/>
    </row>
    <row r="726" spans="4:4">
      <c r="D726" s="71"/>
    </row>
    <row r="727" spans="4:4">
      <c r="D727" s="71"/>
    </row>
    <row r="728" spans="4:4">
      <c r="D728" s="71"/>
    </row>
    <row r="729" spans="4:4">
      <c r="D729" s="71"/>
    </row>
    <row r="730" spans="4:4">
      <c r="D730" s="71"/>
    </row>
    <row r="731" spans="4:4">
      <c r="D731" s="71"/>
    </row>
    <row r="732" spans="4:4">
      <c r="D732" s="71"/>
    </row>
    <row r="733" spans="4:4">
      <c r="D733" s="71"/>
    </row>
    <row r="734" spans="4:4">
      <c r="D734" s="71"/>
    </row>
    <row r="735" spans="4:4">
      <c r="D735" s="71"/>
    </row>
    <row r="736" spans="4:4">
      <c r="D736" s="71"/>
    </row>
    <row r="737" spans="4:4">
      <c r="D737" s="71"/>
    </row>
    <row r="738" spans="4:4">
      <c r="D738" s="71"/>
    </row>
    <row r="739" spans="4:4">
      <c r="D739" s="71"/>
    </row>
    <row r="740" spans="4:4">
      <c r="D740" s="71"/>
    </row>
    <row r="741" spans="4:4">
      <c r="D741" s="71"/>
    </row>
    <row r="742" spans="4:4">
      <c r="D742" s="71"/>
    </row>
    <row r="743" spans="4:4">
      <c r="D743" s="71"/>
    </row>
    <row r="744" spans="4:4">
      <c r="D744" s="71"/>
    </row>
    <row r="745" spans="4:4">
      <c r="D745" s="71"/>
    </row>
    <row r="746" spans="4:4">
      <c r="D746" s="71"/>
    </row>
    <row r="747" spans="4:4">
      <c r="D747" s="71"/>
    </row>
    <row r="748" spans="4:4">
      <c r="D748" s="71"/>
    </row>
    <row r="749" spans="4:4">
      <c r="D749" s="71"/>
    </row>
    <row r="750" spans="4:4">
      <c r="D750" s="71"/>
    </row>
    <row r="751" spans="4:4">
      <c r="D751" s="71"/>
    </row>
    <row r="752" spans="4:4">
      <c r="D752" s="71"/>
    </row>
    <row r="753" spans="4:4">
      <c r="D753" s="71"/>
    </row>
    <row r="754" spans="4:4">
      <c r="D754" s="71"/>
    </row>
    <row r="755" spans="4:4">
      <c r="D755" s="71"/>
    </row>
    <row r="756" spans="4:4">
      <c r="D756" s="71"/>
    </row>
    <row r="757" spans="4:4">
      <c r="D757" s="71"/>
    </row>
    <row r="758" spans="4:4">
      <c r="D758" s="71"/>
    </row>
    <row r="759" spans="4:4">
      <c r="D759" s="71"/>
    </row>
    <row r="760" spans="4:4">
      <c r="D760" s="71"/>
    </row>
    <row r="761" spans="4:4">
      <c r="D761" s="71"/>
    </row>
    <row r="762" spans="4:4">
      <c r="D762" s="71"/>
    </row>
    <row r="763" spans="4:4">
      <c r="D763" s="71"/>
    </row>
    <row r="764" spans="4:4">
      <c r="D764" s="71"/>
    </row>
    <row r="765" spans="4:4">
      <c r="D765" s="71"/>
    </row>
    <row r="766" spans="4:4">
      <c r="D766" s="71"/>
    </row>
    <row r="767" spans="4:4">
      <c r="D767" s="71"/>
    </row>
    <row r="768" spans="4:4">
      <c r="D768" s="71"/>
    </row>
    <row r="769" spans="4:4">
      <c r="D769" s="71"/>
    </row>
    <row r="770" spans="4:4">
      <c r="D770" s="71"/>
    </row>
    <row r="771" spans="4:4">
      <c r="D771" s="71"/>
    </row>
    <row r="772" spans="4:4">
      <c r="D772" s="71"/>
    </row>
    <row r="773" spans="4:4">
      <c r="D773" s="71"/>
    </row>
    <row r="774" spans="4:4">
      <c r="D774" s="71"/>
    </row>
    <row r="775" spans="4:4">
      <c r="D775" s="71"/>
    </row>
    <row r="776" spans="4:4">
      <c r="D776" s="71"/>
    </row>
    <row r="777" spans="4:4">
      <c r="D777" s="71"/>
    </row>
    <row r="778" spans="4:4">
      <c r="D778" s="71"/>
    </row>
    <row r="779" spans="4:4">
      <c r="D779" s="71"/>
    </row>
    <row r="780" spans="4:4">
      <c r="D780" s="71"/>
    </row>
    <row r="781" spans="4:4">
      <c r="D781" s="71"/>
    </row>
    <row r="782" spans="4:4">
      <c r="D782" s="71"/>
    </row>
    <row r="783" spans="4:4">
      <c r="D783" s="71"/>
    </row>
    <row r="784" spans="4:4">
      <c r="D784" s="71"/>
    </row>
    <row r="785" spans="4:4">
      <c r="D785" s="71"/>
    </row>
    <row r="786" spans="4:4">
      <c r="D786" s="71"/>
    </row>
    <row r="787" spans="4:4">
      <c r="D787" s="71"/>
    </row>
    <row r="788" spans="4:4">
      <c r="D788" s="71"/>
    </row>
    <row r="789" spans="4:4">
      <c r="D789" s="71"/>
    </row>
    <row r="790" spans="4:4">
      <c r="D790" s="71"/>
    </row>
    <row r="791" spans="4:4">
      <c r="D791" s="71"/>
    </row>
    <row r="792" spans="4:4">
      <c r="D792" s="71"/>
    </row>
    <row r="793" spans="4:4">
      <c r="D793" s="71"/>
    </row>
    <row r="794" spans="4:4">
      <c r="D794" s="71"/>
    </row>
    <row r="795" spans="4:4">
      <c r="D795" s="71"/>
    </row>
    <row r="796" spans="4:4">
      <c r="D796" s="71"/>
    </row>
    <row r="797" spans="4:4">
      <c r="D797" s="71"/>
    </row>
    <row r="798" spans="4:4">
      <c r="D798" s="71"/>
    </row>
    <row r="799" spans="4:4">
      <c r="D799" s="71"/>
    </row>
    <row r="800" spans="4:4">
      <c r="D800" s="71"/>
    </row>
    <row r="801" spans="4:4">
      <c r="D801" s="71"/>
    </row>
    <row r="802" spans="4:4">
      <c r="D802" s="71"/>
    </row>
    <row r="803" spans="4:4">
      <c r="D803" s="71"/>
    </row>
    <row r="804" spans="4:4">
      <c r="D804" s="71"/>
    </row>
    <row r="805" spans="4:4">
      <c r="D805" s="71"/>
    </row>
    <row r="806" spans="4:4">
      <c r="D806" s="71"/>
    </row>
    <row r="807" spans="4:4">
      <c r="D807" s="71"/>
    </row>
    <row r="808" spans="4:4">
      <c r="D808" s="71"/>
    </row>
    <row r="809" spans="4:4">
      <c r="D809" s="71"/>
    </row>
    <row r="810" spans="4:4">
      <c r="D810" s="71"/>
    </row>
    <row r="811" spans="4:4">
      <c r="D811" s="71"/>
    </row>
    <row r="812" spans="4:4">
      <c r="D812" s="71"/>
    </row>
    <row r="813" spans="4:4">
      <c r="D813" s="71"/>
    </row>
    <row r="814" spans="4:4">
      <c r="D814" s="71"/>
    </row>
    <row r="815" spans="4:4">
      <c r="D815" s="71"/>
    </row>
    <row r="816" spans="4:4">
      <c r="D816" s="71"/>
    </row>
    <row r="817" spans="4:4">
      <c r="D817" s="71"/>
    </row>
    <row r="818" spans="4:4">
      <c r="D818" s="71"/>
    </row>
    <row r="819" spans="4:4">
      <c r="D819" s="71"/>
    </row>
    <row r="820" spans="4:4">
      <c r="D820" s="71"/>
    </row>
    <row r="821" spans="4:4">
      <c r="D821" s="71"/>
    </row>
    <row r="822" spans="4:4">
      <c r="D822" s="71"/>
    </row>
    <row r="823" spans="4:4">
      <c r="D823" s="71"/>
    </row>
    <row r="824" spans="4:4">
      <c r="D824" s="71"/>
    </row>
    <row r="825" spans="4:4">
      <c r="D825" s="71"/>
    </row>
    <row r="826" spans="4:4">
      <c r="D826" s="71"/>
    </row>
    <row r="827" spans="4:4">
      <c r="D827" s="71"/>
    </row>
    <row r="828" spans="4:4">
      <c r="D828" s="71"/>
    </row>
    <row r="829" spans="4:4">
      <c r="D829" s="71"/>
    </row>
    <row r="830" spans="4:4">
      <c r="D830" s="71"/>
    </row>
    <row r="831" spans="4:4">
      <c r="D831" s="71"/>
    </row>
    <row r="832" spans="4:4">
      <c r="D832" s="71"/>
    </row>
    <row r="833" spans="4:4">
      <c r="D833" s="71"/>
    </row>
    <row r="834" spans="4:4">
      <c r="D834" s="71"/>
    </row>
    <row r="835" spans="4:4">
      <c r="D835" s="71"/>
    </row>
    <row r="836" spans="4:4">
      <c r="D836" s="71"/>
    </row>
    <row r="837" spans="4:4">
      <c r="D837" s="71"/>
    </row>
    <row r="838" spans="4:4">
      <c r="D838" s="71"/>
    </row>
    <row r="839" spans="4:4">
      <c r="D839" s="71"/>
    </row>
    <row r="840" spans="4:4">
      <c r="D840" s="71"/>
    </row>
    <row r="841" spans="4:4">
      <c r="D841" s="71"/>
    </row>
    <row r="842" spans="4:4">
      <c r="D842" s="71"/>
    </row>
    <row r="843" spans="4:4">
      <c r="D843" s="71"/>
    </row>
    <row r="844" spans="4:4">
      <c r="D844" s="71"/>
    </row>
    <row r="845" spans="4:4">
      <c r="D845" s="71"/>
    </row>
    <row r="846" spans="4:4">
      <c r="D846" s="71"/>
    </row>
    <row r="847" spans="4:4">
      <c r="D847" s="71"/>
    </row>
    <row r="848" spans="4:4">
      <c r="D848" s="71"/>
    </row>
    <row r="849" spans="4:4">
      <c r="D849" s="71"/>
    </row>
    <row r="850" spans="4:4">
      <c r="D850" s="71"/>
    </row>
    <row r="851" spans="4:4">
      <c r="D851" s="71"/>
    </row>
    <row r="852" spans="4:4">
      <c r="D852" s="71"/>
    </row>
    <row r="853" spans="4:4">
      <c r="D853" s="71"/>
    </row>
    <row r="854" spans="4:4">
      <c r="D854" s="71"/>
    </row>
    <row r="855" spans="4:4">
      <c r="D855" s="71"/>
    </row>
    <row r="856" spans="4:4">
      <c r="D856" s="71"/>
    </row>
    <row r="857" spans="4:4">
      <c r="D857" s="71"/>
    </row>
    <row r="858" spans="4:4">
      <c r="D858" s="71"/>
    </row>
    <row r="859" spans="4:4">
      <c r="D859" s="71"/>
    </row>
    <row r="860" spans="4:4">
      <c r="D860" s="71"/>
    </row>
    <row r="861" spans="4:4">
      <c r="D861" s="71"/>
    </row>
    <row r="862" spans="4:4">
      <c r="D862" s="71"/>
    </row>
    <row r="863" spans="4:4">
      <c r="D863" s="71"/>
    </row>
    <row r="864" spans="4:4">
      <c r="D864" s="71"/>
    </row>
    <row r="865" spans="4:4">
      <c r="D865" s="71"/>
    </row>
    <row r="866" spans="4:4">
      <c r="D866" s="71"/>
    </row>
    <row r="867" spans="4:4">
      <c r="D867" s="71"/>
    </row>
    <row r="868" spans="4:4">
      <c r="D868" s="71"/>
    </row>
    <row r="869" spans="4:4">
      <c r="D869" s="71"/>
    </row>
    <row r="870" spans="4:4">
      <c r="D870" s="71"/>
    </row>
    <row r="871" spans="4:4">
      <c r="D871" s="71"/>
    </row>
    <row r="872" spans="4:4">
      <c r="D872" s="71"/>
    </row>
    <row r="873" spans="4:4">
      <c r="D873" s="71"/>
    </row>
    <row r="874" spans="4:4">
      <c r="D874" s="71"/>
    </row>
    <row r="875" spans="4:4">
      <c r="D875" s="71"/>
    </row>
    <row r="876" spans="4:4">
      <c r="D876" s="71"/>
    </row>
    <row r="877" spans="4:4">
      <c r="D877" s="71"/>
    </row>
    <row r="878" spans="4:4">
      <c r="D878" s="71"/>
    </row>
    <row r="879" spans="4:4">
      <c r="D879" s="71"/>
    </row>
    <row r="880" spans="4:4">
      <c r="D880" s="71"/>
    </row>
    <row r="881" spans="4:4">
      <c r="D881" s="71"/>
    </row>
    <row r="882" spans="4:4">
      <c r="D882" s="71"/>
    </row>
    <row r="883" spans="4:4">
      <c r="D883" s="71"/>
    </row>
    <row r="884" spans="4:4">
      <c r="D884" s="71"/>
    </row>
    <row r="885" spans="4:4">
      <c r="D885" s="71"/>
    </row>
    <row r="886" spans="4:4">
      <c r="D886" s="71"/>
    </row>
    <row r="887" spans="4:4">
      <c r="D887" s="71"/>
    </row>
    <row r="888" spans="4:4">
      <c r="D888" s="71"/>
    </row>
    <row r="889" spans="4:4">
      <c r="D889" s="71"/>
    </row>
    <row r="890" spans="4:4">
      <c r="D890" s="71"/>
    </row>
    <row r="891" spans="4:4">
      <c r="D891" s="71"/>
    </row>
    <row r="892" spans="4:4">
      <c r="D892" s="71"/>
    </row>
    <row r="893" spans="4:4">
      <c r="D893" s="71"/>
    </row>
    <row r="894" spans="4:4">
      <c r="D894" s="71"/>
    </row>
    <row r="895" spans="4:4">
      <c r="D895" s="71"/>
    </row>
    <row r="896" spans="4:4">
      <c r="D896" s="71"/>
    </row>
    <row r="897" spans="4:4">
      <c r="D897" s="71"/>
    </row>
    <row r="898" spans="4:4">
      <c r="D898" s="71"/>
    </row>
    <row r="899" spans="4:4">
      <c r="D899" s="71"/>
    </row>
    <row r="900" spans="4:4">
      <c r="D900" s="71"/>
    </row>
    <row r="901" spans="4:4">
      <c r="D901" s="71"/>
    </row>
    <row r="902" spans="4:4">
      <c r="D902" s="71"/>
    </row>
    <row r="903" spans="4:4">
      <c r="D903" s="71"/>
    </row>
    <row r="904" spans="4:4">
      <c r="D904" s="71"/>
    </row>
    <row r="905" spans="4:4">
      <c r="D905" s="71"/>
    </row>
    <row r="906" spans="4:4">
      <c r="D906" s="71"/>
    </row>
    <row r="907" spans="4:4">
      <c r="D907" s="71"/>
    </row>
    <row r="908" spans="4:4">
      <c r="D908" s="71"/>
    </row>
    <row r="909" spans="4:4">
      <c r="D909" s="71"/>
    </row>
    <row r="910" spans="4:4">
      <c r="D910" s="71"/>
    </row>
    <row r="911" spans="4:4">
      <c r="D911" s="71"/>
    </row>
    <row r="912" spans="4:4">
      <c r="D912" s="71"/>
    </row>
    <row r="913" spans="4:4">
      <c r="D913" s="71"/>
    </row>
    <row r="914" spans="4:4">
      <c r="D914" s="71"/>
    </row>
    <row r="915" spans="4:4">
      <c r="D915" s="71"/>
    </row>
    <row r="916" spans="4:4">
      <c r="D916" s="71"/>
    </row>
    <row r="917" spans="4:4">
      <c r="D917" s="71"/>
    </row>
    <row r="918" spans="4:4">
      <c r="D918" s="71"/>
    </row>
    <row r="919" spans="4:4">
      <c r="D919" s="71"/>
    </row>
    <row r="920" spans="4:4">
      <c r="D920" s="71"/>
    </row>
    <row r="921" spans="4:4">
      <c r="D921" s="71"/>
    </row>
    <row r="922" spans="4:4">
      <c r="D922" s="71"/>
    </row>
    <row r="923" spans="4:4">
      <c r="D923" s="71"/>
    </row>
    <row r="924" spans="4:4">
      <c r="D924" s="71"/>
    </row>
    <row r="925" spans="4:4">
      <c r="D925" s="71"/>
    </row>
    <row r="926" spans="4:4">
      <c r="D926" s="71"/>
    </row>
    <row r="927" spans="4:4">
      <c r="D927" s="71"/>
    </row>
    <row r="928" spans="4:4">
      <c r="D928" s="71"/>
    </row>
    <row r="929" spans="4:4">
      <c r="D929" s="71"/>
    </row>
    <row r="930" spans="4:4">
      <c r="D930" s="71"/>
    </row>
    <row r="931" spans="4:4">
      <c r="D931" s="71"/>
    </row>
    <row r="932" spans="4:4">
      <c r="D932" s="71"/>
    </row>
    <row r="933" spans="4:4">
      <c r="D933" s="71"/>
    </row>
    <row r="934" spans="4:4">
      <c r="D934" s="71"/>
    </row>
    <row r="935" spans="4:4">
      <c r="D935" s="71"/>
    </row>
    <row r="936" spans="4:4">
      <c r="D936" s="71"/>
    </row>
    <row r="937" spans="4:4">
      <c r="D937" s="71"/>
    </row>
    <row r="938" spans="4:4">
      <c r="D938" s="71"/>
    </row>
    <row r="939" spans="4:4">
      <c r="D939" s="71"/>
    </row>
    <row r="940" spans="4:4">
      <c r="D940" s="71"/>
    </row>
    <row r="941" spans="4:4">
      <c r="D941" s="71"/>
    </row>
    <row r="942" spans="4:4">
      <c r="D942" s="71"/>
    </row>
    <row r="943" spans="4:4">
      <c r="D943" s="71"/>
    </row>
    <row r="944" spans="4:4">
      <c r="D944" s="71"/>
    </row>
    <row r="945" spans="4:4">
      <c r="D945" s="71"/>
    </row>
    <row r="946" spans="4:4">
      <c r="D946" s="71"/>
    </row>
    <row r="947" spans="4:4">
      <c r="D947" s="71"/>
    </row>
    <row r="948" spans="4:4">
      <c r="D948" s="71"/>
    </row>
    <row r="949" spans="4:4">
      <c r="D949" s="71"/>
    </row>
    <row r="950" spans="4:4">
      <c r="D950" s="71"/>
    </row>
    <row r="951" spans="4:4">
      <c r="D951" s="71"/>
    </row>
    <row r="952" spans="4:4">
      <c r="D952" s="71"/>
    </row>
    <row r="953" spans="4:4">
      <c r="D953" s="71"/>
    </row>
    <row r="954" spans="4:4">
      <c r="D954" s="71"/>
    </row>
    <row r="955" spans="4:4">
      <c r="D955" s="71"/>
    </row>
    <row r="956" spans="4:4">
      <c r="D956" s="71"/>
    </row>
    <row r="957" spans="4:4">
      <c r="D957" s="71"/>
    </row>
    <row r="958" spans="4:4">
      <c r="D958" s="71"/>
    </row>
    <row r="959" spans="4:4">
      <c r="D959" s="71"/>
    </row>
    <row r="960" spans="4:4">
      <c r="D960" s="71"/>
    </row>
    <row r="961" spans="4:4">
      <c r="D961" s="71"/>
    </row>
    <row r="962" spans="4:4">
      <c r="D962" s="71"/>
    </row>
    <row r="963" spans="4:4">
      <c r="D963" s="71"/>
    </row>
    <row r="964" spans="4:4">
      <c r="D964" s="71"/>
    </row>
    <row r="965" spans="4:4">
      <c r="D965" s="71"/>
    </row>
    <row r="966" spans="4:4">
      <c r="D966" s="71"/>
    </row>
    <row r="967" spans="4:4">
      <c r="D967" s="71"/>
    </row>
    <row r="968" spans="4:4">
      <c r="D968" s="71"/>
    </row>
    <row r="969" spans="4:4">
      <c r="D969" s="71"/>
    </row>
    <row r="970" spans="4:4">
      <c r="D970" s="71"/>
    </row>
    <row r="971" spans="4:4">
      <c r="D971" s="71"/>
    </row>
    <row r="972" spans="4:4">
      <c r="D972" s="71"/>
    </row>
    <row r="973" spans="4:4">
      <c r="D973" s="71"/>
    </row>
    <row r="974" spans="4:4">
      <c r="D974" s="71"/>
    </row>
    <row r="975" spans="4:4">
      <c r="D975" s="71"/>
    </row>
    <row r="976" spans="4:4">
      <c r="D976" s="71"/>
    </row>
    <row r="977" spans="4:4">
      <c r="D977" s="71"/>
    </row>
    <row r="978" spans="4:4">
      <c r="D978" s="71"/>
    </row>
    <row r="979" spans="4:4">
      <c r="D979" s="71"/>
    </row>
    <row r="980" spans="4:4">
      <c r="D980" s="71"/>
    </row>
    <row r="981" spans="4:4">
      <c r="D981" s="71"/>
    </row>
    <row r="982" spans="4:4">
      <c r="D982" s="71"/>
    </row>
    <row r="983" spans="4:4">
      <c r="D983" s="71"/>
    </row>
    <row r="984" spans="4:4">
      <c r="D984" s="71"/>
    </row>
    <row r="985" spans="4:4">
      <c r="D985" s="71"/>
    </row>
    <row r="986" spans="4:4">
      <c r="D986" s="71"/>
    </row>
    <row r="987" spans="4:4">
      <c r="D987" s="71"/>
    </row>
    <row r="988" spans="4:4">
      <c r="D988" s="71"/>
    </row>
    <row r="989" spans="4:4">
      <c r="D989" s="71"/>
    </row>
    <row r="990" spans="4:4">
      <c r="D990" s="71"/>
    </row>
    <row r="991" spans="4:4">
      <c r="D991" s="71"/>
    </row>
    <row r="992" spans="4:4">
      <c r="D992" s="71"/>
    </row>
    <row r="993" spans="4:4">
      <c r="D993" s="71"/>
    </row>
    <row r="994" spans="4:4">
      <c r="D994" s="71"/>
    </row>
    <row r="995" spans="4:4">
      <c r="D995" s="71"/>
    </row>
    <row r="996" spans="4:4">
      <c r="D996" s="71"/>
    </row>
    <row r="997" spans="4:4">
      <c r="D997" s="71"/>
    </row>
    <row r="998" spans="4:4">
      <c r="D998" s="71"/>
    </row>
    <row r="999" spans="4:4">
      <c r="D999" s="71"/>
    </row>
    <row r="1000" spans="4:4">
      <c r="D1000" s="71"/>
    </row>
    <row r="1001" spans="4:4">
      <c r="D1001" s="71"/>
    </row>
    <row r="1002" spans="4:4">
      <c r="D1002" s="71"/>
    </row>
    <row r="1003" spans="4:4">
      <c r="D1003" s="71"/>
    </row>
    <row r="1004" spans="4:4">
      <c r="D1004" s="71"/>
    </row>
    <row r="1005" spans="4:4">
      <c r="D1005" s="71"/>
    </row>
    <row r="1006" spans="4:4">
      <c r="D1006" s="71"/>
    </row>
    <row r="1007" spans="4:4">
      <c r="D1007" s="71"/>
    </row>
    <row r="1008" spans="4:4">
      <c r="D1008" s="71"/>
    </row>
    <row r="1009" spans="4:4">
      <c r="D1009" s="71"/>
    </row>
    <row r="1010" spans="4:4">
      <c r="D1010" s="71"/>
    </row>
    <row r="1011" spans="4:4">
      <c r="D1011" s="71"/>
    </row>
    <row r="1012" spans="4:4">
      <c r="D1012" s="71"/>
    </row>
    <row r="1013" spans="4:4">
      <c r="D1013" s="71"/>
    </row>
    <row r="1014" spans="4:4">
      <c r="D1014" s="71"/>
    </row>
    <row r="1015" spans="4:4">
      <c r="D1015" s="71"/>
    </row>
    <row r="1016" spans="4:4">
      <c r="D1016" s="71"/>
    </row>
    <row r="1017" spans="4:4">
      <c r="D1017" s="71"/>
    </row>
    <row r="1018" spans="4:4">
      <c r="D1018" s="71"/>
    </row>
    <row r="1019" spans="4:4">
      <c r="D1019" s="71"/>
    </row>
    <row r="1020" spans="4:4">
      <c r="D1020" s="71"/>
    </row>
    <row r="1021" spans="4:4">
      <c r="D1021" s="71"/>
    </row>
    <row r="1022" spans="4:4">
      <c r="D1022" s="71"/>
    </row>
    <row r="1023" spans="4:4">
      <c r="D1023" s="71"/>
    </row>
    <row r="1024" spans="4:4">
      <c r="D1024" s="71"/>
    </row>
    <row r="1025" spans="4:4">
      <c r="D1025" s="71"/>
    </row>
    <row r="1026" spans="4:4">
      <c r="D1026" s="71"/>
    </row>
    <row r="1027" spans="4:4">
      <c r="D1027" s="71"/>
    </row>
    <row r="1028" spans="4:4">
      <c r="D1028" s="71"/>
    </row>
    <row r="1029" spans="4:4">
      <c r="D1029" s="71"/>
    </row>
    <row r="1030" spans="4:4">
      <c r="D1030" s="71"/>
    </row>
    <row r="1031" spans="4:4">
      <c r="D1031" s="71"/>
    </row>
    <row r="1032" spans="4:4">
      <c r="D1032" s="71"/>
    </row>
    <row r="1033" spans="4:4">
      <c r="D1033" s="71"/>
    </row>
    <row r="1034" spans="4:4">
      <c r="D1034" s="71"/>
    </row>
    <row r="1035" spans="4:4">
      <c r="D1035" s="71"/>
    </row>
    <row r="1036" spans="4:4">
      <c r="D1036" s="71"/>
    </row>
    <row r="1037" spans="4:4">
      <c r="D1037" s="71"/>
    </row>
    <row r="1038" spans="4:4">
      <c r="D1038" s="71"/>
    </row>
    <row r="1039" spans="4:4">
      <c r="D1039" s="71"/>
    </row>
    <row r="1040" spans="4:4">
      <c r="D1040" s="71"/>
    </row>
    <row r="1041" spans="4:4">
      <c r="D1041" s="71"/>
    </row>
    <row r="1042" spans="4:4">
      <c r="D1042" s="71"/>
    </row>
    <row r="1043" spans="4:4">
      <c r="D1043" s="71"/>
    </row>
    <row r="1044" spans="4:4">
      <c r="D1044" s="71"/>
    </row>
    <row r="1045" spans="4:4">
      <c r="D1045" s="71"/>
    </row>
    <row r="1046" spans="4:4">
      <c r="D1046" s="71"/>
    </row>
    <row r="1047" spans="4:4">
      <c r="D1047" s="71"/>
    </row>
    <row r="1048" spans="4:4">
      <c r="D1048" s="71"/>
    </row>
    <row r="1049" spans="4:4">
      <c r="D1049" s="71"/>
    </row>
    <row r="1050" spans="4:4">
      <c r="D1050" s="71"/>
    </row>
    <row r="1051" spans="4:4">
      <c r="D1051" s="71"/>
    </row>
    <row r="1052" spans="4:4">
      <c r="D1052" s="71"/>
    </row>
    <row r="1053" spans="4:4">
      <c r="D1053" s="71"/>
    </row>
    <row r="1054" spans="4:4">
      <c r="D1054" s="71"/>
    </row>
    <row r="1055" spans="4:4">
      <c r="D1055" s="71"/>
    </row>
    <row r="1056" spans="4:4">
      <c r="D1056" s="71"/>
    </row>
    <row r="1057" spans="4:4">
      <c r="D1057" s="71"/>
    </row>
    <row r="1058" spans="4:4">
      <c r="D1058" s="71"/>
    </row>
    <row r="1059" spans="4:4">
      <c r="D1059" s="71"/>
    </row>
    <row r="1060" spans="4:4">
      <c r="D1060" s="71"/>
    </row>
    <row r="1061" spans="4:4">
      <c r="D1061" s="71"/>
    </row>
    <row r="1062" spans="4:4">
      <c r="D1062" s="71"/>
    </row>
    <row r="1063" spans="4:4">
      <c r="D1063" s="71"/>
    </row>
    <row r="1064" spans="4:4">
      <c r="D1064" s="71"/>
    </row>
    <row r="1065" spans="4:4">
      <c r="D1065" s="71"/>
    </row>
    <row r="1066" spans="4:4">
      <c r="D1066" s="71"/>
    </row>
    <row r="1067" spans="4:4">
      <c r="D1067" s="71"/>
    </row>
    <row r="1068" spans="4:4">
      <c r="D1068" s="71"/>
    </row>
    <row r="1069" spans="4:4">
      <c r="D1069" s="71"/>
    </row>
    <row r="1070" spans="4:4">
      <c r="D1070" s="71"/>
    </row>
    <row r="1071" spans="4:4">
      <c r="D1071" s="71"/>
    </row>
    <row r="1072" spans="4:4">
      <c r="D1072" s="71"/>
    </row>
    <row r="1073" spans="4:4">
      <c r="D1073" s="71"/>
    </row>
    <row r="1074" spans="4:4">
      <c r="D1074" s="71"/>
    </row>
    <row r="1075" spans="4:4">
      <c r="D1075" s="71"/>
    </row>
    <row r="1076" spans="4:4">
      <c r="D1076" s="71"/>
    </row>
    <row r="1077" spans="4:4">
      <c r="D1077" s="71"/>
    </row>
    <row r="1078" spans="4:4">
      <c r="D1078" s="71"/>
    </row>
    <row r="1079" spans="4:4">
      <c r="D1079" s="71"/>
    </row>
    <row r="1080" spans="4:4">
      <c r="D1080" s="71"/>
    </row>
    <row r="1081" spans="4:4">
      <c r="D1081" s="71"/>
    </row>
    <row r="1082" spans="4:4">
      <c r="D1082" s="71"/>
    </row>
    <row r="1083" spans="4:4">
      <c r="D1083" s="71"/>
    </row>
    <row r="1084" spans="4:4">
      <c r="D1084" s="71"/>
    </row>
    <row r="1085" spans="4:4">
      <c r="D1085" s="71"/>
    </row>
    <row r="1086" spans="4:4">
      <c r="D1086" s="71"/>
    </row>
    <row r="1087" spans="4:4">
      <c r="D1087" s="71"/>
    </row>
    <row r="1088" spans="4:4">
      <c r="D1088" s="71"/>
    </row>
    <row r="1089" spans="4:4">
      <c r="D1089" s="71"/>
    </row>
    <row r="1090" spans="4:4">
      <c r="D1090" s="71"/>
    </row>
    <row r="1091" spans="4:4">
      <c r="D1091" s="71"/>
    </row>
    <row r="1092" spans="4:4">
      <c r="D1092" s="71"/>
    </row>
    <row r="1093" spans="4:4">
      <c r="D1093" s="71"/>
    </row>
    <row r="1094" spans="4:4">
      <c r="D1094" s="71"/>
    </row>
    <row r="1095" spans="4:4">
      <c r="D1095" s="71"/>
    </row>
    <row r="1096" spans="4:4">
      <c r="D1096" s="71"/>
    </row>
    <row r="1097" spans="4:4">
      <c r="D1097" s="71"/>
    </row>
    <row r="1098" spans="4:4">
      <c r="D1098" s="71"/>
    </row>
    <row r="1099" spans="4:4">
      <c r="D1099" s="71"/>
    </row>
    <row r="1100" spans="4:4">
      <c r="D1100" s="71"/>
    </row>
    <row r="1101" spans="4:4">
      <c r="D1101" s="71"/>
    </row>
    <row r="1102" spans="4:4">
      <c r="D1102" s="71"/>
    </row>
    <row r="1103" spans="4:4">
      <c r="D1103" s="71"/>
    </row>
    <row r="1104" spans="4:4">
      <c r="D1104" s="71"/>
    </row>
    <row r="1105" spans="4:4">
      <c r="D1105" s="71"/>
    </row>
    <row r="1106" spans="4:4">
      <c r="D1106" s="71"/>
    </row>
    <row r="1107" spans="4:4">
      <c r="D1107" s="71"/>
    </row>
    <row r="1108" spans="4:4">
      <c r="D1108" s="71"/>
    </row>
    <row r="1109" spans="4:4">
      <c r="D1109" s="71"/>
    </row>
    <row r="1110" spans="4:4">
      <c r="D1110" s="71"/>
    </row>
    <row r="1111" spans="4:4">
      <c r="D1111" s="71"/>
    </row>
    <row r="1112" spans="4:4">
      <c r="D1112" s="71"/>
    </row>
    <row r="1113" spans="4:4">
      <c r="D1113" s="71"/>
    </row>
    <row r="1114" spans="4:4">
      <c r="D1114" s="71"/>
    </row>
    <row r="1115" spans="4:4">
      <c r="D1115" s="71"/>
    </row>
    <row r="1116" spans="4:4">
      <c r="D1116" s="71"/>
    </row>
    <row r="1117" spans="4:4">
      <c r="D1117" s="71"/>
    </row>
    <row r="1118" spans="4:4">
      <c r="D1118" s="71"/>
    </row>
    <row r="1119" spans="4:4">
      <c r="D1119" s="71"/>
    </row>
    <row r="1120" spans="4:4">
      <c r="D1120" s="71"/>
    </row>
    <row r="1121" spans="4:4">
      <c r="D1121" s="71"/>
    </row>
    <row r="1122" spans="4:4">
      <c r="D1122" s="71"/>
    </row>
    <row r="1123" spans="4:4">
      <c r="D1123" s="71"/>
    </row>
    <row r="1124" spans="4:4">
      <c r="D1124" s="71"/>
    </row>
    <row r="1125" spans="4:4">
      <c r="D1125" s="71"/>
    </row>
    <row r="1126" spans="4:4">
      <c r="D1126" s="71"/>
    </row>
    <row r="1127" spans="4:4">
      <c r="D1127" s="71"/>
    </row>
    <row r="1128" spans="4:4">
      <c r="D1128" s="71"/>
    </row>
    <row r="1129" spans="4:4">
      <c r="D1129" s="71"/>
    </row>
    <row r="1130" spans="4:4">
      <c r="D1130" s="71"/>
    </row>
    <row r="1131" spans="4:4">
      <c r="D1131" s="71"/>
    </row>
    <row r="1132" spans="4:4">
      <c r="D1132" s="71"/>
    </row>
    <row r="1133" spans="4:4">
      <c r="D1133" s="71"/>
    </row>
    <row r="1134" spans="4:4">
      <c r="D1134" s="71"/>
    </row>
    <row r="1135" spans="4:4">
      <c r="D1135" s="71"/>
    </row>
    <row r="1136" spans="4:4">
      <c r="D1136" s="71"/>
    </row>
    <row r="1137" spans="4:4">
      <c r="D1137" s="71"/>
    </row>
    <row r="1138" spans="4:4">
      <c r="D1138" s="71"/>
    </row>
    <row r="1139" spans="4:4">
      <c r="D1139" s="71"/>
    </row>
    <row r="1140" spans="4:4">
      <c r="D1140" s="71"/>
    </row>
    <row r="1141" spans="4:4">
      <c r="D1141" s="71"/>
    </row>
    <row r="1142" spans="4:4">
      <c r="D1142" s="71"/>
    </row>
    <row r="1143" spans="4:4">
      <c r="D1143" s="71"/>
    </row>
    <row r="1144" spans="4:4">
      <c r="D1144" s="71"/>
    </row>
    <row r="1145" spans="4:4">
      <c r="D1145" s="71"/>
    </row>
    <row r="1146" spans="4:4">
      <c r="D1146" s="71"/>
    </row>
    <row r="1147" spans="4:4">
      <c r="D1147" s="71"/>
    </row>
    <row r="1148" spans="4:4">
      <c r="D1148" s="71"/>
    </row>
    <row r="1149" spans="4:4">
      <c r="D1149" s="71"/>
    </row>
    <row r="1150" spans="4:4">
      <c r="D1150" s="71"/>
    </row>
    <row r="1151" spans="4:4">
      <c r="D1151" s="71"/>
    </row>
    <row r="1152" spans="4:4">
      <c r="D1152" s="71"/>
    </row>
    <row r="1153" spans="4:4">
      <c r="D1153" s="71"/>
    </row>
    <row r="1154" spans="4:4">
      <c r="D1154" s="71"/>
    </row>
    <row r="1155" spans="4:4">
      <c r="D1155" s="71"/>
    </row>
    <row r="1156" spans="4:4">
      <c r="D1156" s="71"/>
    </row>
    <row r="1157" spans="4:4">
      <c r="D1157" s="71"/>
    </row>
    <row r="1158" spans="4:4">
      <c r="D1158" s="71"/>
    </row>
    <row r="1159" spans="4:4">
      <c r="D1159" s="71"/>
    </row>
    <row r="1160" spans="4:4">
      <c r="D1160" s="71"/>
    </row>
    <row r="1161" spans="4:4">
      <c r="D1161" s="71"/>
    </row>
    <row r="1162" spans="4:4">
      <c r="D1162" s="71"/>
    </row>
    <row r="1163" spans="4:4">
      <c r="D1163" s="71"/>
    </row>
    <row r="1164" spans="4:4">
      <c r="D1164" s="71"/>
    </row>
    <row r="1165" spans="4:4">
      <c r="D1165" s="71"/>
    </row>
    <row r="1166" spans="4:4">
      <c r="D1166" s="71"/>
    </row>
    <row r="1167" spans="4:4">
      <c r="D1167" s="71"/>
    </row>
    <row r="1168" spans="4:4">
      <c r="D1168" s="71"/>
    </row>
    <row r="1169" spans="4:4">
      <c r="D1169" s="71"/>
    </row>
    <row r="1170" spans="4:4">
      <c r="D1170" s="71"/>
    </row>
    <row r="1171" spans="4:4">
      <c r="D1171" s="71"/>
    </row>
    <row r="1172" spans="4:4">
      <c r="D1172" s="71"/>
    </row>
    <row r="1173" spans="4:4">
      <c r="D1173" s="71"/>
    </row>
    <row r="1174" spans="4:4">
      <c r="D1174" s="71"/>
    </row>
    <row r="1175" spans="4:4">
      <c r="D1175" s="71"/>
    </row>
    <row r="1176" spans="4:4">
      <c r="D1176" s="71"/>
    </row>
    <row r="1177" spans="4:4">
      <c r="D1177" s="71"/>
    </row>
    <row r="1178" spans="4:4">
      <c r="D1178" s="71"/>
    </row>
    <row r="1179" spans="4:4">
      <c r="D1179" s="71"/>
    </row>
    <row r="1180" spans="4:4">
      <c r="D1180" s="71"/>
    </row>
    <row r="1181" spans="4:4">
      <c r="D1181" s="71"/>
    </row>
    <row r="1182" spans="4:4">
      <c r="D1182" s="71"/>
    </row>
    <row r="1183" spans="4:4">
      <c r="D1183" s="71"/>
    </row>
    <row r="1184" spans="4:4">
      <c r="D1184" s="71"/>
    </row>
    <row r="1185" spans="4:4">
      <c r="D1185" s="71"/>
    </row>
    <row r="1186" spans="4:4">
      <c r="D1186" s="71"/>
    </row>
    <row r="1187" spans="4:4">
      <c r="D1187" s="71"/>
    </row>
    <row r="1188" spans="4:4">
      <c r="D1188" s="71"/>
    </row>
    <row r="1189" spans="4:4">
      <c r="D1189" s="71"/>
    </row>
    <row r="1190" spans="4:4">
      <c r="D1190" s="71"/>
    </row>
    <row r="1191" spans="4:4">
      <c r="D1191" s="71"/>
    </row>
    <row r="1192" spans="4:4">
      <c r="D1192" s="71"/>
    </row>
    <row r="1193" spans="4:4">
      <c r="D1193" s="71"/>
    </row>
    <row r="1194" spans="4:4">
      <c r="D1194" s="71"/>
    </row>
    <row r="1195" spans="4:4">
      <c r="D1195" s="71"/>
    </row>
    <row r="1196" spans="4:4">
      <c r="D1196" s="71"/>
    </row>
    <row r="1197" spans="4:4">
      <c r="D1197" s="71"/>
    </row>
    <row r="1198" spans="4:4">
      <c r="D1198" s="71"/>
    </row>
    <row r="1199" spans="4:4">
      <c r="D1199" s="71"/>
    </row>
    <row r="1200" spans="4:4">
      <c r="D1200" s="71"/>
    </row>
    <row r="1201" spans="4:4">
      <c r="D1201" s="71"/>
    </row>
    <row r="1202" spans="4:4">
      <c r="D1202" s="71"/>
    </row>
    <row r="1203" spans="4:4">
      <c r="D1203" s="71"/>
    </row>
    <row r="1204" spans="4:4">
      <c r="D1204" s="71"/>
    </row>
    <row r="1205" spans="4:4">
      <c r="D1205" s="71"/>
    </row>
    <row r="1206" spans="4:4">
      <c r="D1206" s="71"/>
    </row>
    <row r="1207" spans="4:4">
      <c r="D1207" s="71"/>
    </row>
    <row r="1208" spans="4:4">
      <c r="D1208" s="71"/>
    </row>
    <row r="1209" spans="4:4">
      <c r="D1209" s="71"/>
    </row>
    <row r="1210" spans="4:4">
      <c r="D1210" s="71"/>
    </row>
    <row r="1211" spans="4:4">
      <c r="D1211" s="71"/>
    </row>
    <row r="1212" spans="4:4">
      <c r="D1212" s="71"/>
    </row>
    <row r="1213" spans="4:4">
      <c r="D1213" s="71"/>
    </row>
    <row r="1214" spans="4:4">
      <c r="D1214" s="71"/>
    </row>
    <row r="1215" spans="4:4">
      <c r="D1215" s="71"/>
    </row>
    <row r="1216" spans="4:4">
      <c r="D1216" s="71"/>
    </row>
    <row r="1217" spans="4:4">
      <c r="D1217" s="71"/>
    </row>
    <row r="1218" spans="4:4">
      <c r="D1218" s="71"/>
    </row>
    <row r="1219" spans="4:4">
      <c r="D1219" s="71"/>
    </row>
    <row r="1220" spans="4:4">
      <c r="D1220" s="71"/>
    </row>
    <row r="1221" spans="4:4">
      <c r="D1221" s="71"/>
    </row>
    <row r="1222" spans="4:4">
      <c r="D1222" s="71"/>
    </row>
    <row r="1223" spans="4:4">
      <c r="D1223" s="71"/>
    </row>
    <row r="1224" spans="4:4">
      <c r="D1224" s="71"/>
    </row>
    <row r="1225" spans="4:4">
      <c r="D1225" s="71"/>
    </row>
    <row r="1226" spans="4:4">
      <c r="D1226" s="71"/>
    </row>
    <row r="1227" spans="4:4">
      <c r="D1227" s="71"/>
    </row>
    <row r="1228" spans="4:4">
      <c r="D1228" s="71"/>
    </row>
    <row r="1229" spans="4:4">
      <c r="D1229" s="71"/>
    </row>
    <row r="1230" spans="4:4">
      <c r="D1230" s="71"/>
    </row>
    <row r="1231" spans="4:4">
      <c r="D1231" s="71"/>
    </row>
    <row r="1232" spans="4:4">
      <c r="D1232" s="71"/>
    </row>
    <row r="1233" spans="4:4">
      <c r="D1233" s="71"/>
    </row>
    <row r="1234" spans="4:4">
      <c r="D1234" s="71"/>
    </row>
    <row r="1235" spans="4:4">
      <c r="D1235" s="71"/>
    </row>
    <row r="1236" spans="4:4">
      <c r="D1236" s="71"/>
    </row>
    <row r="1237" spans="4:4">
      <c r="D1237" s="71"/>
    </row>
    <row r="1238" spans="4:4">
      <c r="D1238" s="71"/>
    </row>
    <row r="1239" spans="4:4">
      <c r="D1239" s="71"/>
    </row>
    <row r="1240" spans="4:4">
      <c r="D1240" s="71"/>
    </row>
    <row r="1241" spans="4:4">
      <c r="D1241" s="71"/>
    </row>
    <row r="1242" spans="4:4">
      <c r="D1242" s="71"/>
    </row>
    <row r="1243" spans="4:4">
      <c r="D1243" s="71"/>
    </row>
    <row r="1244" spans="4:4">
      <c r="D1244" s="71"/>
    </row>
    <row r="1245" spans="4:4">
      <c r="D1245" s="71"/>
    </row>
    <row r="1246" spans="4:4">
      <c r="D1246" s="71"/>
    </row>
    <row r="1247" spans="4:4">
      <c r="D1247" s="71"/>
    </row>
    <row r="1248" spans="4:4">
      <c r="D1248" s="71"/>
    </row>
    <row r="1249" spans="4:4">
      <c r="D1249" s="71"/>
    </row>
    <row r="1250" spans="4:4">
      <c r="D1250" s="71"/>
    </row>
    <row r="1251" spans="4:4">
      <c r="D1251" s="71"/>
    </row>
    <row r="1252" spans="4:4">
      <c r="D1252" s="71"/>
    </row>
    <row r="1253" spans="4:4">
      <c r="D1253" s="71"/>
    </row>
    <row r="1254" spans="4:4">
      <c r="D1254" s="71"/>
    </row>
    <row r="1255" spans="4:4">
      <c r="D1255" s="71"/>
    </row>
    <row r="1256" spans="4:4">
      <c r="D1256" s="71"/>
    </row>
    <row r="1257" spans="4:4">
      <c r="D1257" s="71"/>
    </row>
    <row r="1258" spans="4:4">
      <c r="D1258" s="71"/>
    </row>
    <row r="1259" spans="4:4">
      <c r="D1259" s="71"/>
    </row>
    <row r="1260" spans="4:4">
      <c r="D1260" s="71"/>
    </row>
    <row r="1261" spans="4:4">
      <c r="D1261" s="71"/>
    </row>
    <row r="1262" spans="4:4">
      <c r="D1262" s="71"/>
    </row>
    <row r="1263" spans="4:4">
      <c r="D1263" s="71"/>
    </row>
    <row r="1264" spans="4:4">
      <c r="D1264" s="71"/>
    </row>
    <row r="1265" spans="4:4">
      <c r="D1265" s="71"/>
    </row>
    <row r="1266" spans="4:4">
      <c r="D1266" s="71"/>
    </row>
    <row r="1267" spans="4:4">
      <c r="D1267" s="71"/>
    </row>
    <row r="1268" spans="4:4">
      <c r="D1268" s="71"/>
    </row>
    <row r="1269" spans="4:4">
      <c r="D1269" s="71"/>
    </row>
    <row r="1270" spans="4:4">
      <c r="D1270" s="71"/>
    </row>
    <row r="1271" spans="4:4">
      <c r="D1271" s="71"/>
    </row>
    <row r="1272" spans="4:4">
      <c r="D1272" s="71"/>
    </row>
    <row r="1273" spans="4:4">
      <c r="D1273" s="71"/>
    </row>
    <row r="1274" spans="4:4">
      <c r="D1274" s="71"/>
    </row>
    <row r="1275" spans="4:4">
      <c r="D1275" s="71"/>
    </row>
    <row r="1276" spans="4:4">
      <c r="D1276" s="71"/>
    </row>
    <row r="1277" spans="4:4">
      <c r="D1277" s="71"/>
    </row>
    <row r="1278" spans="4:4">
      <c r="D1278" s="71"/>
    </row>
    <row r="1279" spans="4:4">
      <c r="D1279" s="71"/>
    </row>
    <row r="1280" spans="4:4">
      <c r="D1280" s="71"/>
    </row>
    <row r="1281" spans="4:4">
      <c r="D1281" s="71"/>
    </row>
    <row r="1282" spans="4:4">
      <c r="D1282" s="71"/>
    </row>
    <row r="1283" spans="4:4">
      <c r="D1283" s="71"/>
    </row>
    <row r="1284" spans="4:4">
      <c r="D1284" s="71"/>
    </row>
    <row r="1285" spans="4:4">
      <c r="D1285" s="71"/>
    </row>
    <row r="1286" spans="4:4">
      <c r="D1286" s="71"/>
    </row>
    <row r="1287" spans="4:4">
      <c r="D1287" s="71"/>
    </row>
    <row r="1288" spans="4:4">
      <c r="D1288" s="71"/>
    </row>
    <row r="1289" spans="4:4">
      <c r="D1289" s="71"/>
    </row>
    <row r="1290" spans="4:4">
      <c r="D1290" s="71"/>
    </row>
    <row r="1291" spans="4:4">
      <c r="D1291" s="71"/>
    </row>
  </sheetData>
  <sheetProtection formatRows="0"/>
  <mergeCells count="15">
    <mergeCell ref="A1:E1"/>
    <mergeCell ref="A634:B634"/>
    <mergeCell ref="A581:F581"/>
    <mergeCell ref="A582:B582"/>
    <mergeCell ref="E582:F582"/>
    <mergeCell ref="A631:B631"/>
    <mergeCell ref="A632:F632"/>
    <mergeCell ref="A633:F633"/>
    <mergeCell ref="A579:F579"/>
    <mergeCell ref="B286:B287"/>
    <mergeCell ref="H3:L3"/>
    <mergeCell ref="H4:L4"/>
    <mergeCell ref="H7:L12"/>
    <mergeCell ref="H6:L6"/>
    <mergeCell ref="H5:L5"/>
  </mergeCells>
  <phoneticPr fontId="0" type="noConversion"/>
  <dataValidations disablePrompts="1" count="2">
    <dataValidation type="list" allowBlank="1" showInputMessage="1" showErrorMessage="1" promptTitle="Preliminary and General" prompt="Select if this item is applicable" sqref="C85 C88 C91 C94 C97 C100 C103 C106 C109 C115 C127 C130 C133 C136 C139 C142 C147 C154 C157 C168 C171 C176 C179 C182 C187 C190 C193 C198 C208 C211 C214 C217 C220:C223 C227 C232 C244 C249 C253:C254 C258 C263 C201:C202 C460 C473:C475 C466 C462 C75 C78 C24 C27 C30 C33 C36 C41 C44 C47 C50 C53 C60 C63 C66 C69 C72 C272:C273 C112:C113 C118 C120:C121 C150 C152 C159 C161:C162 C185 C196 C237 C268 C275:C276 C312:C313 C291 C427:C436 C495:C503 C339:C357 C469 C455 C507 C512:C513 C516 C520 C532 C315:C335 C359:C366 C370:C394 C398:C423 C438:C451 C478:C491 C524 C281:C282 C302 C537" xr:uid="{00000000-0002-0000-4B00-000000000000}">
      <formula1>"Item,N/A"</formula1>
    </dataValidation>
    <dataValidation allowBlank="1" showInputMessage="1" showErrorMessage="1" promptTitle="Preliminary and General" prompt="Select if this item is applicable" sqref="C56 C59 C62 C65 C68 C71 C79" xr:uid="{00000000-0002-0000-4B00-000001000000}"/>
  </dataValidations>
  <pageMargins left="0.51181102362204722" right="0.23622047244094491" top="0.74803149606299213" bottom="0.23622047244094491" header="0.27559055118110237" footer="0.15748031496062992"/>
  <pageSetup paperSize="9" scale="83" fitToHeight="100" orientation="portrait" r:id="rId1"/>
  <headerFooter alignWithMargins="0">
    <oddHeader>&amp;RKZN Department of Public Works
Effective Date:16 JANUARY 2023
Revision 9</oddHeader>
    <oddFooter>Page &amp;P of &amp;N</oddFooter>
  </headerFooter>
  <rowBreaks count="16" manualBreakCount="16">
    <brk id="37" max="5" man="1"/>
    <brk id="80" max="5" man="1"/>
    <brk id="122" max="5" man="1"/>
    <brk id="163" max="5" man="1"/>
    <brk id="203" max="5" man="1"/>
    <brk id="238" max="5" man="1"/>
    <brk id="269" max="5" man="1"/>
    <brk id="303" max="5" man="1"/>
    <brk id="336" max="5" man="1"/>
    <brk id="367" max="5" man="1"/>
    <brk id="395" max="5" man="1"/>
    <brk id="424" max="5" man="1"/>
    <brk id="452" max="5" man="1"/>
    <brk id="492" max="5" man="1"/>
    <brk id="525" max="5" man="1"/>
    <brk id="578"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15459" r:id="rId4" name="Button 99">
              <controlPr defaultSize="0" print="0" autoFill="0" autoPict="0" macro="[0]!ToMainMenu">
                <anchor>
                  <from>
                    <xdr:col>6</xdr:col>
                    <xdr:colOff>259080</xdr:colOff>
                    <xdr:row>0</xdr:row>
                    <xdr:rowOff>121920</xdr:rowOff>
                  </from>
                  <to>
                    <xdr:col>8</xdr:col>
                    <xdr:colOff>1051560</xdr:colOff>
                    <xdr:row>0</xdr:row>
                    <xdr:rowOff>601980</xdr:rowOff>
                  </to>
                </anchor>
              </controlPr>
            </control>
          </mc:Choice>
        </mc:AlternateContent>
        <mc:AlternateContent xmlns:mc="http://schemas.openxmlformats.org/markup-compatibility/2006">
          <mc:Choice Requires="x14">
            <control shapeId="15460" r:id="rId5" name="Button 100">
              <controlPr defaultSize="0" print="0" autoFill="0" autoPict="0" macro="[0]!PrintCoverPGSec1">
                <anchor>
                  <from>
                    <xdr:col>7</xdr:col>
                    <xdr:colOff>22860</xdr:colOff>
                    <xdr:row>4</xdr:row>
                    <xdr:rowOff>0</xdr:rowOff>
                  </from>
                  <to>
                    <xdr:col>8</xdr:col>
                    <xdr:colOff>1097280</xdr:colOff>
                    <xdr:row>5</xdr:row>
                    <xdr:rowOff>198120</xdr:rowOff>
                  </to>
                </anchor>
              </controlPr>
            </control>
          </mc:Choice>
        </mc:AlternateContent>
        <mc:AlternateContent xmlns:mc="http://schemas.openxmlformats.org/markup-compatibility/2006">
          <mc:Choice Requires="x14">
            <control shapeId="15461" r:id="rId6" name="Button 101">
              <controlPr defaultSize="0" print="0" autoFill="0" autoPict="0" macro="[0]!PrintPreview">
                <anchor>
                  <from>
                    <xdr:col>6</xdr:col>
                    <xdr:colOff>259080</xdr:colOff>
                    <xdr:row>1</xdr:row>
                    <xdr:rowOff>0</xdr:rowOff>
                  </from>
                  <to>
                    <xdr:col>8</xdr:col>
                    <xdr:colOff>1051560</xdr:colOff>
                    <xdr:row>2</xdr:row>
                    <xdr:rowOff>68580</xdr:rowOff>
                  </to>
                </anchor>
              </controlPr>
            </control>
          </mc:Choice>
        </mc:AlternateContent>
        <mc:AlternateContent xmlns:mc="http://schemas.openxmlformats.org/markup-compatibility/2006">
          <mc:Choice Requires="x14">
            <control shapeId="15529" r:id="rId7" name="Button 169">
              <controlPr defaultSize="0" print="0" autoFill="0" autoPict="0" macro="[0]!ToDataEntry">
                <anchor>
                  <from>
                    <xdr:col>7</xdr:col>
                    <xdr:colOff>22860</xdr:colOff>
                    <xdr:row>5</xdr:row>
                    <xdr:rowOff>220980</xdr:rowOff>
                  </from>
                  <to>
                    <xdr:col>8</xdr:col>
                    <xdr:colOff>1097280</xdr:colOff>
                    <xdr:row>6</xdr:row>
                    <xdr:rowOff>83820</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8">
    <tabColor rgb="FF00B0F0"/>
  </sheetPr>
  <dimension ref="A1:K19"/>
  <sheetViews>
    <sheetView showGridLines="0" showRowColHeaders="0" zoomScaleNormal="100" workbookViewId="0">
      <selection activeCell="E28" sqref="E28"/>
    </sheetView>
  </sheetViews>
  <sheetFormatPr defaultColWidth="9.109375" defaultRowHeight="13.2"/>
  <cols>
    <col min="1" max="9" width="8.5546875" customWidth="1"/>
    <col min="10" max="10" width="6.33203125" customWidth="1"/>
    <col min="11" max="11" width="14.88671875" customWidth="1"/>
  </cols>
  <sheetData>
    <row r="1" spans="1:11" ht="63.75" customHeight="1"/>
    <row r="2" spans="1:11" ht="81.75" customHeight="1" thickBot="1">
      <c r="A2" s="3056" t="str">
        <f>+'Master Data'!E18</f>
        <v>KZN Public Works: 191 Prince Alfred Street</v>
      </c>
      <c r="B2" s="3056"/>
      <c r="C2" s="3056"/>
      <c r="D2" s="3056"/>
      <c r="E2" s="3056"/>
      <c r="F2" s="3056"/>
      <c r="G2" s="3056"/>
      <c r="H2" s="3056"/>
      <c r="I2" s="3056"/>
      <c r="J2" s="3056"/>
      <c r="K2" s="3056"/>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037" t="s">
        <v>1261</v>
      </c>
      <c r="B16" s="3037"/>
      <c r="C16" s="3037"/>
      <c r="D16" s="3037"/>
      <c r="E16" s="3037"/>
      <c r="F16" s="3037"/>
      <c r="G16" s="3037"/>
      <c r="H16" s="3037"/>
      <c r="I16" s="3037"/>
      <c r="J16" s="3037"/>
    </row>
    <row r="17" spans="1:1">
      <c r="A17" s="7"/>
    </row>
    <row r="18" spans="1:1">
      <c r="A18" s="7"/>
    </row>
    <row r="19" spans="1:1">
      <c r="A19" s="7"/>
    </row>
  </sheetData>
  <mergeCells count="2">
    <mergeCell ref="A16:J16"/>
    <mergeCell ref="A2:K2"/>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8161" r:id="rId4" name="Button 1">
              <controlPr defaultSize="0" print="0" autoFill="0" autoPict="0" macro="[0]!ToMainMenu">
                <anchor>
                  <from>
                    <xdr:col>12</xdr:col>
                    <xdr:colOff>99060</xdr:colOff>
                    <xdr:row>0</xdr:row>
                    <xdr:rowOff>365760</xdr:rowOff>
                  </from>
                  <to>
                    <xdr:col>14</xdr:col>
                    <xdr:colOff>114300</xdr:colOff>
                    <xdr:row>0</xdr:row>
                    <xdr:rowOff>655320</xdr:rowOff>
                  </to>
                </anchor>
              </controlPr>
            </control>
          </mc:Choice>
        </mc:AlternateContent>
        <mc:AlternateContent xmlns:mc="http://schemas.openxmlformats.org/markup-compatibility/2006">
          <mc:Choice Requires="x14">
            <control shapeId="988162" r:id="rId5" name="Button 2">
              <controlPr defaultSize="0" print="0" autoFill="0" autoPict="0" macro="[0]!PrintCoverPGSec1">
                <anchor>
                  <from>
                    <xdr:col>12</xdr:col>
                    <xdr:colOff>137160</xdr:colOff>
                    <xdr:row>1</xdr:row>
                    <xdr:rowOff>784860</xdr:rowOff>
                  </from>
                  <to>
                    <xdr:col>14</xdr:col>
                    <xdr:colOff>152400</xdr:colOff>
                    <xdr:row>2</xdr:row>
                    <xdr:rowOff>0</xdr:rowOff>
                  </to>
                </anchor>
              </controlPr>
            </control>
          </mc:Choice>
        </mc:AlternateContent>
        <mc:AlternateContent xmlns:mc="http://schemas.openxmlformats.org/markup-compatibility/2006">
          <mc:Choice Requires="x14">
            <control shapeId="988163" r:id="rId6" name="Button 3">
              <controlPr defaultSize="0" print="0" autoFill="0" autoPict="0" macro="[0]!PrintPreview">
                <anchor>
                  <from>
                    <xdr:col>12</xdr:col>
                    <xdr:colOff>99060</xdr:colOff>
                    <xdr:row>0</xdr:row>
                    <xdr:rowOff>723900</xdr:rowOff>
                  </from>
                  <to>
                    <xdr:col>14</xdr:col>
                    <xdr:colOff>114300</xdr:colOff>
                    <xdr:row>1</xdr:row>
                    <xdr:rowOff>182880</xdr:rowOff>
                  </to>
                </anchor>
              </controlPr>
            </control>
          </mc:Choice>
        </mc:AlternateContent>
        <mc:AlternateContent xmlns:mc="http://schemas.openxmlformats.org/markup-compatibility/2006">
          <mc:Choice Requires="x14">
            <control shapeId="988164" r:id="rId7" name="Button 4">
              <controlPr defaultSize="0" print="0" autoFill="0" autoPict="0" macro="[0]!ToDataEntry">
                <anchor>
                  <from>
                    <xdr:col>12</xdr:col>
                    <xdr:colOff>137160</xdr:colOff>
                    <xdr:row>2</xdr:row>
                    <xdr:rowOff>0</xdr:rowOff>
                  </from>
                  <to>
                    <xdr:col>14</xdr:col>
                    <xdr:colOff>152400</xdr:colOff>
                    <xdr:row>3</xdr:row>
                    <xdr:rowOff>182880</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1">
    <tabColor rgb="FF00B0F0"/>
  </sheetPr>
  <dimension ref="A1:K19"/>
  <sheetViews>
    <sheetView showGridLines="0" showRowColHeaders="0" zoomScaleNormal="100" workbookViewId="0">
      <selection activeCell="E28" sqref="E28"/>
    </sheetView>
  </sheetViews>
  <sheetFormatPr defaultColWidth="9.109375" defaultRowHeight="13.2"/>
  <cols>
    <col min="1" max="9" width="8.5546875" customWidth="1"/>
    <col min="10" max="10" width="6.33203125" customWidth="1"/>
    <col min="11" max="11" width="14.88671875" customWidth="1"/>
  </cols>
  <sheetData>
    <row r="1" spans="1:11" ht="63.75" customHeight="1"/>
    <row r="2" spans="1:11" ht="81.75" customHeight="1" thickBot="1">
      <c r="A2" s="3056" t="str">
        <f>+'Master Data'!E18</f>
        <v>KZN Public Works: 191 Prince Alfred Street</v>
      </c>
      <c r="B2" s="3056"/>
      <c r="C2" s="3056"/>
      <c r="D2" s="3056"/>
      <c r="E2" s="3056"/>
      <c r="F2" s="3056"/>
      <c r="G2" s="3056"/>
      <c r="H2" s="3056"/>
      <c r="I2" s="3056"/>
      <c r="J2" s="3056"/>
      <c r="K2" s="3056"/>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037" t="s">
        <v>91</v>
      </c>
      <c r="B16" s="3037"/>
      <c r="C16" s="3037"/>
      <c r="D16" s="3037"/>
      <c r="E16" s="3037"/>
      <c r="F16" s="3037"/>
      <c r="G16" s="3037"/>
      <c r="H16" s="3037"/>
      <c r="I16" s="3037"/>
      <c r="J16" s="3037"/>
    </row>
    <row r="17" spans="1:1">
      <c r="A17" s="7"/>
    </row>
    <row r="18" spans="1:1">
      <c r="A18" s="7"/>
    </row>
    <row r="19" spans="1:1">
      <c r="A19" s="7"/>
    </row>
  </sheetData>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8671" r:id="rId4" name="Button 254399">
              <controlPr defaultSize="0" print="0" autoFill="0" autoPict="0" macro="[0]!ToMainMenu">
                <anchor>
                  <from>
                    <xdr:col>11</xdr:col>
                    <xdr:colOff>350520</xdr:colOff>
                    <xdr:row>0</xdr:row>
                    <xdr:rowOff>388620</xdr:rowOff>
                  </from>
                  <to>
                    <xdr:col>13</xdr:col>
                    <xdr:colOff>426720</xdr:colOff>
                    <xdr:row>0</xdr:row>
                    <xdr:rowOff>693420</xdr:rowOff>
                  </to>
                </anchor>
              </controlPr>
            </control>
          </mc:Choice>
        </mc:AlternateContent>
        <mc:AlternateContent xmlns:mc="http://schemas.openxmlformats.org/markup-compatibility/2006">
          <mc:Choice Requires="x14">
            <control shapeId="948672" r:id="rId5" name="Button 254400">
              <controlPr defaultSize="0" print="0" autoFill="0" autoPict="0" macro="[0]!PrintCoverPGSec1">
                <anchor>
                  <from>
                    <xdr:col>11</xdr:col>
                    <xdr:colOff>381000</xdr:colOff>
                    <xdr:row>1</xdr:row>
                    <xdr:rowOff>723900</xdr:rowOff>
                  </from>
                  <to>
                    <xdr:col>13</xdr:col>
                    <xdr:colOff>457200</xdr:colOff>
                    <xdr:row>2</xdr:row>
                    <xdr:rowOff>0</xdr:rowOff>
                  </to>
                </anchor>
              </controlPr>
            </control>
          </mc:Choice>
        </mc:AlternateContent>
        <mc:AlternateContent xmlns:mc="http://schemas.openxmlformats.org/markup-compatibility/2006">
          <mc:Choice Requires="x14">
            <control shapeId="948673" r:id="rId6" name="Button 254401">
              <controlPr defaultSize="0" print="0" autoFill="0" autoPict="0" macro="[0]!PrintPreview">
                <anchor>
                  <from>
                    <xdr:col>11</xdr:col>
                    <xdr:colOff>350520</xdr:colOff>
                    <xdr:row>0</xdr:row>
                    <xdr:rowOff>716280</xdr:rowOff>
                  </from>
                  <to>
                    <xdr:col>13</xdr:col>
                    <xdr:colOff>426720</xdr:colOff>
                    <xdr:row>1</xdr:row>
                    <xdr:rowOff>198120</xdr:rowOff>
                  </to>
                </anchor>
              </controlPr>
            </control>
          </mc:Choice>
        </mc:AlternateContent>
        <mc:AlternateContent xmlns:mc="http://schemas.openxmlformats.org/markup-compatibility/2006">
          <mc:Choice Requires="x14">
            <control shapeId="948807" r:id="rId7" name="Button 254535">
              <controlPr defaultSize="0" print="0" autoFill="0" autoPict="0" macro="[0]!ToDataEntry">
                <anchor>
                  <from>
                    <xdr:col>11</xdr:col>
                    <xdr:colOff>381000</xdr:colOff>
                    <xdr:row>2</xdr:row>
                    <xdr:rowOff>0</xdr:rowOff>
                  </from>
                  <to>
                    <xdr:col>13</xdr:col>
                    <xdr:colOff>457200</xdr:colOff>
                    <xdr:row>3</xdr:row>
                    <xdr:rowOff>182880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4">
    <tabColor rgb="FF00B0F0"/>
  </sheetPr>
  <dimension ref="A1:V264"/>
  <sheetViews>
    <sheetView showGridLines="0" topLeftCell="A40" zoomScaleNormal="100" zoomScaleSheetLayoutView="70" workbookViewId="0">
      <selection activeCell="E28" sqref="E28"/>
    </sheetView>
  </sheetViews>
  <sheetFormatPr defaultColWidth="9.109375" defaultRowHeight="13.2"/>
  <cols>
    <col min="1" max="1" width="10.109375" style="8" customWidth="1"/>
    <col min="2" max="2" width="6.88671875" style="8" customWidth="1"/>
    <col min="3" max="3" width="3.109375" style="8" customWidth="1"/>
    <col min="4" max="9" width="9.109375" style="8"/>
    <col min="10" max="10" width="5" style="8" customWidth="1"/>
    <col min="11" max="11" width="31.109375" style="8" customWidth="1"/>
    <col min="12" max="16384" width="9.109375" style="8"/>
  </cols>
  <sheetData>
    <row r="1" spans="1:22" ht="48.75" customHeight="1">
      <c r="A1" s="3339" t="s">
        <v>1962</v>
      </c>
      <c r="B1" s="3340"/>
      <c r="C1" s="3340"/>
      <c r="D1" s="3340"/>
      <c r="E1" s="3340"/>
      <c r="F1" s="3340"/>
      <c r="G1" s="3340"/>
      <c r="H1" s="3340"/>
      <c r="I1" s="3340"/>
      <c r="J1" s="3340"/>
      <c r="K1" s="3341"/>
    </row>
    <row r="2" spans="1:22" ht="32.25" customHeight="1">
      <c r="A2" s="4757" t="s">
        <v>487</v>
      </c>
      <c r="B2" s="4758"/>
      <c r="C2" s="4758"/>
      <c r="D2" s="4758"/>
      <c r="E2" s="4758"/>
      <c r="F2" s="4758"/>
      <c r="G2" s="4758"/>
      <c r="H2" s="4758"/>
      <c r="I2" s="4758"/>
      <c r="J2" s="4758"/>
      <c r="K2" s="4759"/>
    </row>
    <row r="3" spans="1:22" ht="69" customHeight="1">
      <c r="A3" s="3420" t="s">
        <v>417</v>
      </c>
      <c r="B3" s="3420"/>
      <c r="C3" s="3420"/>
      <c r="D3" s="3721" t="str">
        <f>+'Master Data'!E18</f>
        <v>KZN Public Works: 191 Prince Alfred Street</v>
      </c>
      <c r="E3" s="4756"/>
      <c r="F3" s="4756"/>
      <c r="G3" s="4756"/>
      <c r="H3" s="4756"/>
      <c r="I3" s="4756"/>
      <c r="J3" s="4756"/>
      <c r="K3" s="4756"/>
    </row>
    <row r="4" spans="1:22" ht="15.75" customHeight="1">
      <c r="A4" s="3132" t="s">
        <v>4552</v>
      </c>
      <c r="B4" s="3133"/>
      <c r="C4" s="3134"/>
      <c r="D4" s="3421" t="str">
        <f>+'Master Data'!E13</f>
        <v>ZNTM012345W</v>
      </c>
      <c r="E4" s="3431"/>
      <c r="F4" s="3431"/>
      <c r="G4" s="3422"/>
      <c r="H4" s="3132" t="s">
        <v>4013</v>
      </c>
      <c r="I4" s="3134"/>
      <c r="J4" s="3421" t="str">
        <f>+'Master Data'!G13</f>
        <v>012345</v>
      </c>
      <c r="K4" s="3422"/>
    </row>
    <row r="5" spans="1:22" ht="15.75" customHeight="1">
      <c r="A5" s="766"/>
      <c r="B5" s="764"/>
      <c r="C5" s="764"/>
      <c r="D5" s="764"/>
      <c r="E5" s="764"/>
      <c r="F5" s="764"/>
      <c r="G5" s="764"/>
      <c r="H5" s="764"/>
      <c r="I5" s="764"/>
      <c r="J5" s="764"/>
      <c r="K5" s="765"/>
    </row>
    <row r="6" spans="1:22" ht="15.75" customHeight="1">
      <c r="A6" s="860"/>
      <c r="B6" s="3013" t="s">
        <v>1126</v>
      </c>
      <c r="C6" s="3013"/>
      <c r="D6" s="3013"/>
      <c r="E6" s="3013"/>
      <c r="F6" s="3013"/>
      <c r="G6" s="1650"/>
      <c r="H6" s="103"/>
      <c r="I6" s="103"/>
      <c r="J6" s="1650"/>
      <c r="K6" s="1651"/>
    </row>
    <row r="7" spans="1:22" ht="15.6">
      <c r="A7" s="772"/>
      <c r="K7" s="695"/>
    </row>
    <row r="8" spans="1:22" ht="18" customHeight="1">
      <c r="A8" s="773" t="s">
        <v>483</v>
      </c>
      <c r="B8" s="4714" t="s">
        <v>92</v>
      </c>
      <c r="C8" s="4714"/>
      <c r="D8" s="4714"/>
      <c r="E8" s="4714"/>
      <c r="F8" s="4714"/>
      <c r="G8" s="4714"/>
      <c r="H8" s="4714"/>
      <c r="I8" s="4714"/>
      <c r="J8" s="4714"/>
      <c r="K8" s="4715"/>
      <c r="M8" s="4682" t="s">
        <v>983</v>
      </c>
      <c r="N8" s="4682"/>
      <c r="O8" s="4682"/>
      <c r="P8" s="4682"/>
      <c r="Q8" s="4682"/>
      <c r="R8" s="4682"/>
      <c r="S8" s="4682"/>
      <c r="T8" s="4682"/>
      <c r="U8" s="4682"/>
      <c r="V8" s="4682"/>
    </row>
    <row r="9" spans="1:22" ht="17.399999999999999">
      <c r="A9" s="749"/>
      <c r="B9" s="75"/>
      <c r="C9" s="75"/>
      <c r="D9" s="75"/>
      <c r="E9" s="75"/>
      <c r="F9" s="75"/>
      <c r="G9" s="75"/>
      <c r="H9" s="75"/>
      <c r="I9" s="75"/>
      <c r="J9" s="75"/>
      <c r="K9" s="760"/>
      <c r="M9" s="4682"/>
      <c r="N9" s="4682"/>
      <c r="O9" s="4682"/>
      <c r="P9" s="4682"/>
      <c r="Q9" s="4682"/>
      <c r="R9" s="4682"/>
      <c r="S9" s="4682"/>
      <c r="T9" s="4682"/>
      <c r="U9" s="4682"/>
      <c r="V9" s="4682"/>
    </row>
    <row r="10" spans="1:22" ht="15.6">
      <c r="A10" s="767" t="s">
        <v>992</v>
      </c>
      <c r="B10" s="2962" t="s">
        <v>488</v>
      </c>
      <c r="C10" s="2962"/>
      <c r="D10" s="2962"/>
      <c r="E10" s="2962"/>
      <c r="F10" s="2962"/>
      <c r="G10" s="2962"/>
      <c r="H10" s="2962"/>
      <c r="I10" s="2962"/>
      <c r="J10" s="2962"/>
      <c r="K10" s="4646"/>
      <c r="M10" s="4682"/>
      <c r="N10" s="4682"/>
      <c r="O10" s="4682"/>
      <c r="P10" s="4682"/>
      <c r="Q10" s="4682"/>
      <c r="R10" s="4682"/>
      <c r="S10" s="4682"/>
      <c r="T10" s="4682"/>
      <c r="U10" s="4682"/>
      <c r="V10" s="4682"/>
    </row>
    <row r="11" spans="1:22" ht="9" customHeight="1">
      <c r="A11" s="767"/>
      <c r="B11" s="66"/>
      <c r="C11" s="66"/>
      <c r="D11" s="66"/>
      <c r="E11" s="66"/>
      <c r="F11" s="66"/>
      <c r="G11" s="66"/>
      <c r="H11" s="66"/>
      <c r="I11" s="66"/>
      <c r="J11" s="66"/>
      <c r="K11" s="1654"/>
      <c r="M11" s="1436"/>
      <c r="N11" s="1436"/>
      <c r="O11" s="1436"/>
      <c r="P11" s="1436"/>
      <c r="Q11" s="1436"/>
      <c r="R11" s="1436"/>
      <c r="S11" s="1436"/>
      <c r="T11" s="1436"/>
      <c r="U11" s="1436"/>
      <c r="V11" s="1436"/>
    </row>
    <row r="12" spans="1:22" ht="52.5" customHeight="1">
      <c r="A12" s="749"/>
      <c r="B12" s="4240" t="str">
        <f>+'Master Data'!D411</f>
        <v>Upgrade existing domestic and fire water supply and reticulation by installing new pipes, water storage tanks, pumps, pump house, boreholes, etc. whilst the existing system remains in operation, and switching over to the new system upon completion.</v>
      </c>
      <c r="C12" s="4240"/>
      <c r="D12" s="4240"/>
      <c r="E12" s="4240"/>
      <c r="F12" s="4240"/>
      <c r="G12" s="4240"/>
      <c r="H12" s="4240"/>
      <c r="I12" s="4240"/>
      <c r="J12" s="4240"/>
      <c r="K12" s="4713"/>
      <c r="M12" s="4682" t="s">
        <v>984</v>
      </c>
      <c r="N12" s="4682"/>
      <c r="O12" s="4682"/>
      <c r="P12" s="4682"/>
      <c r="Q12" s="4682"/>
      <c r="R12" s="4682"/>
      <c r="S12" s="4682"/>
      <c r="T12" s="4682"/>
      <c r="U12" s="4682"/>
      <c r="V12" s="1436"/>
    </row>
    <row r="13" spans="1:22" ht="17.399999999999999">
      <c r="A13" s="749"/>
      <c r="B13" s="75"/>
      <c r="C13" s="75"/>
      <c r="D13" s="75"/>
      <c r="E13" s="75"/>
      <c r="F13" s="75"/>
      <c r="G13" s="75"/>
      <c r="H13" s="75"/>
      <c r="I13" s="75"/>
      <c r="J13" s="75"/>
      <c r="K13" s="760"/>
    </row>
    <row r="14" spans="1:22" ht="15.6" customHeight="1">
      <c r="A14" s="768" t="s">
        <v>994</v>
      </c>
      <c r="B14" s="2962" t="s">
        <v>489</v>
      </c>
      <c r="C14" s="2962"/>
      <c r="D14" s="2962"/>
      <c r="E14" s="2962"/>
      <c r="F14" s="2962"/>
      <c r="G14" s="2962"/>
      <c r="H14" s="2962"/>
      <c r="I14" s="2962"/>
      <c r="J14" s="2962"/>
      <c r="K14" s="4646"/>
      <c r="N14" s="1435"/>
      <c r="O14" s="1435"/>
      <c r="P14" s="1435"/>
      <c r="Q14" s="1435"/>
      <c r="R14" s="1435"/>
      <c r="S14" s="1435"/>
      <c r="T14" s="1435"/>
      <c r="U14" s="1435"/>
      <c r="V14" s="1435"/>
    </row>
    <row r="15" spans="1:22" ht="9" customHeight="1">
      <c r="A15" s="768"/>
      <c r="B15" s="66"/>
      <c r="C15" s="66"/>
      <c r="D15" s="66"/>
      <c r="E15" s="66"/>
      <c r="F15" s="66"/>
      <c r="G15" s="66"/>
      <c r="H15" s="66"/>
      <c r="I15" s="66"/>
      <c r="J15" s="66"/>
      <c r="K15" s="1654"/>
      <c r="M15" s="1435"/>
      <c r="N15" s="1435"/>
      <c r="O15" s="1435"/>
      <c r="P15" s="1435"/>
      <c r="Q15" s="1435"/>
      <c r="R15" s="1435"/>
      <c r="S15" s="1435"/>
      <c r="T15" s="1435"/>
      <c r="U15" s="1435"/>
      <c r="V15" s="1435"/>
    </row>
    <row r="16" spans="1:22" ht="36.75" customHeight="1">
      <c r="A16" s="749"/>
      <c r="B16" s="2648" t="str">
        <f>+'Master Data'!D413</f>
        <v>The rehabilitation of all road and pavement crossings.</v>
      </c>
      <c r="C16" s="2648"/>
      <c r="D16" s="2648"/>
      <c r="E16" s="2648"/>
      <c r="F16" s="2648"/>
      <c r="G16" s="2648"/>
      <c r="H16" s="2648"/>
      <c r="I16" s="2648"/>
      <c r="J16" s="2648"/>
      <c r="K16" s="4602"/>
      <c r="M16" s="1435"/>
      <c r="N16" s="1435"/>
      <c r="O16" s="1435"/>
      <c r="P16" s="1435"/>
      <c r="Q16" s="1435"/>
      <c r="R16" s="1435"/>
      <c r="S16" s="1435"/>
      <c r="T16" s="1435"/>
      <c r="U16" s="1435"/>
      <c r="V16" s="1435"/>
    </row>
    <row r="17" spans="1:22" ht="17.399999999999999">
      <c r="A17" s="749"/>
      <c r="B17" s="75"/>
      <c r="C17" s="75"/>
      <c r="D17" s="75"/>
      <c r="E17" s="75"/>
      <c r="F17" s="75"/>
      <c r="G17" s="75"/>
      <c r="H17" s="75"/>
      <c r="I17" s="75"/>
      <c r="J17" s="75"/>
      <c r="K17" s="760"/>
      <c r="M17" s="1435"/>
      <c r="N17" s="1435"/>
      <c r="O17" s="1435"/>
      <c r="P17" s="1435"/>
      <c r="Q17" s="1435"/>
      <c r="R17" s="1435"/>
      <c r="S17" s="1435"/>
      <c r="T17" s="1435"/>
      <c r="U17" s="1435"/>
      <c r="V17" s="1435"/>
    </row>
    <row r="18" spans="1:22" ht="15.6">
      <c r="A18" s="769"/>
      <c r="K18" s="695"/>
    </row>
    <row r="19" spans="1:22" ht="15.75" customHeight="1">
      <c r="A19" s="2263" t="s">
        <v>995</v>
      </c>
      <c r="B19" s="2962" t="s">
        <v>4</v>
      </c>
      <c r="C19" s="2962"/>
      <c r="D19" s="2962"/>
      <c r="E19" s="2962"/>
      <c r="F19" s="2962"/>
      <c r="G19" s="2962"/>
      <c r="H19" s="2962"/>
      <c r="I19" s="2962"/>
      <c r="J19" s="2962"/>
      <c r="K19" s="4646"/>
      <c r="M19" s="2962" t="s">
        <v>582</v>
      </c>
      <c r="N19" s="2962"/>
      <c r="O19" s="2962"/>
      <c r="P19" s="2962"/>
      <c r="Q19" s="2962"/>
      <c r="R19" s="2962"/>
      <c r="S19" s="2962"/>
      <c r="T19" s="2962"/>
      <c r="U19" s="2962"/>
      <c r="V19" s="2962"/>
    </row>
    <row r="20" spans="1:22" ht="9" customHeight="1">
      <c r="A20" s="768"/>
      <c r="B20" s="66"/>
      <c r="C20" s="66"/>
      <c r="D20" s="66"/>
      <c r="E20" s="66"/>
      <c r="F20" s="66"/>
      <c r="G20" s="66"/>
      <c r="H20" s="66"/>
      <c r="I20" s="66"/>
      <c r="J20" s="66"/>
      <c r="K20" s="1654"/>
      <c r="M20" s="66"/>
      <c r="N20" s="66"/>
      <c r="O20" s="66"/>
      <c r="P20" s="66"/>
      <c r="Q20" s="66"/>
      <c r="R20" s="66"/>
      <c r="S20" s="66"/>
      <c r="T20" s="66"/>
      <c r="U20" s="66"/>
      <c r="V20" s="66"/>
    </row>
    <row r="21" spans="1:22" ht="38.25" customHeight="1">
      <c r="A21" s="771"/>
      <c r="B21" s="2648" t="str">
        <f>+'Master Data'!D415</f>
        <v>The contract comprises the construction of the above (Item 1) face brick buildings with tiled roofs.</v>
      </c>
      <c r="C21" s="2648"/>
      <c r="D21" s="2648"/>
      <c r="E21" s="2648"/>
      <c r="F21" s="2648"/>
      <c r="G21" s="2648"/>
      <c r="H21" s="2648"/>
      <c r="I21" s="2648"/>
      <c r="J21" s="2648"/>
      <c r="K21" s="4602"/>
      <c r="M21" s="3806" t="s">
        <v>582</v>
      </c>
      <c r="N21" s="3806"/>
      <c r="O21" s="3806"/>
      <c r="P21" s="3806"/>
      <c r="Q21" s="3806"/>
      <c r="R21" s="3806"/>
      <c r="S21" s="3806"/>
      <c r="T21" s="3806"/>
      <c r="U21" s="3806"/>
      <c r="V21" s="3806"/>
    </row>
    <row r="22" spans="1:22" ht="12.75" customHeight="1">
      <c r="A22" s="770"/>
      <c r="B22" s="10"/>
      <c r="C22" s="71"/>
      <c r="D22" s="71"/>
      <c r="E22" s="71"/>
      <c r="F22" s="71"/>
      <c r="G22" s="71"/>
      <c r="H22" s="71"/>
      <c r="I22" s="71"/>
      <c r="J22" s="71"/>
      <c r="K22" s="406"/>
      <c r="M22" s="3806"/>
      <c r="N22" s="3806"/>
      <c r="O22" s="3806"/>
      <c r="P22" s="3806"/>
      <c r="Q22" s="3806"/>
      <c r="R22" s="3806"/>
      <c r="S22" s="3806"/>
      <c r="T22" s="3806"/>
      <c r="U22" s="3806"/>
      <c r="V22" s="3806"/>
    </row>
    <row r="23" spans="1:22" ht="18" customHeight="1">
      <c r="A23" s="768" t="s">
        <v>996</v>
      </c>
      <c r="B23" s="2706" t="s">
        <v>1144</v>
      </c>
      <c r="C23" s="2706"/>
      <c r="D23" s="2706"/>
      <c r="E23" s="2706"/>
      <c r="F23" s="2706"/>
      <c r="G23" s="2706"/>
      <c r="H23" s="2706"/>
      <c r="I23" s="2706"/>
      <c r="J23" s="2706"/>
      <c r="K23" s="4670"/>
      <c r="M23" s="3806"/>
      <c r="N23" s="3806"/>
      <c r="O23" s="3806"/>
      <c r="P23" s="3806"/>
      <c r="Q23" s="3806"/>
      <c r="R23" s="3806"/>
      <c r="S23" s="3806"/>
      <c r="T23" s="3806"/>
      <c r="U23" s="3806"/>
      <c r="V23" s="3806"/>
    </row>
    <row r="24" spans="1:22" ht="7.5" customHeight="1">
      <c r="A24" s="768"/>
      <c r="B24" s="1029"/>
      <c r="C24" s="1029"/>
      <c r="D24" s="1029"/>
      <c r="E24" s="1029"/>
      <c r="F24" s="1029"/>
      <c r="G24" s="1029"/>
      <c r="H24" s="1029"/>
      <c r="I24" s="1029"/>
      <c r="J24" s="1029"/>
      <c r="K24" s="1655"/>
    </row>
    <row r="25" spans="1:22" ht="17.25" customHeight="1">
      <c r="A25" s="771"/>
      <c r="B25" s="2648" t="str">
        <f>+'Master Data'!D417</f>
        <v xml:space="preserve">The site is situated within the premises of the Mosvold Hospital on the fringe of the town of Ingwavuma.                                               GPS Co-ordinates for the site is .............................................................................................................                                                        </v>
      </c>
      <c r="C25" s="2648"/>
      <c r="D25" s="2648"/>
      <c r="E25" s="2648"/>
      <c r="F25" s="2648"/>
      <c r="G25" s="2648"/>
      <c r="H25" s="2648"/>
      <c r="I25" s="2648"/>
      <c r="J25" s="2648"/>
      <c r="K25" s="4602"/>
    </row>
    <row r="26" spans="1:22" ht="17.25" customHeight="1">
      <c r="A26" s="771"/>
      <c r="B26" s="2648"/>
      <c r="C26" s="2648"/>
      <c r="D26" s="2648"/>
      <c r="E26" s="2648"/>
      <c r="F26" s="2648"/>
      <c r="G26" s="2648"/>
      <c r="H26" s="2648"/>
      <c r="I26" s="2648"/>
      <c r="J26" s="2648"/>
      <c r="K26" s="4602"/>
    </row>
    <row r="27" spans="1:22" ht="15">
      <c r="A27" s="771"/>
      <c r="B27" s="2648"/>
      <c r="C27" s="2648"/>
      <c r="D27" s="2648"/>
      <c r="E27" s="2648"/>
      <c r="F27" s="2648"/>
      <c r="G27" s="2648"/>
      <c r="H27" s="2648"/>
      <c r="I27" s="2648"/>
      <c r="J27" s="2648"/>
      <c r="K27" s="4602"/>
    </row>
    <row r="28" spans="1:22" ht="4.5" customHeight="1">
      <c r="A28" s="771"/>
      <c r="B28" s="2648"/>
      <c r="C28" s="2648"/>
      <c r="D28" s="2648"/>
      <c r="E28" s="2648"/>
      <c r="F28" s="2648"/>
      <c r="G28" s="2648"/>
      <c r="H28" s="2648"/>
      <c r="I28" s="2648"/>
      <c r="J28" s="2648"/>
      <c r="K28" s="4602"/>
    </row>
    <row r="29" spans="1:22" ht="15">
      <c r="A29" s="771"/>
      <c r="B29" s="763"/>
      <c r="K29" s="695"/>
    </row>
    <row r="30" spans="1:22" ht="15.75" customHeight="1">
      <c r="A30" s="768" t="s">
        <v>997</v>
      </c>
      <c r="B30" s="2962" t="s">
        <v>1145</v>
      </c>
      <c r="C30" s="2962"/>
      <c r="D30" s="2962"/>
      <c r="E30" s="2962"/>
      <c r="F30" s="2962"/>
      <c r="G30" s="2962"/>
      <c r="H30" s="2962"/>
      <c r="I30" s="2962"/>
      <c r="J30" s="2962"/>
      <c r="K30" s="4646"/>
    </row>
    <row r="31" spans="1:22" ht="3.75" customHeight="1">
      <c r="A31" s="768"/>
      <c r="B31" s="66"/>
      <c r="C31" s="66"/>
      <c r="D31" s="66"/>
      <c r="E31" s="66"/>
      <c r="F31" s="66"/>
      <c r="G31" s="66"/>
      <c r="H31" s="66"/>
      <c r="I31" s="66"/>
      <c r="J31" s="66"/>
      <c r="K31" s="1654"/>
    </row>
    <row r="32" spans="1:22" ht="49.5" customHeight="1">
      <c r="A32" s="771"/>
      <c r="B32" s="3996" t="str">
        <f>+'Master Data'!D419</f>
        <v>All temporary work to comply with the Occupational Health and safety Act (Act 85 of 1993)</v>
      </c>
      <c r="C32" s="3996"/>
      <c r="D32" s="3996"/>
      <c r="E32" s="3996"/>
      <c r="F32" s="3996"/>
      <c r="G32" s="3996"/>
      <c r="H32" s="3996"/>
      <c r="I32" s="3996"/>
      <c r="J32" s="3996"/>
      <c r="K32" s="4760"/>
    </row>
    <row r="33" spans="1:11" ht="31.5" customHeight="1">
      <c r="A33" s="770"/>
      <c r="B33" s="3996"/>
      <c r="C33" s="3996"/>
      <c r="D33" s="3996"/>
      <c r="E33" s="3996"/>
      <c r="F33" s="3996"/>
      <c r="G33" s="3996"/>
      <c r="H33" s="3996"/>
      <c r="I33" s="3996"/>
      <c r="J33" s="3996"/>
      <c r="K33" s="4760"/>
    </row>
    <row r="34" spans="1:11" ht="18" customHeight="1">
      <c r="A34" s="773" t="s">
        <v>998</v>
      </c>
      <c r="B34" s="4714" t="s">
        <v>1165</v>
      </c>
      <c r="C34" s="4714"/>
      <c r="D34" s="4714"/>
      <c r="E34" s="4714"/>
      <c r="F34" s="4714"/>
      <c r="G34" s="4714"/>
      <c r="H34" s="4714"/>
      <c r="I34" s="4714"/>
      <c r="J34" s="4714"/>
      <c r="K34" s="4715"/>
    </row>
    <row r="35" spans="1:11" ht="9" customHeight="1">
      <c r="A35" s="774"/>
      <c r="B35" s="75"/>
      <c r="C35" s="75"/>
      <c r="D35" s="75"/>
      <c r="E35" s="75"/>
      <c r="F35" s="75"/>
      <c r="G35" s="75"/>
      <c r="H35" s="75"/>
      <c r="I35" s="75"/>
      <c r="J35" s="75"/>
      <c r="K35" s="760"/>
    </row>
    <row r="36" spans="1:11" ht="15.75" customHeight="1">
      <c r="A36" s="767" t="s">
        <v>999</v>
      </c>
      <c r="B36" s="2962" t="s">
        <v>1146</v>
      </c>
      <c r="C36" s="2962"/>
      <c r="D36" s="2962"/>
      <c r="E36" s="2962"/>
      <c r="F36" s="2962"/>
      <c r="G36" s="2962"/>
      <c r="H36" s="2962"/>
      <c r="I36" s="2962"/>
      <c r="J36" s="2962"/>
      <c r="K36" s="4646"/>
    </row>
    <row r="37" spans="1:11" ht="9" customHeight="1">
      <c r="A37" s="767"/>
      <c r="B37" s="66"/>
      <c r="C37" s="66"/>
      <c r="D37" s="66"/>
      <c r="E37" s="66"/>
      <c r="F37" s="66"/>
      <c r="G37" s="66"/>
      <c r="H37" s="66"/>
      <c r="I37" s="66"/>
      <c r="J37" s="66"/>
      <c r="K37" s="1654"/>
    </row>
    <row r="38" spans="1:11" ht="36" customHeight="1">
      <c r="A38" s="771"/>
      <c r="B38" s="2648" t="str">
        <f>+'Master Data'!D421</f>
        <v>Not applicable</v>
      </c>
      <c r="C38" s="2648"/>
      <c r="D38" s="2648"/>
      <c r="E38" s="2648"/>
      <c r="F38" s="2648"/>
      <c r="G38" s="2648"/>
      <c r="H38" s="2648"/>
      <c r="I38" s="2648"/>
      <c r="J38" s="2648"/>
      <c r="K38" s="4602"/>
    </row>
    <row r="39" spans="1:11" ht="7.5" customHeight="1">
      <c r="A39" s="771"/>
      <c r="B39" s="71"/>
      <c r="C39" s="71"/>
      <c r="D39" s="71"/>
      <c r="E39" s="71"/>
      <c r="F39" s="71"/>
      <c r="G39" s="71"/>
      <c r="H39" s="71"/>
      <c r="I39" s="71"/>
      <c r="J39" s="71"/>
      <c r="K39" s="406"/>
    </row>
    <row r="40" spans="1:11" ht="15.6">
      <c r="A40" s="767" t="s">
        <v>1000</v>
      </c>
      <c r="B40" s="2962" t="s">
        <v>1162</v>
      </c>
      <c r="C40" s="2962"/>
      <c r="D40" s="2962"/>
      <c r="E40" s="2962"/>
      <c r="F40" s="2962"/>
      <c r="G40" s="2962"/>
      <c r="H40" s="2962"/>
      <c r="I40" s="2962"/>
      <c r="J40" s="2962"/>
      <c r="K40" s="4646"/>
    </row>
    <row r="41" spans="1:11" ht="9" customHeight="1">
      <c r="A41" s="767"/>
      <c r="B41" s="66"/>
      <c r="C41" s="66"/>
      <c r="D41" s="66"/>
      <c r="E41" s="66"/>
      <c r="F41" s="66"/>
      <c r="G41" s="66"/>
      <c r="H41" s="66"/>
      <c r="I41" s="66"/>
      <c r="J41" s="66"/>
      <c r="K41" s="1654"/>
    </row>
    <row r="42" spans="1:11" ht="25.5" customHeight="1">
      <c r="A42" s="756"/>
      <c r="B42" s="2648" t="str">
        <f>+'Master Data'!D423</f>
        <v>Not applicable</v>
      </c>
      <c r="C42" s="2648"/>
      <c r="D42" s="2648"/>
      <c r="E42" s="2648"/>
      <c r="F42" s="2648"/>
      <c r="G42" s="2648"/>
      <c r="H42" s="2648"/>
      <c r="I42" s="2648"/>
      <c r="J42" s="2648"/>
      <c r="K42" s="4602"/>
    </row>
    <row r="43" spans="1:11" ht="3.75" customHeight="1">
      <c r="A43" s="756"/>
      <c r="K43" s="695"/>
    </row>
    <row r="44" spans="1:11" ht="15.6">
      <c r="A44" s="767" t="s">
        <v>1001</v>
      </c>
      <c r="B44" s="2962" t="s">
        <v>1163</v>
      </c>
      <c r="C44" s="2962"/>
      <c r="D44" s="2962"/>
      <c r="E44" s="2962"/>
      <c r="F44" s="2962"/>
      <c r="G44" s="2962"/>
      <c r="H44" s="2962"/>
      <c r="I44" s="2962"/>
      <c r="J44" s="2962"/>
      <c r="K44" s="4646"/>
    </row>
    <row r="45" spans="1:11" ht="9" customHeight="1">
      <c r="A45" s="767"/>
      <c r="B45" s="66"/>
      <c r="C45" s="66"/>
      <c r="D45" s="66"/>
      <c r="E45" s="66"/>
      <c r="F45" s="66"/>
      <c r="G45" s="66"/>
      <c r="H45" s="66"/>
      <c r="I45" s="66"/>
      <c r="J45" s="66"/>
      <c r="K45" s="1654"/>
    </row>
    <row r="46" spans="1:11" ht="24.75" customHeight="1">
      <c r="A46" s="677"/>
      <c r="B46" s="4633" t="str">
        <f>+'Master Data'!D425</f>
        <v>See list of drawings/Annexure's attached to this document.</v>
      </c>
      <c r="C46" s="4633"/>
      <c r="D46" s="4633"/>
      <c r="E46" s="4633"/>
      <c r="F46" s="4633"/>
      <c r="G46" s="4633"/>
      <c r="H46" s="4633"/>
      <c r="I46" s="4633"/>
      <c r="J46" s="4633"/>
      <c r="K46" s="4634"/>
    </row>
    <row r="47" spans="1:11" ht="15.6">
      <c r="A47" s="775" t="s">
        <v>1002</v>
      </c>
      <c r="B47" s="4677" t="s">
        <v>1164</v>
      </c>
      <c r="C47" s="4677"/>
      <c r="D47" s="4677"/>
      <c r="E47" s="4677"/>
      <c r="F47" s="4677"/>
      <c r="G47" s="4677"/>
      <c r="H47" s="4677"/>
      <c r="I47" s="4677"/>
      <c r="J47" s="4677"/>
      <c r="K47" s="4716"/>
    </row>
    <row r="48" spans="1:11" ht="9" customHeight="1">
      <c r="A48" s="767"/>
      <c r="B48" s="66"/>
      <c r="C48" s="66"/>
      <c r="D48" s="66"/>
      <c r="E48" s="66"/>
      <c r="F48" s="66"/>
      <c r="G48" s="66"/>
      <c r="H48" s="66"/>
      <c r="I48" s="66"/>
      <c r="J48" s="66"/>
      <c r="K48" s="1654"/>
    </row>
    <row r="49" spans="1:11" ht="24.75" customHeight="1">
      <c r="A49" s="756"/>
      <c r="B49" s="2648" t="str">
        <f>+'Master Data'!D427</f>
        <v>Not applicable</v>
      </c>
      <c r="C49" s="2648"/>
      <c r="D49" s="2648"/>
      <c r="E49" s="2648"/>
      <c r="F49" s="2648"/>
      <c r="G49" s="2648"/>
      <c r="H49" s="2648"/>
      <c r="I49" s="2648"/>
      <c r="J49" s="2648"/>
      <c r="K49" s="4602"/>
    </row>
    <row r="50" spans="1:11" ht="15">
      <c r="A50" s="756"/>
      <c r="K50" s="695"/>
    </row>
    <row r="51" spans="1:11" ht="17.399999999999999">
      <c r="A51" s="773" t="s">
        <v>1008</v>
      </c>
      <c r="B51" s="4714" t="s">
        <v>1166</v>
      </c>
      <c r="C51" s="4714"/>
      <c r="D51" s="4714"/>
      <c r="E51" s="4714"/>
      <c r="F51" s="4714"/>
      <c r="G51" s="4714"/>
      <c r="H51" s="4714"/>
      <c r="I51" s="4714"/>
      <c r="J51" s="4714"/>
      <c r="K51" s="4715"/>
    </row>
    <row r="52" spans="1:11" ht="9" customHeight="1">
      <c r="A52" s="756"/>
      <c r="K52" s="695"/>
    </row>
    <row r="53" spans="1:11" ht="15.6">
      <c r="A53" s="767" t="s">
        <v>1009</v>
      </c>
      <c r="B53" s="2962" t="s">
        <v>1167</v>
      </c>
      <c r="C53" s="2962"/>
      <c r="D53" s="2962"/>
      <c r="E53" s="2962"/>
      <c r="F53" s="2962"/>
      <c r="G53" s="2962"/>
      <c r="H53" s="2962"/>
      <c r="I53" s="2962"/>
      <c r="J53" s="2962"/>
      <c r="K53" s="4646"/>
    </row>
    <row r="54" spans="1:11" ht="9" customHeight="1">
      <c r="A54" s="756"/>
      <c r="K54" s="695"/>
    </row>
    <row r="55" spans="1:11" ht="119.25" customHeight="1">
      <c r="A55" s="756"/>
      <c r="B55" s="4240" t="str">
        <f>+'Master Data'!D429</f>
        <v>This tender will be subject to the implementation of the Preferential Procurement Regulations, 2022, pertaining to the Preferential Procurement Policy Framework Act, Act Number 5 of 2000 and the relevant Supply Chain Management Legislation and the KwaZulu-Natal Supply Chain Management Policy Framework published by the KwaZulu-Natal Provincial Treasury.  Tenderders are referred to www.kzntreasury.gov.za for access to the relevant documents. 
Tenderders are advised to familiarize themselves with the contents of the KwaZulu-Natal Supply Chain Management Policy Framework regarding Preference Point Systems, evaluation of tenders appeals and other matters.</v>
      </c>
      <c r="C55" s="4240"/>
      <c r="D55" s="4240"/>
      <c r="E55" s="4240"/>
      <c r="F55" s="4240"/>
      <c r="G55" s="4240"/>
      <c r="H55" s="4240"/>
      <c r="I55" s="4240"/>
      <c r="J55" s="4240"/>
      <c r="K55" s="4713"/>
    </row>
    <row r="56" spans="1:11" ht="9" customHeight="1">
      <c r="A56" s="756"/>
      <c r="K56" s="695"/>
    </row>
    <row r="57" spans="1:11" ht="15.6">
      <c r="A57" s="767" t="s">
        <v>1010</v>
      </c>
      <c r="B57" s="2962" t="s">
        <v>1171</v>
      </c>
      <c r="C57" s="2962"/>
      <c r="D57" s="2962"/>
      <c r="E57" s="2962"/>
      <c r="F57" s="2962"/>
      <c r="G57" s="2962"/>
      <c r="H57" s="2962"/>
      <c r="I57" s="2962"/>
      <c r="J57" s="2962"/>
      <c r="K57" s="4646"/>
    </row>
    <row r="58" spans="1:11" ht="9" customHeight="1">
      <c r="A58" s="756"/>
      <c r="K58" s="695"/>
    </row>
    <row r="59" spans="1:11" ht="21" customHeight="1">
      <c r="A59" s="756"/>
      <c r="B59" s="2648" t="str">
        <f>+'Master Data'!D431</f>
        <v>NOTE : This project will be adjudicated as not exceeding R 50,000 000,00</v>
      </c>
      <c r="C59" s="2648"/>
      <c r="D59" s="2648"/>
      <c r="E59" s="2648"/>
      <c r="F59" s="2648"/>
      <c r="G59" s="2648"/>
      <c r="H59" s="2648"/>
      <c r="I59" s="2648"/>
      <c r="J59" s="2648"/>
      <c r="K59" s="4602"/>
    </row>
    <row r="60" spans="1:11" ht="9" customHeight="1">
      <c r="A60" s="756"/>
      <c r="K60" s="695"/>
    </row>
    <row r="61" spans="1:11" ht="15.6">
      <c r="A61" s="767" t="s">
        <v>1168</v>
      </c>
      <c r="B61" s="2962" t="s">
        <v>1172</v>
      </c>
      <c r="C61" s="2962"/>
      <c r="D61" s="2962"/>
      <c r="E61" s="2962"/>
      <c r="F61" s="2962"/>
      <c r="G61" s="2962"/>
      <c r="H61" s="2962"/>
      <c r="I61" s="2962"/>
      <c r="J61" s="2962"/>
      <c r="K61" s="4646"/>
    </row>
    <row r="62" spans="1:11" ht="9" customHeight="1">
      <c r="A62" s="756"/>
      <c r="K62" s="695"/>
    </row>
    <row r="63" spans="1:11" ht="21" customHeight="1">
      <c r="A63" s="756"/>
      <c r="B63" s="2648" t="str">
        <f>+'Master Data'!D433</f>
        <v>Not applicable</v>
      </c>
      <c r="C63" s="2648"/>
      <c r="D63" s="2648"/>
      <c r="E63" s="2648"/>
      <c r="F63" s="2648"/>
      <c r="G63" s="2648"/>
      <c r="H63" s="2648"/>
      <c r="I63" s="2648"/>
      <c r="J63" s="2648"/>
      <c r="K63" s="4602"/>
    </row>
    <row r="64" spans="1:11" ht="9" customHeight="1">
      <c r="A64" s="756"/>
      <c r="K64" s="695"/>
    </row>
    <row r="65" spans="1:11" ht="15.6">
      <c r="A65" s="767" t="s">
        <v>1169</v>
      </c>
      <c r="B65" s="2962" t="s">
        <v>1173</v>
      </c>
      <c r="C65" s="2962"/>
      <c r="D65" s="2962"/>
      <c r="E65" s="2962"/>
      <c r="F65" s="2962"/>
      <c r="G65" s="2962"/>
      <c r="H65" s="2962"/>
      <c r="I65" s="2962"/>
      <c r="J65" s="2962"/>
      <c r="K65" s="4646"/>
    </row>
    <row r="66" spans="1:11" ht="9" customHeight="1">
      <c r="A66" s="756"/>
      <c r="K66" s="695"/>
    </row>
    <row r="67" spans="1:11" ht="21" customHeight="1">
      <c r="A67" s="756"/>
      <c r="B67" s="2648" t="str">
        <f>+'Master Data'!D435</f>
        <v>Not applicable</v>
      </c>
      <c r="C67" s="2648"/>
      <c r="D67" s="2648"/>
      <c r="E67" s="2648"/>
      <c r="F67" s="2648"/>
      <c r="G67" s="2648"/>
      <c r="H67" s="2648"/>
      <c r="I67" s="2648"/>
      <c r="J67" s="2648"/>
      <c r="K67" s="4602"/>
    </row>
    <row r="68" spans="1:11" ht="9" customHeight="1">
      <c r="A68" s="756"/>
      <c r="K68" s="695"/>
    </row>
    <row r="69" spans="1:11" ht="15.6">
      <c r="A69" s="767" t="s">
        <v>1170</v>
      </c>
      <c r="B69" s="2962" t="s">
        <v>1174</v>
      </c>
      <c r="C69" s="2962"/>
      <c r="D69" s="2962"/>
      <c r="E69" s="2962"/>
      <c r="F69" s="2962"/>
      <c r="G69" s="2962"/>
      <c r="H69" s="2962"/>
      <c r="I69" s="2962"/>
      <c r="J69" s="2962"/>
      <c r="K69" s="4646"/>
    </row>
    <row r="70" spans="1:11" ht="9" customHeight="1">
      <c r="A70" s="756"/>
      <c r="K70" s="695"/>
    </row>
    <row r="71" spans="1:11" ht="21" customHeight="1">
      <c r="A71" s="756"/>
      <c r="B71" s="2648" t="str">
        <f>+'Master Data'!D437</f>
        <v>Not applicable</v>
      </c>
      <c r="C71" s="2648"/>
      <c r="D71" s="2648"/>
      <c r="E71" s="2648"/>
      <c r="F71" s="2648"/>
      <c r="G71" s="2648"/>
      <c r="H71" s="2648"/>
      <c r="I71" s="2648"/>
      <c r="J71" s="2648"/>
      <c r="K71" s="4602"/>
    </row>
    <row r="72" spans="1:11" ht="15">
      <c r="A72" s="756"/>
      <c r="K72" s="695"/>
    </row>
    <row r="73" spans="1:11" ht="17.399999999999999">
      <c r="A73" s="773" t="s">
        <v>1011</v>
      </c>
      <c r="B73" s="4714" t="s">
        <v>1175</v>
      </c>
      <c r="C73" s="4714"/>
      <c r="D73" s="4714"/>
      <c r="E73" s="4714"/>
      <c r="F73" s="4714"/>
      <c r="G73" s="4714"/>
      <c r="H73" s="4714"/>
      <c r="I73" s="4714"/>
      <c r="J73" s="4714"/>
      <c r="K73" s="4715"/>
    </row>
    <row r="74" spans="1:11" ht="9" customHeight="1">
      <c r="A74" s="756"/>
      <c r="K74" s="695"/>
    </row>
    <row r="75" spans="1:11" ht="15.6">
      <c r="A75" s="767" t="s">
        <v>1012</v>
      </c>
      <c r="B75" s="2962" t="s">
        <v>1176</v>
      </c>
      <c r="C75" s="2962"/>
      <c r="D75" s="2962"/>
      <c r="E75" s="2962"/>
      <c r="F75" s="2962"/>
      <c r="G75" s="2962"/>
      <c r="H75" s="2962"/>
      <c r="I75" s="2962"/>
      <c r="J75" s="2962"/>
      <c r="K75" s="4646"/>
    </row>
    <row r="76" spans="1:11" ht="9" customHeight="1">
      <c r="A76" s="756"/>
      <c r="K76" s="695"/>
    </row>
    <row r="77" spans="1:11" ht="74.400000000000006" customHeight="1">
      <c r="A77" s="756"/>
      <c r="B77" s="4240" t="str">
        <f>+'Master Data'!D439</f>
        <v xml:space="preserve">The Contractor is referred to the "Model Preambles to Trades - 2008", any "Supplementary Preambles", the Electrical Specifications and Mechanical Specification for full descriptions of materials and methods referred to in these Bills of Quantities/Lump Sum documents, insofar as they apply. The Contractor is advised to study the "Standard Preambles to all Trades", any "Supplementary Preambles", the Electrical Specifications and Mechanical Specification, before pricing Bills of Quantities/Lump Sum documents. 
 </v>
      </c>
      <c r="C77" s="4240"/>
      <c r="D77" s="4240"/>
      <c r="E77" s="4240"/>
      <c r="F77" s="4240"/>
      <c r="G77" s="4240"/>
      <c r="H77" s="4240"/>
      <c r="I77" s="4240"/>
      <c r="J77" s="4240"/>
      <c r="K77" s="4713"/>
    </row>
    <row r="78" spans="1:11" ht="102" customHeight="1">
      <c r="A78" s="756"/>
      <c r="B78" s="4240" t="str">
        <f>+'Master Data'!D440</f>
        <v>Where the description in the Bills of Quantities/Lump Sum documents differ from those in the Standard Electrical Specifications, the descriptions in the Bills of Quantities/Lump Sum documents are to apply.   No claim whatsoever will be allowed in respect of errors in pricing due to brevity of description of items in the Bills of Quantities/Lump Sum documents which are fully described when read in conjunction with the relevant Preambles and/or Specifications.  Suppliers of materials and the like, whose quality systems apply with one or more of the SABS/SANS ISO 9000 Series should be used whenever possible in the absence of a particular SABS/SANS Specification Standard Mark.</v>
      </c>
      <c r="C78" s="4240"/>
      <c r="D78" s="4240"/>
      <c r="E78" s="4240"/>
      <c r="F78" s="4240"/>
      <c r="G78" s="4240"/>
      <c r="H78" s="4240"/>
      <c r="I78" s="4240"/>
      <c r="J78" s="4240"/>
      <c r="K78" s="4713"/>
    </row>
    <row r="79" spans="1:11" ht="62.25" customHeight="1">
      <c r="A79" s="756"/>
      <c r="B79" s="4240" t="str">
        <f>+'Master Data'!D441</f>
        <v xml:space="preserve">Wherever the words "shall be deemed to be included in the description", "shall be stated" or other words having the same effect, appear in the Standard System, it shall be deemed that all descriptions in these Bills of Quantities/Lump Sum documents incorporated such inclusions and statements whether specifically stated or not. </v>
      </c>
      <c r="C79" s="4240"/>
      <c r="D79" s="4240"/>
      <c r="E79" s="4240"/>
      <c r="F79" s="4240"/>
      <c r="G79" s="4240"/>
      <c r="H79" s="4240"/>
      <c r="I79" s="4240"/>
      <c r="J79" s="4240"/>
      <c r="K79" s="4713"/>
    </row>
    <row r="80" spans="1:11" ht="48" customHeight="1">
      <c r="A80" s="756"/>
      <c r="B80" s="4240" t="str">
        <f>+'Master Data'!D442</f>
        <v xml:space="preserve">The Contractor is hereby informed that where SABS/SANS Specifications are referred to in these Bills of Quantities/Lump Sums documents and Specifications thereto, then ONLY the Specification of Work Clauses will apply. The method of measurement and payment clauses will NOT apply to this Contract. </v>
      </c>
      <c r="C80" s="4240"/>
      <c r="D80" s="4240"/>
      <c r="E80" s="4240"/>
      <c r="F80" s="4240"/>
      <c r="G80" s="4240"/>
      <c r="H80" s="4240"/>
      <c r="I80" s="4240"/>
      <c r="J80" s="4240"/>
      <c r="K80" s="4713"/>
    </row>
    <row r="81" spans="1:11" ht="102" customHeight="1">
      <c r="A81" s="677"/>
      <c r="B81" s="4717" t="str">
        <f>+'Master Data'!D443</f>
        <v>The Contractor is hereby informed that risk of collapse and keeping excavations free from water (excluding subterranean water) generally are deemed to be included in the descriptions  unless accommodated in the system of measurement. Please refer to the Geotechnical Investigation report when included at the end of these  tender documents. 
Whenever reference is made to "Sub-Contractor", "Nominated Sub-Contractor" or the like in the specifications included or referred to in these Bills of Quantities/Lump Sums documents, it shall be deemed to mean "Contractor" as defined.</v>
      </c>
      <c r="C81" s="4717"/>
      <c r="D81" s="4717"/>
      <c r="E81" s="4717"/>
      <c r="F81" s="4717"/>
      <c r="G81" s="4717"/>
      <c r="H81" s="4717"/>
      <c r="I81" s="4717"/>
      <c r="J81" s="4717"/>
      <c r="K81" s="4718"/>
    </row>
    <row r="82" spans="1:11" ht="9" customHeight="1">
      <c r="A82" s="757"/>
      <c r="B82" s="1432"/>
      <c r="C82" s="1432"/>
      <c r="D82" s="1432"/>
      <c r="E82" s="1432"/>
      <c r="F82" s="1432"/>
      <c r="G82" s="1432"/>
      <c r="H82" s="1432"/>
      <c r="I82" s="1432"/>
      <c r="J82" s="1432"/>
      <c r="K82" s="1433"/>
    </row>
    <row r="83" spans="1:11" ht="15.6">
      <c r="A83" s="767" t="s">
        <v>1013</v>
      </c>
      <c r="B83" s="2962" t="s">
        <v>1177</v>
      </c>
      <c r="C83" s="2962"/>
      <c r="D83" s="2962"/>
      <c r="E83" s="2962"/>
      <c r="F83" s="2962"/>
      <c r="G83" s="2962"/>
      <c r="H83" s="2962"/>
      <c r="I83" s="2962"/>
      <c r="J83" s="2962"/>
      <c r="K83" s="4646"/>
    </row>
    <row r="84" spans="1:11" ht="9" customHeight="1">
      <c r="A84" s="756"/>
      <c r="K84" s="695"/>
    </row>
    <row r="85" spans="1:11" ht="15">
      <c r="A85" s="756"/>
      <c r="B85" s="2648" t="str">
        <f>+'Master Data'!D445</f>
        <v>See above 4.1</v>
      </c>
      <c r="C85" s="2648"/>
      <c r="D85" s="2648"/>
      <c r="E85" s="2648"/>
      <c r="F85" s="2648"/>
      <c r="G85" s="2648"/>
      <c r="H85" s="2648"/>
      <c r="I85" s="2648"/>
      <c r="J85" s="2648"/>
      <c r="K85" s="4602"/>
    </row>
    <row r="86" spans="1:11" ht="9" customHeight="1">
      <c r="A86" s="756"/>
      <c r="K86" s="695"/>
    </row>
    <row r="87" spans="1:11" ht="15.6">
      <c r="A87" s="767" t="s">
        <v>1014</v>
      </c>
      <c r="B87" s="2962" t="s">
        <v>1181</v>
      </c>
      <c r="C87" s="2962"/>
      <c r="D87" s="2962"/>
      <c r="E87" s="2962"/>
      <c r="F87" s="2962"/>
      <c r="G87" s="2962"/>
      <c r="H87" s="2962"/>
      <c r="I87" s="2962"/>
      <c r="J87" s="2962"/>
      <c r="K87" s="4646"/>
    </row>
    <row r="88" spans="1:11" ht="9" customHeight="1">
      <c r="A88" s="756"/>
      <c r="K88" s="695"/>
    </row>
    <row r="89" spans="1:11" s="22" customFormat="1" ht="21" customHeight="1">
      <c r="A89" s="836"/>
      <c r="B89" s="2955" t="str">
        <f>+'Master Data'!D447</f>
        <v>The Contractor is referred to the following documents whether attached to this document or not:</v>
      </c>
      <c r="C89" s="2955"/>
      <c r="D89" s="2955"/>
      <c r="E89" s="2955"/>
      <c r="F89" s="2955"/>
      <c r="G89" s="2955"/>
      <c r="H89" s="2955"/>
      <c r="I89" s="2955"/>
      <c r="J89" s="2955"/>
      <c r="K89" s="4747"/>
    </row>
    <row r="90" spans="1:11" s="22" customFormat="1" ht="14.4" customHeight="1">
      <c r="A90" s="836"/>
      <c r="B90" s="4750" t="s">
        <v>2086</v>
      </c>
      <c r="C90" s="4750"/>
      <c r="D90" s="4750"/>
      <c r="E90" s="4750"/>
      <c r="F90" s="4750"/>
      <c r="G90" s="457"/>
      <c r="H90" s="457"/>
      <c r="I90" s="457"/>
      <c r="J90" s="4750" t="s">
        <v>2087</v>
      </c>
      <c r="K90" s="4751"/>
    </row>
    <row r="91" spans="1:11" ht="15" customHeight="1">
      <c r="A91" s="756"/>
      <c r="B91" s="4632" t="str">
        <f>+'Master Data'!D448</f>
        <v>Specification for HIV/AIDS Awareness (CIDB)</v>
      </c>
      <c r="C91" s="2648"/>
      <c r="D91" s="2648"/>
      <c r="E91" s="2648"/>
      <c r="F91" s="2648"/>
      <c r="G91" s="2648"/>
      <c r="H91" s="2648"/>
      <c r="I91" s="2648"/>
      <c r="J91" s="4748" t="str">
        <f>+'Master Data'!G448</f>
        <v xml:space="preserve">HIV1 TO HIV3 
</v>
      </c>
      <c r="K91" s="4749"/>
    </row>
    <row r="92" spans="1:11" ht="15" customHeight="1">
      <c r="A92" s="756"/>
      <c r="B92" s="4632" t="str">
        <f>+'Master Data'!D449</f>
        <v>Specific Construction, Safety, Health and Environmental Plan</v>
      </c>
      <c r="C92" s="2648"/>
      <c r="D92" s="2648"/>
      <c r="E92" s="2648"/>
      <c r="F92" s="2648"/>
      <c r="G92" s="2648"/>
      <c r="H92" s="2648"/>
      <c r="I92" s="2648"/>
      <c r="J92" s="4748" t="str">
        <f>IF(+'Master Data'!G449&gt;0,+'Master Data'!G449,"")</f>
        <v/>
      </c>
      <c r="K92" s="4749"/>
    </row>
    <row r="93" spans="1:11" ht="15" customHeight="1">
      <c r="A93" s="756"/>
      <c r="B93" s="2648" t="str">
        <f>IF(+'Master Data'!D450=1,"Model Preambles for Trades 2008","Standard Preambles for all Trades (Rev 3) - DOH 2009")</f>
        <v>Standard Preambles for all Trades (Rev 3) - DOH 2009</v>
      </c>
      <c r="C93" s="2648"/>
      <c r="D93" s="2648"/>
      <c r="E93" s="2648"/>
      <c r="F93" s="2648"/>
      <c r="G93" s="2648"/>
      <c r="H93" s="2648"/>
      <c r="J93" s="4748" t="str">
        <f>+'Master Data'!G450</f>
        <v>1 to 95</v>
      </c>
      <c r="K93" s="4749"/>
    </row>
    <row r="94" spans="1:11" ht="15" customHeight="1">
      <c r="A94" s="756"/>
      <c r="B94" s="4632" t="str">
        <f>+'Master Data'!D451</f>
        <v>General Electrical Specification</v>
      </c>
      <c r="C94" s="2648"/>
      <c r="D94" s="2648"/>
      <c r="E94" s="2648"/>
      <c r="F94" s="2648"/>
      <c r="G94" s="2648"/>
      <c r="H94" s="2648"/>
      <c r="I94" s="2648"/>
      <c r="J94" s="4748" t="str">
        <f>+'Master Data'!G451</f>
        <v xml:space="preserve">E/1 to E/20 </v>
      </c>
      <c r="K94" s="4749"/>
    </row>
    <row r="95" spans="1:11" ht="15" customHeight="1">
      <c r="A95" s="756"/>
      <c r="B95" s="4632" t="str">
        <f>+'Master Data'!D452</f>
        <v>Lightning Protection Installation</v>
      </c>
      <c r="C95" s="2648"/>
      <c r="D95" s="2648"/>
      <c r="E95" s="2648"/>
      <c r="F95" s="2648"/>
      <c r="G95" s="2648"/>
      <c r="H95" s="2648"/>
      <c r="I95" s="2648"/>
      <c r="J95" s="4748" t="str">
        <f>+'Master Data'!G452</f>
        <v>LP/1 to LP/6</v>
      </c>
      <c r="K95" s="4749"/>
    </row>
    <row r="96" spans="1:11" ht="15" customHeight="1">
      <c r="A96" s="756"/>
      <c r="B96" s="2648" t="str">
        <f>IF(+'Master Data'!D453&gt;0,+'Master Data'!D453,"")</f>
        <v/>
      </c>
      <c r="C96" s="2648"/>
      <c r="D96" s="2648"/>
      <c r="E96" s="2648"/>
      <c r="F96" s="2648"/>
      <c r="G96" s="2648"/>
      <c r="H96" s="2648"/>
      <c r="J96" s="4748" t="str">
        <f>IF(+'Master Data'!G453&gt;0,+'Master Data'!G453,"")</f>
        <v/>
      </c>
      <c r="K96" s="4749"/>
    </row>
    <row r="97" spans="1:11" ht="15" customHeight="1">
      <c r="A97" s="756"/>
      <c r="B97" s="2648" t="str">
        <f>IF(+'Master Data'!D454&gt;0,+'Master Data'!D454,"")</f>
        <v/>
      </c>
      <c r="C97" s="2648"/>
      <c r="D97" s="2648"/>
      <c r="E97" s="2648"/>
      <c r="F97" s="2648"/>
      <c r="G97" s="2648"/>
      <c r="H97" s="2648"/>
      <c r="J97" s="4748" t="str">
        <f>IF(+'Master Data'!G454&gt;0,+'Master Data'!G454,"")</f>
        <v/>
      </c>
      <c r="K97" s="4749"/>
    </row>
    <row r="98" spans="1:11" ht="9" customHeight="1">
      <c r="A98" s="756"/>
      <c r="K98" s="695"/>
    </row>
    <row r="99" spans="1:11" ht="15.6">
      <c r="A99" s="767" t="s">
        <v>1015</v>
      </c>
      <c r="B99" s="2962" t="s">
        <v>1182</v>
      </c>
      <c r="C99" s="2962"/>
      <c r="D99" s="2962"/>
      <c r="E99" s="2962"/>
      <c r="F99" s="2962"/>
      <c r="G99" s="2962"/>
      <c r="H99" s="2962"/>
      <c r="I99" s="2962"/>
      <c r="J99" s="2962"/>
      <c r="K99" s="4646"/>
    </row>
    <row r="100" spans="1:11" ht="9" customHeight="1">
      <c r="A100" s="756"/>
      <c r="K100" s="695"/>
    </row>
    <row r="101" spans="1:11" ht="52.2" customHeight="1">
      <c r="A101" s="756"/>
      <c r="B101" s="4240" t="str">
        <f>+'Master Data'!D456</f>
        <v>Only contractors registered with the Electrical Contracting Board of South Africa in accordance with the Regulations of the Occupational Health and Safety Act will be accepted and permitted to do work under this contract.</v>
      </c>
      <c r="C101" s="4240"/>
      <c r="D101" s="4240"/>
      <c r="E101" s="4240"/>
      <c r="F101" s="4240"/>
      <c r="G101" s="4240"/>
      <c r="H101" s="4240"/>
      <c r="I101" s="4240"/>
      <c r="J101" s="4240"/>
      <c r="K101" s="4713"/>
    </row>
    <row r="102" spans="1:11" ht="9" customHeight="1">
      <c r="A102" s="756"/>
      <c r="K102" s="695"/>
    </row>
    <row r="103" spans="1:11" ht="15.6">
      <c r="A103" s="767" t="s">
        <v>1016</v>
      </c>
      <c r="B103" s="2962" t="s">
        <v>108</v>
      </c>
      <c r="C103" s="2962"/>
      <c r="D103" s="2962"/>
      <c r="E103" s="2962"/>
      <c r="F103" s="2962"/>
      <c r="G103" s="2962"/>
      <c r="H103" s="2962"/>
      <c r="I103" s="2962"/>
      <c r="J103" s="2962"/>
      <c r="K103" s="4646"/>
    </row>
    <row r="104" spans="1:11" ht="9" customHeight="1">
      <c r="A104" s="756"/>
      <c r="K104" s="695"/>
    </row>
    <row r="105" spans="1:11" ht="15">
      <c r="A105" s="756"/>
      <c r="B105" s="2648" t="str">
        <f>+'Master Data'!D458</f>
        <v>Not applicable</v>
      </c>
      <c r="C105" s="2648"/>
      <c r="D105" s="2648"/>
      <c r="E105" s="2648"/>
      <c r="F105" s="2648"/>
      <c r="G105" s="2648"/>
      <c r="H105" s="2648"/>
      <c r="I105" s="2648"/>
      <c r="J105" s="2648"/>
      <c r="K105" s="4602"/>
    </row>
    <row r="106" spans="1:11" ht="9" customHeight="1">
      <c r="A106" s="756"/>
      <c r="K106" s="695"/>
    </row>
    <row r="107" spans="1:11" ht="15.6">
      <c r="A107" s="767" t="s">
        <v>1178</v>
      </c>
      <c r="B107" s="2962" t="s">
        <v>1183</v>
      </c>
      <c r="C107" s="2962"/>
      <c r="D107" s="2962"/>
      <c r="E107" s="2962"/>
      <c r="F107" s="2962"/>
      <c r="G107" s="2962"/>
      <c r="H107" s="2962"/>
      <c r="I107" s="2962"/>
      <c r="J107" s="2962"/>
      <c r="K107" s="4646"/>
    </row>
    <row r="108" spans="1:11" ht="9" customHeight="1">
      <c r="A108" s="756"/>
      <c r="K108" s="695"/>
    </row>
    <row r="109" spans="1:11" ht="15">
      <c r="A109" s="756"/>
      <c r="B109" s="2648" t="str">
        <f>+'Master Data'!D460</f>
        <v>Not applicable</v>
      </c>
      <c r="C109" s="2648"/>
      <c r="D109" s="2648"/>
      <c r="E109" s="2648"/>
      <c r="F109" s="2648"/>
      <c r="G109" s="2648"/>
      <c r="H109" s="2648"/>
      <c r="I109" s="2648"/>
      <c r="J109" s="2648"/>
      <c r="K109" s="4602"/>
    </row>
    <row r="110" spans="1:11" ht="9" customHeight="1">
      <c r="A110" s="756"/>
      <c r="K110" s="695"/>
    </row>
    <row r="111" spans="1:11" ht="15.6">
      <c r="A111" s="767" t="s">
        <v>1179</v>
      </c>
      <c r="B111" s="2962" t="s">
        <v>1184</v>
      </c>
      <c r="C111" s="2962"/>
      <c r="D111" s="2962"/>
      <c r="E111" s="2962"/>
      <c r="F111" s="2962"/>
      <c r="G111" s="2962"/>
      <c r="H111" s="2962"/>
      <c r="I111" s="2962"/>
      <c r="J111" s="2962"/>
      <c r="K111" s="4646"/>
    </row>
    <row r="112" spans="1:11" ht="9" customHeight="1">
      <c r="A112" s="756"/>
      <c r="K112" s="695"/>
    </row>
    <row r="113" spans="1:11" ht="15">
      <c r="A113" s="756"/>
      <c r="B113" s="2648" t="str">
        <f>+'Master Data'!D462</f>
        <v>Not applicable</v>
      </c>
      <c r="C113" s="2648"/>
      <c r="D113" s="2648"/>
      <c r="E113" s="2648"/>
      <c r="F113" s="2648"/>
      <c r="G113" s="2648"/>
      <c r="H113" s="2648"/>
      <c r="I113" s="2648"/>
      <c r="J113" s="2648"/>
      <c r="K113" s="4602"/>
    </row>
    <row r="114" spans="1:11" ht="9" customHeight="1">
      <c r="A114" s="756"/>
      <c r="K114" s="695"/>
    </row>
    <row r="115" spans="1:11" ht="15.6">
      <c r="A115" s="767" t="s">
        <v>1180</v>
      </c>
      <c r="B115" s="2962" t="s">
        <v>1185</v>
      </c>
      <c r="C115" s="2962"/>
      <c r="D115" s="2962"/>
      <c r="E115" s="2962"/>
      <c r="F115" s="2962"/>
      <c r="G115" s="2962"/>
      <c r="H115" s="2962"/>
      <c r="I115" s="2962"/>
      <c r="J115" s="2962"/>
      <c r="K115" s="4646"/>
    </row>
    <row r="116" spans="1:11" ht="9" customHeight="1">
      <c r="A116" s="756"/>
      <c r="K116" s="695"/>
    </row>
    <row r="117" spans="1:11" ht="117.6" customHeight="1">
      <c r="A117" s="756"/>
      <c r="B117" s="4240" t="str">
        <f>+'Master Data'!D464</f>
        <v>The Contractor shall provide any artificial lighting which may be necessary or required for the proper execution of the works, and provide electric power and water required by all Sub-Contractors, Nominated Sub-Contractors and Sub-Contractors appointed directly by the Administration. 
The Contractor shall give all notices and pay all fees in connection with temporary electrical and water connections and shall connect temporary Electrical and Water meters for and pay for all current and water consumed. 
The Contractor is advised that the permanent light fittings and water points of any kind installed in the Works are not to be used to provide temporary lighting and supplement water requirements for construction purposes.</v>
      </c>
      <c r="C117" s="4240"/>
      <c r="D117" s="4240"/>
      <c r="E117" s="4240"/>
      <c r="F117" s="4240"/>
      <c r="G117" s="4240"/>
      <c r="H117" s="4240"/>
      <c r="I117" s="4240"/>
      <c r="J117" s="4240"/>
      <c r="K117" s="4713"/>
    </row>
    <row r="118" spans="1:11" ht="9" customHeight="1">
      <c r="A118" s="756"/>
      <c r="K118" s="695"/>
    </row>
    <row r="119" spans="1:11" ht="17.399999999999999">
      <c r="A119" s="773" t="s">
        <v>1017</v>
      </c>
      <c r="B119" s="4714" t="s">
        <v>1036</v>
      </c>
      <c r="C119" s="4714"/>
      <c r="D119" s="4714"/>
      <c r="E119" s="4714"/>
      <c r="F119" s="4714"/>
      <c r="G119" s="4714"/>
      <c r="H119" s="4714"/>
      <c r="I119" s="4714"/>
      <c r="J119" s="4714"/>
      <c r="K119" s="4715"/>
    </row>
    <row r="120" spans="1:11" ht="15">
      <c r="A120" s="756"/>
      <c r="K120" s="695"/>
    </row>
    <row r="121" spans="1:11" ht="15.6">
      <c r="A121" s="767" t="s">
        <v>1018</v>
      </c>
      <c r="B121" s="2962" t="s">
        <v>1037</v>
      </c>
      <c r="C121" s="2962"/>
      <c r="D121" s="2962"/>
      <c r="E121" s="2962"/>
      <c r="F121" s="2962"/>
      <c r="G121" s="2962"/>
      <c r="H121" s="2962"/>
      <c r="I121" s="2962"/>
      <c r="J121" s="2962"/>
      <c r="K121" s="4646"/>
    </row>
    <row r="122" spans="1:11" ht="7.2" customHeight="1">
      <c r="A122" s="756"/>
      <c r="K122" s="695"/>
    </row>
    <row r="123" spans="1:11" ht="39" customHeight="1">
      <c r="A123" s="756"/>
      <c r="B123" s="2648" t="str">
        <f>+'Master Data'!D466</f>
        <v>Tenderders are referred to 
SECTION 2 : SPECIFICATION DATA ASSOCIATED WITH SANS 1921-1:2004 IN THIS DOCUMENT</v>
      </c>
      <c r="C123" s="2648"/>
      <c r="D123" s="2648"/>
      <c r="E123" s="2648"/>
      <c r="F123" s="2648"/>
      <c r="G123" s="2648"/>
      <c r="H123" s="2648"/>
      <c r="I123" s="2648"/>
      <c r="J123" s="2648"/>
      <c r="K123" s="4602"/>
    </row>
    <row r="124" spans="1:11" ht="15">
      <c r="A124" s="677"/>
      <c r="B124" s="698"/>
      <c r="C124" s="698"/>
      <c r="D124" s="698"/>
      <c r="E124" s="698"/>
      <c r="F124" s="698"/>
      <c r="G124" s="698"/>
      <c r="H124" s="698"/>
      <c r="I124" s="698"/>
      <c r="J124" s="698"/>
      <c r="K124" s="697"/>
    </row>
    <row r="125" spans="1:11" ht="15.6">
      <c r="A125" s="775" t="s">
        <v>1038</v>
      </c>
      <c r="B125" s="4764" t="s">
        <v>1048</v>
      </c>
      <c r="C125" s="4677"/>
      <c r="D125" s="4677"/>
      <c r="E125" s="4677"/>
      <c r="F125" s="4677"/>
      <c r="G125" s="4677"/>
      <c r="H125" s="4677"/>
      <c r="I125" s="4677"/>
      <c r="J125" s="4677"/>
      <c r="K125" s="4716"/>
    </row>
    <row r="126" spans="1:11" ht="15" customHeight="1">
      <c r="A126" s="773"/>
      <c r="B126" s="89"/>
      <c r="K126" s="695"/>
    </row>
    <row r="127" spans="1:11" ht="37.5" customHeight="1">
      <c r="A127" s="867"/>
      <c r="B127" s="4765" t="str">
        <f>+'Master Data'!D468</f>
        <v>The Contractor shall keep record of abnormal climatic conditions to facilitate the adjudication of claims for extension of the contract period.</v>
      </c>
      <c r="C127" s="4717"/>
      <c r="D127" s="4717"/>
      <c r="E127" s="4717"/>
      <c r="F127" s="4717"/>
      <c r="G127" s="4717"/>
      <c r="H127" s="4717"/>
      <c r="I127" s="4717"/>
      <c r="J127" s="4717"/>
      <c r="K127" s="4718"/>
    </row>
    <row r="128" spans="1:11" ht="37.5" customHeight="1">
      <c r="A128" s="1661"/>
      <c r="B128" s="4024" t="s">
        <v>3784</v>
      </c>
      <c r="C128" s="4746"/>
      <c r="D128" s="4746"/>
      <c r="E128" s="4746"/>
      <c r="F128" s="4746"/>
      <c r="G128" s="4746"/>
      <c r="H128" s="4746"/>
      <c r="I128" s="4746"/>
      <c r="J128" s="4746"/>
      <c r="K128" s="4025"/>
    </row>
    <row r="129" spans="1:11" ht="16.95" customHeight="1">
      <c r="A129" s="773"/>
      <c r="B129" s="819"/>
      <c r="C129" s="4745" t="s">
        <v>2126</v>
      </c>
      <c r="D129" s="4745"/>
      <c r="E129" s="4745"/>
      <c r="F129" s="4745"/>
      <c r="G129" s="4761" t="s">
        <v>2127</v>
      </c>
      <c r="H129" s="4762"/>
      <c r="I129" s="4762"/>
      <c r="J129" s="4763"/>
      <c r="K129" s="1814" t="s">
        <v>3782</v>
      </c>
    </row>
    <row r="130" spans="1:11" ht="13.2" customHeight="1">
      <c r="A130" s="773"/>
      <c r="B130" s="1656"/>
      <c r="C130" s="4712" t="str">
        <f>+'Master Data'!D626</f>
        <v>January</v>
      </c>
      <c r="D130" s="4712"/>
      <c r="E130" s="1812" t="s">
        <v>2123</v>
      </c>
      <c r="F130" s="1813" t="str">
        <f>+'Master Data'!E626</f>
        <v xml:space="preserve"> </v>
      </c>
      <c r="G130" s="4752">
        <f>+'Master Data'!F626</f>
        <v>3</v>
      </c>
      <c r="H130" s="4753"/>
      <c r="I130" s="4753"/>
      <c r="J130" s="4754"/>
      <c r="K130" s="1815">
        <f>+'Master Data'!G626</f>
        <v>3</v>
      </c>
    </row>
    <row r="131" spans="1:11" ht="13.2" customHeight="1">
      <c r="A131" s="773"/>
      <c r="B131" s="1656"/>
      <c r="C131" s="4712" t="str">
        <f>+'Master Data'!D627</f>
        <v>February</v>
      </c>
      <c r="D131" s="4712"/>
      <c r="E131" s="1812" t="s">
        <v>2123</v>
      </c>
      <c r="F131" s="1813" t="str">
        <f>+'Master Data'!E627</f>
        <v xml:space="preserve"> </v>
      </c>
      <c r="G131" s="4752">
        <f>+'Master Data'!F627</f>
        <v>3</v>
      </c>
      <c r="H131" s="4753"/>
      <c r="I131" s="4753"/>
      <c r="J131" s="4754"/>
      <c r="K131" s="1815">
        <f>+'Master Data'!G627</f>
        <v>3</v>
      </c>
    </row>
    <row r="132" spans="1:11" ht="13.2" customHeight="1">
      <c r="A132" s="773"/>
      <c r="B132" s="1656"/>
      <c r="C132" s="4712" t="str">
        <f>+'Master Data'!D628</f>
        <v>March</v>
      </c>
      <c r="D132" s="4712"/>
      <c r="E132" s="1812" t="s">
        <v>2123</v>
      </c>
      <c r="F132" s="1813" t="str">
        <f>+'Master Data'!E628</f>
        <v xml:space="preserve"> </v>
      </c>
      <c r="G132" s="4752">
        <f>+'Master Data'!F628</f>
        <v>3</v>
      </c>
      <c r="H132" s="4753"/>
      <c r="I132" s="4753"/>
      <c r="J132" s="4754"/>
      <c r="K132" s="1815">
        <f>+'Master Data'!G628</f>
        <v>3</v>
      </c>
    </row>
    <row r="133" spans="1:11" ht="13.2" customHeight="1">
      <c r="A133" s="773"/>
      <c r="B133" s="1656"/>
      <c r="C133" s="4712" t="str">
        <f>+'Master Data'!D629</f>
        <v>April</v>
      </c>
      <c r="D133" s="4712"/>
      <c r="E133" s="1812" t="s">
        <v>2123</v>
      </c>
      <c r="F133" s="1813" t="str">
        <f>+'Master Data'!E629</f>
        <v xml:space="preserve"> </v>
      </c>
      <c r="G133" s="4752">
        <f>+'Master Data'!F629</f>
        <v>3</v>
      </c>
      <c r="H133" s="4753"/>
      <c r="I133" s="4753"/>
      <c r="J133" s="4754"/>
      <c r="K133" s="1815">
        <f>+'Master Data'!G629</f>
        <v>3</v>
      </c>
    </row>
    <row r="134" spans="1:11" ht="13.2" customHeight="1">
      <c r="A134" s="773"/>
      <c r="B134" s="1656"/>
      <c r="C134" s="4712" t="str">
        <f>+'Master Data'!D630</f>
        <v>May</v>
      </c>
      <c r="D134" s="4712"/>
      <c r="E134" s="1812" t="s">
        <v>2123</v>
      </c>
      <c r="F134" s="1813" t="str">
        <f>+'Master Data'!E630</f>
        <v xml:space="preserve"> </v>
      </c>
      <c r="G134" s="4752">
        <f>+'Master Data'!F630</f>
        <v>3</v>
      </c>
      <c r="H134" s="4753"/>
      <c r="I134" s="4753"/>
      <c r="J134" s="4754"/>
      <c r="K134" s="1815">
        <f>+'Master Data'!G630</f>
        <v>3</v>
      </c>
    </row>
    <row r="135" spans="1:11" ht="15" customHeight="1">
      <c r="A135" s="773"/>
      <c r="B135" s="89"/>
      <c r="C135" s="4712" t="str">
        <f>+'Master Data'!D631</f>
        <v>June</v>
      </c>
      <c r="D135" s="4712"/>
      <c r="E135" s="1812" t="s">
        <v>2123</v>
      </c>
      <c r="F135" s="1813" t="str">
        <f>+'Master Data'!E631</f>
        <v xml:space="preserve"> </v>
      </c>
      <c r="G135" s="4752">
        <f>+'Master Data'!F631</f>
        <v>3</v>
      </c>
      <c r="H135" s="4753"/>
      <c r="I135" s="4753"/>
      <c r="J135" s="4754"/>
      <c r="K135" s="1815">
        <f>+'Master Data'!G631</f>
        <v>3</v>
      </c>
    </row>
    <row r="136" spans="1:11" ht="15" customHeight="1">
      <c r="A136" s="773"/>
      <c r="B136" s="89"/>
      <c r="C136" s="4712" t="str">
        <f>+'Master Data'!D632</f>
        <v>July</v>
      </c>
      <c r="D136" s="4712"/>
      <c r="E136" s="1812" t="s">
        <v>2123</v>
      </c>
      <c r="F136" s="1813" t="str">
        <f>+'Master Data'!E632</f>
        <v xml:space="preserve"> </v>
      </c>
      <c r="G136" s="4752">
        <f>+'Master Data'!F632</f>
        <v>3</v>
      </c>
      <c r="H136" s="4753"/>
      <c r="I136" s="4753"/>
      <c r="J136" s="4754"/>
      <c r="K136" s="1815" t="str">
        <f>+'Master Data'!G632</f>
        <v xml:space="preserve"> </v>
      </c>
    </row>
    <row r="137" spans="1:11" ht="15" customHeight="1">
      <c r="A137" s="773"/>
      <c r="B137" s="89"/>
      <c r="C137" s="4712" t="str">
        <f>+'Master Data'!D633</f>
        <v>August</v>
      </c>
      <c r="D137" s="4712"/>
      <c r="E137" s="1812" t="s">
        <v>2123</v>
      </c>
      <c r="F137" s="1813" t="str">
        <f>+'Master Data'!E633</f>
        <v xml:space="preserve"> </v>
      </c>
      <c r="G137" s="4752">
        <f>+'Master Data'!F633</f>
        <v>3</v>
      </c>
      <c r="H137" s="4753"/>
      <c r="I137" s="4753"/>
      <c r="J137" s="4754"/>
      <c r="K137" s="1815" t="str">
        <f>+'Master Data'!G633</f>
        <v xml:space="preserve"> </v>
      </c>
    </row>
    <row r="138" spans="1:11" ht="15" customHeight="1">
      <c r="A138" s="773"/>
      <c r="B138" s="89"/>
      <c r="C138" s="4712" t="str">
        <f>+'Master Data'!D634</f>
        <v>September</v>
      </c>
      <c r="D138" s="4712"/>
      <c r="E138" s="1812" t="s">
        <v>2123</v>
      </c>
      <c r="F138" s="1813" t="str">
        <f>+'Master Data'!E634</f>
        <v xml:space="preserve"> </v>
      </c>
      <c r="G138" s="4752">
        <f>+'Master Data'!F634</f>
        <v>3</v>
      </c>
      <c r="H138" s="4753"/>
      <c r="I138" s="4753"/>
      <c r="J138" s="4754"/>
      <c r="K138" s="1815" t="str">
        <f>+'Master Data'!G634</f>
        <v xml:space="preserve"> </v>
      </c>
    </row>
    <row r="139" spans="1:11" ht="15" customHeight="1">
      <c r="A139" s="773"/>
      <c r="B139" s="89"/>
      <c r="C139" s="4712" t="str">
        <f>+'Master Data'!D635</f>
        <v>October</v>
      </c>
      <c r="D139" s="4712"/>
      <c r="E139" s="1812" t="s">
        <v>2123</v>
      </c>
      <c r="F139" s="1813" t="str">
        <f>+'Master Data'!E635</f>
        <v xml:space="preserve"> </v>
      </c>
      <c r="G139" s="4752">
        <f>+'Master Data'!F635</f>
        <v>3</v>
      </c>
      <c r="H139" s="4753"/>
      <c r="I139" s="4753"/>
      <c r="J139" s="4754"/>
      <c r="K139" s="1815" t="str">
        <f>+'Master Data'!G635</f>
        <v xml:space="preserve"> </v>
      </c>
    </row>
    <row r="140" spans="1:11" ht="15" customHeight="1">
      <c r="A140" s="773"/>
      <c r="B140" s="89"/>
      <c r="C140" s="4712" t="str">
        <f>+'Master Data'!D636</f>
        <v>November</v>
      </c>
      <c r="D140" s="4712"/>
      <c r="E140" s="1812" t="s">
        <v>2123</v>
      </c>
      <c r="F140" s="1813" t="str">
        <f>+'Master Data'!E636</f>
        <v xml:space="preserve"> </v>
      </c>
      <c r="G140" s="4752">
        <f>+'Master Data'!F636</f>
        <v>3</v>
      </c>
      <c r="H140" s="4753"/>
      <c r="I140" s="4753"/>
      <c r="J140" s="4754"/>
      <c r="K140" s="1815" t="str">
        <f>+'Master Data'!G636</f>
        <v xml:space="preserve"> </v>
      </c>
    </row>
    <row r="141" spans="1:11" ht="15" customHeight="1">
      <c r="A141" s="773"/>
      <c r="B141" s="89"/>
      <c r="C141" s="4712" t="str">
        <f>+'Master Data'!D637</f>
        <v>December</v>
      </c>
      <c r="D141" s="4712"/>
      <c r="E141" s="1812" t="s">
        <v>2123</v>
      </c>
      <c r="F141" s="1813">
        <f>+'Master Data'!E637</f>
        <v>3</v>
      </c>
      <c r="G141" s="4755">
        <f>+'Master Data'!F637</f>
        <v>3</v>
      </c>
      <c r="H141" s="4755"/>
      <c r="I141" s="4755"/>
      <c r="J141" s="4755"/>
      <c r="K141" s="1815" t="str">
        <f>+'Master Data'!G637</f>
        <v xml:space="preserve"> </v>
      </c>
    </row>
    <row r="142" spans="1:11" ht="15" customHeight="1">
      <c r="A142" s="867"/>
      <c r="B142" s="721"/>
      <c r="C142" s="868"/>
      <c r="D142" s="868"/>
      <c r="E142" s="869"/>
      <c r="F142" s="870"/>
      <c r="G142" s="871"/>
      <c r="H142" s="871"/>
      <c r="I142" s="869"/>
      <c r="J142" s="870"/>
      <c r="K142" s="697"/>
    </row>
    <row r="143" spans="1:11" ht="15.6">
      <c r="A143" s="775" t="s">
        <v>1039</v>
      </c>
      <c r="B143" s="4678" t="s">
        <v>1049</v>
      </c>
      <c r="C143" s="2962"/>
      <c r="D143" s="2962"/>
      <c r="E143" s="2962"/>
      <c r="F143" s="2962"/>
      <c r="G143" s="2962"/>
      <c r="H143" s="2962"/>
      <c r="I143" s="2962"/>
      <c r="J143" s="2962"/>
      <c r="K143" s="4646"/>
    </row>
    <row r="144" spans="1:11" ht="15">
      <c r="A144" s="756"/>
      <c r="B144" s="89"/>
      <c r="K144" s="695"/>
    </row>
    <row r="145" spans="1:11" ht="118.5" customHeight="1">
      <c r="A145" s="756"/>
      <c r="B145" s="4744" t="str">
        <f>+'Master Data'!D470</f>
        <v>In order to facilitate the smooth functioning of the Works and to ensure the closest co-operation between all the parties concerned, the Employer will call for regular meetings to be held on the site, at which a senior member of the Contracting firm and the General Foreman of the Works will always be required to be present. 
In addition to the above, other persons will be required to attend these meetings as and when their presence is necessary, e.g., Consultants in all disciplines, representatives of the various Sub-Contractors, etc. 
Proper minutes of these meetings will be kept by the Employer\Principal Agent and copies will be circulated to all persons attending the meetings and to others who need to be kept informed.</v>
      </c>
      <c r="C145" s="4240"/>
      <c r="D145" s="4240"/>
      <c r="E145" s="4240"/>
      <c r="F145" s="4240"/>
      <c r="G145" s="4240"/>
      <c r="H145" s="4240"/>
      <c r="I145" s="4240"/>
      <c r="J145" s="4240"/>
      <c r="K145" s="4713"/>
    </row>
    <row r="146" spans="1:11" ht="15">
      <c r="A146" s="756"/>
      <c r="B146" s="89"/>
      <c r="K146" s="695"/>
    </row>
    <row r="147" spans="1:11" ht="15.75" customHeight="1">
      <c r="A147" s="767" t="s">
        <v>1040</v>
      </c>
      <c r="B147" s="4743" t="s">
        <v>1050</v>
      </c>
      <c r="C147" s="2706"/>
      <c r="D147" s="2706"/>
      <c r="E147" s="2706"/>
      <c r="F147" s="2706"/>
      <c r="G147" s="2706"/>
      <c r="H147" s="2706"/>
      <c r="I147" s="2706"/>
      <c r="J147" s="2706"/>
      <c r="K147" s="4670"/>
    </row>
    <row r="148" spans="1:11" ht="15">
      <c r="A148" s="756"/>
      <c r="B148" s="89"/>
      <c r="K148" s="695"/>
    </row>
    <row r="149" spans="1:11" ht="23.25" customHeight="1">
      <c r="A149" s="756"/>
      <c r="B149" s="4632" t="str">
        <f>+'Master Data'!D472</f>
        <v>The Employer shall provide all necessary forms.</v>
      </c>
      <c r="C149" s="2648"/>
      <c r="D149" s="2648"/>
      <c r="E149" s="2648"/>
      <c r="F149" s="2648"/>
      <c r="G149" s="2648"/>
      <c r="H149" s="2648"/>
      <c r="I149" s="2648"/>
      <c r="J149" s="2648"/>
      <c r="K149" s="4602"/>
    </row>
    <row r="150" spans="1:11" ht="15">
      <c r="A150" s="756"/>
      <c r="B150" s="89"/>
      <c r="K150" s="695"/>
    </row>
    <row r="151" spans="1:11" ht="15.75" customHeight="1">
      <c r="A151" s="767" t="s">
        <v>1041</v>
      </c>
      <c r="B151" s="4743" t="s">
        <v>1051</v>
      </c>
      <c r="C151" s="2706"/>
      <c r="D151" s="2706"/>
      <c r="E151" s="2706"/>
      <c r="F151" s="2706"/>
      <c r="G151" s="2706"/>
      <c r="H151" s="2706"/>
      <c r="I151" s="2706"/>
      <c r="J151" s="2706"/>
      <c r="K151" s="4670"/>
    </row>
    <row r="152" spans="1:11" ht="15">
      <c r="A152" s="756"/>
      <c r="B152" s="89"/>
      <c r="K152" s="695"/>
    </row>
    <row r="153" spans="1:11" ht="27.75" customHeight="1">
      <c r="A153" s="756"/>
      <c r="B153" s="4632" t="str">
        <f>+'Master Data'!D474</f>
        <v>The Contractor shall provide all required information to the Employer to facilitate electronic payments upon request.</v>
      </c>
      <c r="C153" s="2648"/>
      <c r="D153" s="2648"/>
      <c r="E153" s="2648"/>
      <c r="F153" s="2648"/>
      <c r="G153" s="2648"/>
      <c r="H153" s="2648"/>
      <c r="I153" s="2648"/>
      <c r="J153" s="2648"/>
      <c r="K153" s="4602"/>
    </row>
    <row r="154" spans="1:11" ht="15">
      <c r="A154" s="756"/>
      <c r="B154" s="89"/>
      <c r="K154" s="695"/>
    </row>
    <row r="155" spans="1:11" ht="15.75" customHeight="1">
      <c r="A155" s="767" t="s">
        <v>1042</v>
      </c>
      <c r="B155" s="4743" t="s">
        <v>1052</v>
      </c>
      <c r="C155" s="2706"/>
      <c r="D155" s="2706"/>
      <c r="E155" s="2706"/>
      <c r="F155" s="2706"/>
      <c r="G155" s="2706"/>
      <c r="H155" s="2706"/>
      <c r="I155" s="2706"/>
      <c r="J155" s="2706"/>
      <c r="K155" s="4670"/>
    </row>
    <row r="156" spans="1:11" ht="15">
      <c r="A156" s="756"/>
      <c r="B156" s="89"/>
      <c r="K156" s="695"/>
    </row>
    <row r="157" spans="1:11" ht="116.4" customHeight="1">
      <c r="A157" s="756"/>
      <c r="B157" s="4744" t="str">
        <f>+'Master Data'!D476</f>
        <v xml:space="preserve">The Contractor shall keep daily records of people and equipment employed as well as a site diary in respect of work performed on the site. 
At the end of each week the Contractor shall provide the Principal Agent with a written record, in schedule form, reflecting  the number and description of tradesmen and labourers  employed by him and all Sub-Contractors on the works each day. 
At the end of each week the Contractor shall provide the  Principal Agent with a written record, in schedule form, reflecting  the number, type and capacity of all plant, excluding hand tools, currently used on the works. </v>
      </c>
      <c r="C157" s="4240"/>
      <c r="D157" s="4240"/>
      <c r="E157" s="4240"/>
      <c r="F157" s="4240"/>
      <c r="G157" s="4240"/>
      <c r="H157" s="4240"/>
      <c r="I157" s="4240"/>
      <c r="J157" s="4240"/>
      <c r="K157" s="4713"/>
    </row>
    <row r="158" spans="1:11" ht="15">
      <c r="A158" s="756"/>
      <c r="B158" s="89"/>
      <c r="K158" s="695"/>
    </row>
    <row r="159" spans="1:11" ht="15.75" customHeight="1">
      <c r="A159" s="767" t="s">
        <v>1043</v>
      </c>
      <c r="B159" s="4743" t="s">
        <v>1053</v>
      </c>
      <c r="C159" s="2706"/>
      <c r="D159" s="2706"/>
      <c r="E159" s="2706"/>
      <c r="F159" s="2706"/>
      <c r="G159" s="2706"/>
      <c r="H159" s="2706"/>
      <c r="I159" s="2706"/>
      <c r="J159" s="2706"/>
      <c r="K159" s="4670"/>
    </row>
    <row r="160" spans="1:11" ht="15">
      <c r="A160" s="756"/>
      <c r="B160" s="89"/>
      <c r="K160" s="695"/>
    </row>
    <row r="161" spans="1:11" ht="72.75" customHeight="1">
      <c r="A161" s="756"/>
      <c r="B161" s="4744" t="str">
        <f>+'Master Data'!D478</f>
        <v>The Contractor  shall within 10 calendar days after receiving notice from the Engineer and prior to receiving a completed copy of this agreement, including the schedule of deviations (if any), contact the Employer’s agent (whose details are given in the contract data) to arrange the delivery of any bonds, guarantees, proof of insurance and any other documentation to be provided in terms of the conditions of contract identified in the Contract Data.</v>
      </c>
      <c r="C161" s="4240"/>
      <c r="D161" s="4240"/>
      <c r="E161" s="4240"/>
      <c r="F161" s="4240"/>
      <c r="G161" s="4240"/>
      <c r="H161" s="4240"/>
      <c r="I161" s="4240"/>
      <c r="J161" s="4240"/>
      <c r="K161" s="4713"/>
    </row>
    <row r="162" spans="1:11" ht="15">
      <c r="A162" s="677"/>
      <c r="B162" s="721"/>
      <c r="C162" s="698"/>
      <c r="D162" s="698"/>
      <c r="E162" s="698"/>
      <c r="F162" s="698"/>
      <c r="G162" s="698"/>
      <c r="H162" s="698"/>
      <c r="I162" s="698"/>
      <c r="J162" s="698"/>
      <c r="K162" s="697"/>
    </row>
    <row r="163" spans="1:11" ht="15.75" customHeight="1">
      <c r="A163" s="775" t="s">
        <v>1044</v>
      </c>
      <c r="B163" s="4741" t="s">
        <v>1054</v>
      </c>
      <c r="C163" s="4688"/>
      <c r="D163" s="4688"/>
      <c r="E163" s="4688"/>
      <c r="F163" s="4688"/>
      <c r="G163" s="4688"/>
      <c r="H163" s="4688"/>
      <c r="I163" s="4688"/>
      <c r="J163" s="4688"/>
      <c r="K163" s="4742"/>
    </row>
    <row r="164" spans="1:11" ht="15">
      <c r="A164" s="756"/>
      <c r="B164" s="89"/>
      <c r="K164" s="695"/>
    </row>
    <row r="165" spans="1:11" ht="20.25" customHeight="1">
      <c r="A165" s="756"/>
      <c r="B165" s="4632" t="str">
        <f>+'Master Data'!D480</f>
        <v>Requirements will be in accordance with the Employers prescriptions.</v>
      </c>
      <c r="C165" s="2648"/>
      <c r="D165" s="2648"/>
      <c r="E165" s="2648"/>
      <c r="F165" s="2648"/>
      <c r="G165" s="2648"/>
      <c r="H165" s="2648"/>
      <c r="I165" s="2648"/>
      <c r="J165" s="2648"/>
      <c r="K165" s="4602"/>
    </row>
    <row r="166" spans="1:11" ht="15">
      <c r="A166" s="677"/>
      <c r="B166" s="721"/>
      <c r="C166" s="698"/>
      <c r="D166" s="698"/>
      <c r="E166" s="698"/>
      <c r="F166" s="698"/>
      <c r="G166" s="698"/>
      <c r="H166" s="698"/>
      <c r="I166" s="698"/>
      <c r="J166" s="698"/>
      <c r="K166" s="697"/>
    </row>
    <row r="167" spans="1:11" ht="15.75" customHeight="1">
      <c r="A167" s="775" t="s">
        <v>1045</v>
      </c>
      <c r="B167" s="4688" t="s">
        <v>1055</v>
      </c>
      <c r="C167" s="4688"/>
      <c r="D167" s="4688"/>
      <c r="E167" s="4688"/>
      <c r="F167" s="4688"/>
      <c r="G167" s="4688"/>
      <c r="H167" s="4688"/>
      <c r="I167" s="4688"/>
      <c r="J167" s="4688"/>
      <c r="K167" s="4742"/>
    </row>
    <row r="168" spans="1:11" ht="15">
      <c r="A168" s="756"/>
      <c r="K168" s="695"/>
    </row>
    <row r="169" spans="1:11" ht="169.95" customHeight="1">
      <c r="A169" s="756"/>
      <c r="B169" s="4240" t="str">
        <f>+'Master Data'!D482</f>
        <v>The Contractor is advised that, in the case of an existing building or institution, all security measures in force will remain in operation and he must acquaint himself and his Employees with them as he and his Employees will at all times be subject to these measures. 
The Contractor will on no account extend his operations beyond the confines of the building site as indicated by the Employer and must ensure that all his Employees are made aware of these limits.  Any Employee disregarding this instruction and found outside the limit of the building site without authority, shall be redeployed immediately and shall not again be employed on this Contract. 
The Contractor will be responsible for ensuring that this instruction is strictly enforced and must provide and remove upon completion or when directed, such other necessary temporary barriers, fences, etc., as may be required and is to allow opposite this item for any charges he may wish to make in this connection. 
The Employer will accept no responsibility whatsoever for damage to or the loss of plant, materials, etc., from the site.</v>
      </c>
      <c r="C169" s="4240"/>
      <c r="D169" s="4240"/>
      <c r="E169" s="4240"/>
      <c r="F169" s="4240"/>
      <c r="G169" s="4240"/>
      <c r="H169" s="4240"/>
      <c r="I169" s="4240"/>
      <c r="J169" s="4240"/>
      <c r="K169" s="4713"/>
    </row>
    <row r="170" spans="1:11" ht="8.4" customHeight="1">
      <c r="A170" s="677"/>
      <c r="B170" s="698"/>
      <c r="C170" s="698"/>
      <c r="D170" s="698"/>
      <c r="E170" s="698"/>
      <c r="F170" s="698"/>
      <c r="G170" s="698"/>
      <c r="H170" s="698"/>
      <c r="I170" s="698"/>
      <c r="J170" s="698"/>
      <c r="K170" s="697"/>
    </row>
    <row r="171" spans="1:11" ht="15.6">
      <c r="A171" s="775" t="s">
        <v>1046</v>
      </c>
      <c r="B171" s="4688" t="s">
        <v>1056</v>
      </c>
      <c r="C171" s="4688"/>
      <c r="D171" s="4688"/>
      <c r="E171" s="4688"/>
      <c r="F171" s="4688"/>
      <c r="G171" s="4688"/>
      <c r="H171" s="4688"/>
      <c r="I171" s="4688"/>
      <c r="J171" s="4688"/>
      <c r="K171" s="4742"/>
    </row>
    <row r="172" spans="1:11" ht="15">
      <c r="A172" s="756"/>
      <c r="K172" s="695"/>
    </row>
    <row r="173" spans="1:11" ht="237" customHeight="1">
      <c r="A173" s="756"/>
      <c r="B173" s="2648" t="str">
        <f>+'Master Data'!D484</f>
        <v xml:space="preserve">The following certificates must be provided before first delivery is taken: 
- HIV/STI Report (Bound into this document) 
- Electrical Compliance Certificate 
- Plumbing Compliance Certificate 
- Lightning Certificate
- Soil Protection Certificate
- Concrete test and cube certificates
- Waterproofing Guarantee certificates
- TR1 and TR2 prefabricated roof truss certificates
- Soil compaction certificates
- Electrical and Mechanical test certificates
- Plumbing and drainage pressure test certificates
- Fire Compliance Certificate
- Entomology Certificate
- SANS 10400-A:2010 compliance certificates
- Latest National Building Regulation </v>
      </c>
      <c r="C173" s="2648"/>
      <c r="D173" s="2648"/>
      <c r="E173" s="2648"/>
      <c r="F173" s="2648"/>
      <c r="G173" s="2648"/>
      <c r="H173" s="2648"/>
      <c r="I173" s="2648"/>
      <c r="J173" s="2648"/>
      <c r="K173" s="4602"/>
    </row>
    <row r="174" spans="1:11" ht="7.2" customHeight="1">
      <c r="A174" s="756"/>
      <c r="K174" s="695"/>
    </row>
    <row r="175" spans="1:11" ht="15.75" customHeight="1">
      <c r="A175" s="767" t="s">
        <v>1047</v>
      </c>
      <c r="B175" s="2706" t="s">
        <v>1057</v>
      </c>
      <c r="C175" s="2706"/>
      <c r="D175" s="2706"/>
      <c r="E175" s="2706"/>
      <c r="F175" s="2706"/>
      <c r="G175" s="2706"/>
      <c r="H175" s="2706"/>
      <c r="I175" s="2706"/>
      <c r="J175" s="2706"/>
      <c r="K175" s="4670"/>
    </row>
    <row r="176" spans="1:11" ht="15">
      <c r="A176" s="756"/>
      <c r="K176" s="695"/>
    </row>
    <row r="177" spans="1:11" ht="15">
      <c r="A177" s="756"/>
      <c r="B177" s="2648" t="str">
        <f>+'Master Data'!D486</f>
        <v>Not Applicable</v>
      </c>
      <c r="C177" s="2648"/>
      <c r="D177" s="2648"/>
      <c r="E177" s="2648"/>
      <c r="F177" s="2648"/>
      <c r="G177" s="2648"/>
      <c r="H177" s="2648"/>
      <c r="I177" s="2648"/>
      <c r="J177" s="2648"/>
      <c r="K177" s="4602"/>
    </row>
    <row r="178" spans="1:11" ht="15">
      <c r="A178" s="756"/>
      <c r="K178" s="695"/>
    </row>
    <row r="179" spans="1:11" ht="15">
      <c r="A179" s="756"/>
      <c r="K179" s="695"/>
    </row>
    <row r="180" spans="1:11" ht="15.6">
      <c r="A180" s="860"/>
      <c r="B180" s="3013" t="s">
        <v>720</v>
      </c>
      <c r="C180" s="3013"/>
      <c r="D180" s="3013"/>
      <c r="E180" s="3013"/>
      <c r="F180" s="3013"/>
      <c r="G180" s="1650"/>
      <c r="H180" s="103"/>
      <c r="I180" s="103"/>
      <c r="J180" s="1650"/>
      <c r="K180" s="1651"/>
    </row>
    <row r="181" spans="1:11" ht="15.6">
      <c r="A181" s="772"/>
      <c r="K181" s="695"/>
    </row>
    <row r="182" spans="1:11" ht="29.25" customHeight="1">
      <c r="A182" s="756"/>
      <c r="B182" s="4766" t="s">
        <v>1071</v>
      </c>
      <c r="C182" s="4766"/>
      <c r="D182" s="4766"/>
      <c r="E182" s="4766"/>
      <c r="F182" s="4766"/>
      <c r="G182" s="4766"/>
      <c r="H182" s="4766"/>
      <c r="I182" s="4766"/>
      <c r="J182" s="4766"/>
      <c r="K182" s="4767"/>
    </row>
    <row r="183" spans="1:11" ht="27" customHeight="1">
      <c r="A183" s="1652" t="s">
        <v>1072</v>
      </c>
      <c r="B183" s="55"/>
      <c r="C183" s="55"/>
      <c r="D183" s="55"/>
      <c r="E183" s="55"/>
      <c r="F183" s="55"/>
      <c r="G183" s="55"/>
      <c r="H183" s="55"/>
      <c r="I183" s="55"/>
      <c r="J183" s="55"/>
      <c r="K183" s="717"/>
    </row>
    <row r="184" spans="1:11" ht="13.95" customHeight="1">
      <c r="A184" s="1662" t="s">
        <v>610</v>
      </c>
      <c r="B184" s="2956" t="str">
        <f>+'Master Data'!D487</f>
        <v>The requirements for drawings, information and calculations for which the Contractor is responsible are:</v>
      </c>
      <c r="C184" s="2956"/>
      <c r="D184" s="2956"/>
      <c r="E184" s="2956"/>
      <c r="F184" s="2956"/>
      <c r="G184" s="2956"/>
      <c r="H184" s="2956"/>
      <c r="I184" s="2956"/>
      <c r="J184" s="2956"/>
      <c r="K184" s="4719"/>
    </row>
    <row r="185" spans="1:11" ht="9" customHeight="1">
      <c r="A185" s="837"/>
      <c r="B185" s="55"/>
      <c r="C185" s="55"/>
      <c r="D185" s="55"/>
      <c r="E185" s="55"/>
      <c r="F185" s="55"/>
      <c r="G185" s="55"/>
      <c r="H185" s="55"/>
      <c r="I185" s="55"/>
      <c r="J185" s="55"/>
      <c r="K185" s="717"/>
    </row>
    <row r="186" spans="1:11" ht="30" customHeight="1">
      <c r="A186" s="837"/>
      <c r="B186" s="4727" t="str">
        <f>+'Master Data'!D488</f>
        <v>Prefabricated roof trusses design must be submitted for approval 30 days prior to erections.</v>
      </c>
      <c r="C186" s="4727"/>
      <c r="D186" s="4727"/>
      <c r="E186" s="4727"/>
      <c r="F186" s="4727"/>
      <c r="G186" s="4727"/>
      <c r="H186" s="4727"/>
      <c r="I186" s="4727"/>
      <c r="J186" s="4727"/>
      <c r="K186" s="4728"/>
    </row>
    <row r="187" spans="1:11" ht="9" customHeight="1">
      <c r="A187" s="837"/>
      <c r="B187" s="55"/>
      <c r="C187" s="55"/>
      <c r="D187" s="55"/>
      <c r="E187" s="55"/>
      <c r="F187" s="55"/>
      <c r="G187" s="55"/>
      <c r="H187" s="55"/>
      <c r="I187" s="55"/>
      <c r="J187" s="55"/>
      <c r="K187" s="717"/>
    </row>
    <row r="188" spans="1:11" ht="13.8">
      <c r="A188" s="1663" t="s">
        <v>514</v>
      </c>
      <c r="B188" s="3810" t="str">
        <f>+'Master Data'!D489</f>
        <v>The responsibility strategy assigned to the Contractor for the works is:</v>
      </c>
      <c r="C188" s="3810"/>
      <c r="D188" s="3810"/>
      <c r="E188" s="3810"/>
      <c r="F188" s="3810"/>
      <c r="G188" s="3810"/>
      <c r="H188" s="3810"/>
      <c r="I188" s="3810"/>
      <c r="J188" s="3810"/>
      <c r="K188" s="4722"/>
    </row>
    <row r="189" spans="1:11" ht="9" customHeight="1">
      <c r="A189" s="837"/>
      <c r="B189" s="55"/>
      <c r="C189" s="55"/>
      <c r="D189" s="55"/>
      <c r="E189" s="55"/>
      <c r="F189" s="55"/>
      <c r="G189" s="55"/>
      <c r="H189" s="55"/>
      <c r="I189" s="55"/>
      <c r="J189" s="55"/>
      <c r="K189" s="717"/>
    </row>
    <row r="190" spans="1:11" ht="13.8">
      <c r="A190" s="837"/>
      <c r="B190" s="4737" t="str">
        <f>+'Master Data'!D490</f>
        <v>Strategy A</v>
      </c>
      <c r="C190" s="4737"/>
      <c r="D190" s="4737"/>
      <c r="E190" s="4737"/>
      <c r="F190" s="4737"/>
      <c r="G190" s="4737"/>
      <c r="H190" s="4737"/>
      <c r="I190" s="4737"/>
      <c r="J190" s="4737"/>
      <c r="K190" s="4738"/>
    </row>
    <row r="191" spans="1:11" ht="9" customHeight="1">
      <c r="A191" s="837"/>
      <c r="B191" s="55"/>
      <c r="C191" s="55"/>
      <c r="D191" s="55"/>
      <c r="E191" s="55"/>
      <c r="F191" s="55"/>
      <c r="G191" s="55"/>
      <c r="H191" s="55"/>
      <c r="I191" s="55"/>
      <c r="J191" s="55"/>
      <c r="K191" s="717"/>
    </row>
    <row r="192" spans="1:11" ht="13.8">
      <c r="A192" s="1663" t="s">
        <v>614</v>
      </c>
      <c r="B192" s="3810" t="str">
        <f>+'Master Data'!D491</f>
        <v>The structural engineer is:</v>
      </c>
      <c r="C192" s="3810"/>
      <c r="D192" s="3810"/>
      <c r="E192" s="3810"/>
      <c r="F192" s="3810"/>
      <c r="G192" s="3810"/>
      <c r="H192" s="3810"/>
      <c r="I192" s="3810"/>
      <c r="J192" s="3810"/>
      <c r="K192" s="4722"/>
    </row>
    <row r="193" spans="1:11" ht="9" customHeight="1">
      <c r="A193" s="837"/>
      <c r="B193" s="55"/>
      <c r="C193" s="55"/>
      <c r="D193" s="55"/>
      <c r="E193" s="55"/>
      <c r="F193" s="55"/>
      <c r="G193" s="55"/>
      <c r="H193" s="55"/>
      <c r="I193" s="55"/>
      <c r="J193" s="55"/>
      <c r="K193" s="717"/>
    </row>
    <row r="194" spans="1:11" ht="13.8">
      <c r="A194" s="837"/>
      <c r="B194" s="4737" t="str">
        <f>+'Master Data'!D492</f>
        <v>ABC Engineers</v>
      </c>
      <c r="C194" s="4737"/>
      <c r="D194" s="4737"/>
      <c r="E194" s="4737"/>
      <c r="F194" s="4737"/>
      <c r="G194" s="4737"/>
      <c r="H194" s="4737"/>
      <c r="I194" s="4737"/>
      <c r="J194" s="4737"/>
      <c r="K194" s="4738"/>
    </row>
    <row r="195" spans="1:11" ht="9" customHeight="1">
      <c r="A195" s="837"/>
      <c r="B195" s="55"/>
      <c r="C195" s="55"/>
      <c r="D195" s="55"/>
      <c r="E195" s="55"/>
      <c r="F195" s="55"/>
      <c r="G195" s="55"/>
      <c r="H195" s="55"/>
      <c r="I195" s="55"/>
      <c r="J195" s="55"/>
      <c r="K195" s="717"/>
    </row>
    <row r="196" spans="1:11" s="71" customFormat="1" ht="13.95" customHeight="1">
      <c r="A196" s="1662" t="s">
        <v>615</v>
      </c>
      <c r="B196" s="2956" t="str">
        <f>+'Master Data'!D493</f>
        <v>Drawings &amp; other info are to be submitted in accordance with the contractors programme</v>
      </c>
      <c r="C196" s="2956"/>
      <c r="D196" s="2956"/>
      <c r="E196" s="2956"/>
      <c r="F196" s="2956"/>
      <c r="G196" s="2956"/>
      <c r="H196" s="2956"/>
      <c r="I196" s="2956"/>
      <c r="J196" s="2956"/>
      <c r="K196" s="4719"/>
    </row>
    <row r="197" spans="1:11" ht="9" customHeight="1">
      <c r="A197" s="837"/>
      <c r="B197" s="55"/>
      <c r="C197" s="55"/>
      <c r="D197" s="55"/>
      <c r="E197" s="55"/>
      <c r="F197" s="55"/>
      <c r="G197" s="55"/>
      <c r="H197" s="55"/>
      <c r="I197" s="55"/>
      <c r="J197" s="55"/>
      <c r="K197" s="717"/>
    </row>
    <row r="198" spans="1:11" ht="13.8">
      <c r="A198" s="837"/>
      <c r="B198" s="4737" t="str">
        <f>+'Master Data'!D494</f>
        <v>N/A</v>
      </c>
      <c r="C198" s="4737"/>
      <c r="D198" s="4737"/>
      <c r="E198" s="4737"/>
      <c r="F198" s="4737"/>
      <c r="G198" s="4737"/>
      <c r="H198" s="4737"/>
      <c r="I198" s="4737"/>
      <c r="J198" s="4737"/>
      <c r="K198" s="4738"/>
    </row>
    <row r="199" spans="1:11" ht="9" customHeight="1">
      <c r="A199" s="839"/>
      <c r="B199" s="511"/>
      <c r="C199" s="511"/>
      <c r="D199" s="511"/>
      <c r="E199" s="511"/>
      <c r="F199" s="511"/>
      <c r="G199" s="511"/>
      <c r="H199" s="511"/>
      <c r="I199" s="511"/>
      <c r="J199" s="511"/>
      <c r="K199" s="720"/>
    </row>
    <row r="200" spans="1:11" ht="13.8">
      <c r="A200" s="1660" t="s">
        <v>1014</v>
      </c>
      <c r="B200" s="4739" t="str">
        <f>+'Master Data'!D495</f>
        <v>The planning, programme and method statement are to comply with the following:</v>
      </c>
      <c r="C200" s="4739"/>
      <c r="D200" s="4739"/>
      <c r="E200" s="4739"/>
      <c r="F200" s="4739"/>
      <c r="G200" s="4739"/>
      <c r="H200" s="4739"/>
      <c r="I200" s="4739"/>
      <c r="J200" s="4739"/>
      <c r="K200" s="4740"/>
    </row>
    <row r="201" spans="1:11" ht="9" customHeight="1">
      <c r="A201" s="837"/>
      <c r="B201" s="55"/>
      <c r="C201" s="55"/>
      <c r="D201" s="55"/>
      <c r="E201" s="55"/>
      <c r="F201" s="55"/>
      <c r="G201" s="55"/>
      <c r="H201" s="55"/>
      <c r="I201" s="55"/>
      <c r="J201" s="55"/>
      <c r="K201" s="717"/>
    </row>
    <row r="202" spans="1:11" ht="13.8">
      <c r="A202" s="837"/>
      <c r="B202" s="4737" t="str">
        <f>+'Master Data'!D496</f>
        <v>N/A</v>
      </c>
      <c r="C202" s="4737"/>
      <c r="D202" s="4737"/>
      <c r="E202" s="4737"/>
      <c r="F202" s="4737"/>
      <c r="G202" s="4737"/>
      <c r="H202" s="4737"/>
      <c r="I202" s="4737"/>
      <c r="J202" s="4737"/>
      <c r="K202" s="4738"/>
    </row>
    <row r="203" spans="1:11" ht="9" customHeight="1">
      <c r="A203" s="839"/>
      <c r="B203" s="511"/>
      <c r="C203" s="511"/>
      <c r="D203" s="511"/>
      <c r="E203" s="511"/>
      <c r="F203" s="511"/>
      <c r="G203" s="511"/>
      <c r="H203" s="511"/>
      <c r="I203" s="511"/>
      <c r="J203" s="511"/>
      <c r="K203" s="720"/>
    </row>
    <row r="204" spans="1:11" ht="13.8">
      <c r="A204" s="1660" t="s">
        <v>616</v>
      </c>
      <c r="B204" s="4739" t="str">
        <f>+'Master Data'!D497</f>
        <v>Samples of materials</v>
      </c>
      <c r="C204" s="4739"/>
      <c r="D204" s="4739"/>
      <c r="E204" s="4739"/>
      <c r="F204" s="4739"/>
      <c r="G204" s="4739"/>
      <c r="H204" s="4739"/>
      <c r="I204" s="4739"/>
      <c r="J204" s="4739"/>
      <c r="K204" s="4740"/>
    </row>
    <row r="205" spans="1:11" ht="9" customHeight="1">
      <c r="A205" s="837"/>
      <c r="B205" s="55"/>
      <c r="C205" s="55"/>
      <c r="D205" s="55"/>
      <c r="E205" s="55"/>
      <c r="F205" s="55"/>
      <c r="G205" s="55"/>
      <c r="H205" s="55"/>
      <c r="I205" s="55"/>
      <c r="J205" s="55"/>
      <c r="K205" s="717"/>
    </row>
    <row r="206" spans="1:11" ht="88.2" customHeight="1">
      <c r="A206" s="837"/>
      <c r="B206" s="4729" t="str">
        <f>+'Master Data'!D498</f>
        <v>The work is to be executed with materials of the best specified and in the most substantial and workmanlike manner under the inspection of the Employer and to his satisfaction. 
The Contractor shall furnish, without delay, such samples as called for or may be called for by the Employer, who may reject all materials or workmanship not corresponding with the approved sample. 
The samples of materials, workmanship and finishes that the Contractor is to provide and deliver to the employer are:</v>
      </c>
      <c r="C206" s="4729"/>
      <c r="D206" s="4729"/>
      <c r="E206" s="4729"/>
      <c r="F206" s="4729"/>
      <c r="G206" s="4729"/>
      <c r="H206" s="4729"/>
      <c r="I206" s="4729"/>
      <c r="J206" s="4729"/>
      <c r="K206" s="4730"/>
    </row>
    <row r="207" spans="1:11" ht="79.2" customHeight="1">
      <c r="A207" s="838"/>
      <c r="B207" s="4633" t="str">
        <f>+'Master Data'!D499</f>
        <v>- Tile sample.
- Brick sample.
- Light fitting sample.
- Screed panel 2m x 2m impact test.
- Tested trial mix to be approved by the Engineer.</v>
      </c>
      <c r="C207" s="4633"/>
      <c r="D207" s="4633"/>
      <c r="E207" s="4633"/>
      <c r="F207" s="4633"/>
      <c r="G207" s="4633"/>
      <c r="H207" s="4633"/>
      <c r="I207" s="4633"/>
      <c r="J207" s="4633"/>
      <c r="K207" s="4634"/>
    </row>
    <row r="208" spans="1:11" ht="13.8">
      <c r="A208" s="837"/>
      <c r="B208" s="55"/>
      <c r="C208" s="55"/>
      <c r="D208" s="55"/>
      <c r="E208" s="55"/>
      <c r="F208" s="55"/>
      <c r="G208" s="55"/>
      <c r="H208" s="55"/>
      <c r="I208" s="55"/>
      <c r="J208" s="55"/>
      <c r="K208" s="717"/>
    </row>
    <row r="209" spans="1:11" ht="13.8">
      <c r="A209" s="1663" t="s">
        <v>617</v>
      </c>
      <c r="B209" s="3810" t="str">
        <f>+'Master Data'!D500</f>
        <v>Fabrication drawings that the contractor is to provide to the employer are:</v>
      </c>
      <c r="C209" s="3810"/>
      <c r="D209" s="3810"/>
      <c r="E209" s="3810"/>
      <c r="F209" s="3810"/>
      <c r="G209" s="3810"/>
      <c r="H209" s="3810"/>
      <c r="I209" s="3810"/>
      <c r="J209" s="3810"/>
      <c r="K209" s="4722"/>
    </row>
    <row r="210" spans="1:11" ht="9" customHeight="1">
      <c r="A210" s="837"/>
      <c r="B210" s="55"/>
      <c r="C210" s="55"/>
      <c r="D210" s="55"/>
      <c r="E210" s="55"/>
      <c r="F210" s="55"/>
      <c r="G210" s="55"/>
      <c r="H210" s="55"/>
      <c r="I210" s="55"/>
      <c r="J210" s="55"/>
      <c r="K210" s="717"/>
    </row>
    <row r="211" spans="1:11" ht="13.8">
      <c r="A211" s="837"/>
      <c r="B211" s="4737" t="str">
        <f>+'Master Data'!D501</f>
        <v>None</v>
      </c>
      <c r="C211" s="4737"/>
      <c r="D211" s="4737"/>
      <c r="E211" s="4737"/>
      <c r="F211" s="4737"/>
      <c r="G211" s="4737"/>
      <c r="H211" s="4737"/>
      <c r="I211" s="4737"/>
      <c r="J211" s="4737"/>
      <c r="K211" s="4738"/>
    </row>
    <row r="212" spans="1:11" ht="13.8">
      <c r="A212" s="839"/>
      <c r="B212" s="511"/>
      <c r="C212" s="511"/>
      <c r="D212" s="511"/>
      <c r="E212" s="511"/>
      <c r="F212" s="511"/>
      <c r="G212" s="511"/>
      <c r="H212" s="511"/>
      <c r="I212" s="511"/>
      <c r="J212" s="511"/>
      <c r="K212" s="720"/>
    </row>
    <row r="213" spans="1:11" ht="36" customHeight="1">
      <c r="A213" s="1659" t="s">
        <v>618</v>
      </c>
      <c r="B213" s="4732" t="str">
        <f>+'Master Data'!D502</f>
        <v>Office accommodation, equipment, accommodation for site meetings and other facilities for use by the employer and his agents are:</v>
      </c>
      <c r="C213" s="4732"/>
      <c r="D213" s="4732"/>
      <c r="E213" s="4732"/>
      <c r="F213" s="4732"/>
      <c r="G213" s="4732"/>
      <c r="H213" s="4732"/>
      <c r="I213" s="4732"/>
      <c r="J213" s="4732"/>
      <c r="K213" s="4733"/>
    </row>
    <row r="214" spans="1:11" ht="9" customHeight="1">
      <c r="A214" s="837"/>
      <c r="B214" s="55"/>
      <c r="C214" s="55"/>
      <c r="D214" s="55"/>
      <c r="E214" s="55"/>
      <c r="F214" s="55"/>
      <c r="G214" s="55"/>
      <c r="H214" s="55"/>
      <c r="I214" s="55"/>
      <c r="J214" s="55"/>
      <c r="K214" s="717"/>
    </row>
    <row r="215" spans="1:11" ht="13.8">
      <c r="A215" s="837"/>
      <c r="B215" s="3806" t="str">
        <f>+'Master Data'!D503</f>
        <v>OFFICE FOR FOREMAN</v>
      </c>
      <c r="C215" s="3806"/>
      <c r="D215" s="3806"/>
      <c r="E215" s="3806"/>
      <c r="F215" s="3806"/>
      <c r="G215" s="3806"/>
      <c r="H215" s="3806"/>
      <c r="I215" s="3806"/>
      <c r="J215" s="3806"/>
      <c r="K215" s="4734"/>
    </row>
    <row r="216" spans="1:11" ht="13.8">
      <c r="A216" s="837"/>
      <c r="B216" s="55"/>
      <c r="C216" s="55"/>
      <c r="D216" s="55"/>
      <c r="E216" s="55"/>
      <c r="F216" s="55"/>
      <c r="G216" s="55"/>
      <c r="H216" s="55"/>
      <c r="I216" s="55"/>
      <c r="J216" s="55"/>
      <c r="K216" s="717"/>
    </row>
    <row r="217" spans="1:11" ht="39" customHeight="1">
      <c r="A217" s="1652"/>
      <c r="B217" s="4720" t="str">
        <f>+'Master Data'!D504</f>
        <v>Provide, erect, maintain and remove at completion a suitable temporary office for the Contractor or his Foreman, perfectly secured, lighted and ventilated and having a desk with drawers.</v>
      </c>
      <c r="C217" s="4720"/>
      <c r="D217" s="4720"/>
      <c r="E217" s="4720"/>
      <c r="F217" s="4720"/>
      <c r="G217" s="4720"/>
      <c r="H217" s="4720"/>
      <c r="I217" s="4720"/>
      <c r="J217" s="4720"/>
      <c r="K217" s="4721"/>
    </row>
    <row r="218" spans="1:11" ht="13.8">
      <c r="A218" s="1652"/>
      <c r="B218" s="59"/>
      <c r="C218" s="59"/>
      <c r="D218" s="59"/>
      <c r="E218" s="59"/>
      <c r="F218" s="59"/>
      <c r="G218" s="59"/>
      <c r="H218" s="59"/>
      <c r="I218" s="59"/>
      <c r="J218" s="59"/>
      <c r="K218" s="62"/>
    </row>
    <row r="219" spans="1:11" ht="13.8">
      <c r="A219" s="1652"/>
      <c r="B219" s="2648" t="str">
        <f>+'Master Data'!D505</f>
        <v>TELEPHONE</v>
      </c>
      <c r="C219" s="2648"/>
      <c r="D219" s="2648"/>
      <c r="E219" s="2648"/>
      <c r="F219" s="2648"/>
      <c r="G219" s="2648"/>
      <c r="H219" s="2648"/>
      <c r="I219" s="2648"/>
      <c r="J219" s="2648"/>
      <c r="K219" s="4602"/>
    </row>
    <row r="220" spans="1:11" ht="13.8">
      <c r="A220" s="1652"/>
      <c r="B220" s="59"/>
      <c r="C220" s="59"/>
      <c r="D220" s="59"/>
      <c r="E220" s="59"/>
      <c r="F220" s="59"/>
      <c r="G220" s="59"/>
      <c r="H220" s="59"/>
      <c r="I220" s="59"/>
      <c r="J220" s="59"/>
      <c r="K220" s="62"/>
    </row>
    <row r="221" spans="1:11" ht="53.25" customHeight="1">
      <c r="A221" s="1652"/>
      <c r="B221" s="4720" t="str">
        <f>+'Master Data'!D506</f>
        <v>The Contractor shall provide a telephone on the site for the use of the Contractor and all Sub-Contractors for the duration of the Contract, and must make the necessary application for connection, give all notices and pay all fees, rentals and charges for the service and also for all calls.</v>
      </c>
      <c r="C221" s="4720"/>
      <c r="D221" s="4720"/>
      <c r="E221" s="4720"/>
      <c r="F221" s="4720"/>
      <c r="G221" s="4720"/>
      <c r="H221" s="4720"/>
      <c r="I221" s="4720"/>
      <c r="J221" s="4720"/>
      <c r="K221" s="4721"/>
    </row>
    <row r="222" spans="1:11" ht="13.8">
      <c r="A222" s="1652"/>
      <c r="B222" s="59"/>
      <c r="C222" s="59"/>
      <c r="D222" s="59"/>
      <c r="E222" s="59"/>
      <c r="F222" s="59"/>
      <c r="G222" s="59"/>
      <c r="H222" s="59"/>
      <c r="I222" s="59"/>
      <c r="J222" s="59"/>
      <c r="K222" s="62"/>
    </row>
    <row r="223" spans="1:11" ht="13.8">
      <c r="A223" s="1652"/>
      <c r="B223" s="2648" t="str">
        <f>+'Master Data'!D507</f>
        <v>OFFICE FOR INSPECTOR OF WORKS</v>
      </c>
      <c r="C223" s="2648"/>
      <c r="D223" s="2648"/>
      <c r="E223" s="2648"/>
      <c r="F223" s="2648"/>
      <c r="G223" s="2648"/>
      <c r="H223" s="2648"/>
      <c r="I223" s="2648"/>
      <c r="J223" s="2648"/>
      <c r="K223" s="4602"/>
    </row>
    <row r="224" spans="1:11" ht="13.8">
      <c r="A224" s="1652"/>
      <c r="B224" s="59"/>
      <c r="C224" s="59"/>
      <c r="D224" s="59"/>
      <c r="E224" s="59"/>
      <c r="F224" s="59"/>
      <c r="G224" s="59"/>
      <c r="H224" s="59"/>
      <c r="I224" s="59"/>
      <c r="J224" s="59"/>
      <c r="K224" s="62"/>
    </row>
    <row r="225" spans="1:11" ht="219.6" customHeight="1">
      <c r="A225" s="1652"/>
      <c r="B225" s="4720" t="str">
        <f>+'Master Data'!D508</f>
        <v>Provide, erect, maintain and remove at completion a well constructed temporary office for the Inspector of Works not less than 4 x 3 m on plan and 3 m high to eaves to the approval of the Employer.  The office shall be constructed of wood framing covered externally with corrugated iron or corrugated asbestos and with a lean-to roof covered with the same material as the external wall covering.  The office shall be lined internally with soft board or other approved material and a ceiling shall be provided of the same material as the internal lining.  A suspended wood floor shall be provided and is to finish not less than 300 mm above the ground level.  A lockable door and a window, which provides adequate light and ventilation, shall be fitted. 
An office constructed of 115 mm thick brick-work and provided with a screeded concrete floor and roofed and ceiled as above described may be accepted as an alterative but prior permission of the Employer will be necessary before construction of such an office is commenced and his requirements shall be stated and fulfilled by the Contractor. 
The office shall be fitted in an approved manner with a sloping topped desk of height and length suitable for the laying out and studying of drawings, a desk or table with not less than two lock-up drawers, shelves, seating and wash-stand, and the Contractor shall provide all necessary attendance.</v>
      </c>
      <c r="C225" s="4720"/>
      <c r="D225" s="4720"/>
      <c r="E225" s="4720"/>
      <c r="F225" s="4720"/>
      <c r="G225" s="4720"/>
      <c r="H225" s="4720"/>
      <c r="I225" s="4720"/>
      <c r="J225" s="4720"/>
      <c r="K225" s="4721"/>
    </row>
    <row r="226" spans="1:11" ht="13.8">
      <c r="A226" s="1652"/>
      <c r="B226" s="59"/>
      <c r="C226" s="59"/>
      <c r="D226" s="59"/>
      <c r="E226" s="59"/>
      <c r="F226" s="59"/>
      <c r="G226" s="59"/>
      <c r="H226" s="59"/>
      <c r="I226" s="59"/>
      <c r="J226" s="59"/>
      <c r="K226" s="62"/>
    </row>
    <row r="227" spans="1:11" ht="13.8">
      <c r="A227" s="1652"/>
      <c r="B227" s="2648" t="str">
        <f>+'Master Data'!D509</f>
        <v>TELEPHONE IN OFFICE FOR INSPECTOR OF WORKS</v>
      </c>
      <c r="C227" s="2648"/>
      <c r="D227" s="2648"/>
      <c r="E227" s="2648"/>
      <c r="F227" s="2648"/>
      <c r="G227" s="2648"/>
      <c r="H227" s="2648"/>
      <c r="I227" s="2648"/>
      <c r="J227" s="2648"/>
      <c r="K227" s="4602"/>
    </row>
    <row r="228" spans="1:11" ht="13.8">
      <c r="A228" s="1652"/>
      <c r="B228" s="59"/>
      <c r="C228" s="59"/>
      <c r="D228" s="59"/>
      <c r="E228" s="59"/>
      <c r="F228" s="59"/>
      <c r="G228" s="59"/>
      <c r="H228" s="59"/>
      <c r="I228" s="59"/>
      <c r="J228" s="59"/>
      <c r="K228" s="62"/>
    </row>
    <row r="229" spans="1:11" ht="87" customHeight="1">
      <c r="A229" s="1653"/>
      <c r="B229" s="4720" t="str">
        <f>+'Master Data'!D510</f>
        <v>The Contractor shall arrange for the installation of a lockable telephone in the Office for the Inspector of Works for the duration of the Contract.  The Contractor will be required to make the necessary application for connection and give all notices on behalf of the Employer.  The Employer will, however, be responsible for the direct payment of all fees, rentals and other charges by Telkom for the service for the Inspector of Works and for all calls made from this telephone.</v>
      </c>
      <c r="C229" s="4720"/>
      <c r="D229" s="4720"/>
      <c r="E229" s="4720"/>
      <c r="F229" s="4720"/>
      <c r="G229" s="4720"/>
      <c r="H229" s="4720"/>
      <c r="I229" s="4720"/>
      <c r="J229" s="4720"/>
      <c r="K229" s="4721"/>
    </row>
    <row r="230" spans="1:11" ht="13.8">
      <c r="A230" s="57"/>
      <c r="B230" s="872"/>
      <c r="C230" s="872"/>
      <c r="D230" s="872"/>
      <c r="E230" s="872"/>
      <c r="F230" s="872"/>
      <c r="G230" s="872"/>
      <c r="H230" s="872"/>
      <c r="I230" s="872"/>
      <c r="J230" s="872"/>
      <c r="K230" s="873"/>
    </row>
    <row r="231" spans="1:11" ht="13.8">
      <c r="A231" s="1652"/>
      <c r="B231" s="2648" t="str">
        <f>+'Master Data'!D511</f>
        <v>SHED</v>
      </c>
      <c r="C231" s="2648"/>
      <c r="D231" s="2648"/>
      <c r="E231" s="2648"/>
      <c r="F231" s="2648"/>
      <c r="G231" s="2648"/>
      <c r="H231" s="2648"/>
      <c r="I231" s="2648"/>
      <c r="J231" s="2648"/>
      <c r="K231" s="4602"/>
    </row>
    <row r="232" spans="1:11" ht="13.8">
      <c r="A232" s="1652"/>
      <c r="B232" s="59"/>
      <c r="C232" s="59"/>
      <c r="D232" s="59"/>
      <c r="E232" s="59"/>
      <c r="F232" s="59"/>
      <c r="G232" s="59"/>
      <c r="H232" s="59"/>
      <c r="I232" s="59"/>
      <c r="J232" s="59"/>
      <c r="K232" s="62"/>
    </row>
    <row r="233" spans="1:11" ht="45.75" customHeight="1">
      <c r="A233" s="1653"/>
      <c r="B233" s="4720" t="str">
        <f>+'Master Data'!D512</f>
        <v>Provide, erect, maintain and remove at completion, ample temporary sheds for the proper storage of materials and for the use of the workmen, and remove when no longer required.</v>
      </c>
      <c r="C233" s="4720"/>
      <c r="D233" s="4720"/>
      <c r="E233" s="4720"/>
      <c r="F233" s="4720"/>
      <c r="G233" s="4720"/>
      <c r="H233" s="4720"/>
      <c r="I233" s="4720"/>
      <c r="J233" s="4720"/>
      <c r="K233" s="4721"/>
    </row>
    <row r="234" spans="1:11" ht="13.8">
      <c r="A234" s="57"/>
      <c r="B234" s="872"/>
      <c r="C234" s="872"/>
      <c r="D234" s="872"/>
      <c r="E234" s="872"/>
      <c r="F234" s="872"/>
      <c r="G234" s="872"/>
      <c r="H234" s="872"/>
      <c r="I234" s="872"/>
      <c r="J234" s="872"/>
      <c r="K234" s="873"/>
    </row>
    <row r="235" spans="1:11" ht="13.8">
      <c r="A235" s="1662" t="s">
        <v>619</v>
      </c>
      <c r="B235" s="2956" t="str">
        <f>+'Master Data'!D513</f>
        <v>The requirement for provision and erection of signboards are:</v>
      </c>
      <c r="C235" s="2956"/>
      <c r="D235" s="2956"/>
      <c r="E235" s="2956"/>
      <c r="F235" s="2956"/>
      <c r="G235" s="2956"/>
      <c r="H235" s="2956"/>
      <c r="I235" s="2956"/>
      <c r="J235" s="2956"/>
      <c r="K235" s="4719"/>
    </row>
    <row r="236" spans="1:11" ht="13.8">
      <c r="A236" s="1652"/>
      <c r="B236" s="59"/>
      <c r="C236" s="59"/>
      <c r="D236" s="59"/>
      <c r="E236" s="59"/>
      <c r="F236" s="59"/>
      <c r="G236" s="59"/>
      <c r="H236" s="59"/>
      <c r="I236" s="59"/>
      <c r="J236" s="59"/>
      <c r="K236" s="62"/>
    </row>
    <row r="237" spans="1:11" ht="96.6" customHeight="1">
      <c r="A237" s="58"/>
      <c r="B237" s="4731" t="str">
        <f>+'Master Data'!D514</f>
        <v>Supply, erect, maintain and remove at completion a painted notice board, size overall 2800 x 2345 mm high sign written to detail as Drawing No. T9506 which drawing is available from offices of the Department of Public Works. Only the official notice board is to be displayed on the site and no Sub-Contractor's boards will be permitted.  The Contractor, at his own cost, may provide a board on which all sub-contract firms' names may be sign written. The notice board is to be to the approval of the Employer and is to be maintained in first class condition and placed where directed at the entrance to the site and remain there for the duration of the Contract.</v>
      </c>
      <c r="C237" s="4729"/>
      <c r="D237" s="4729"/>
      <c r="E237" s="4729"/>
      <c r="F237" s="4729"/>
      <c r="G237" s="4729"/>
      <c r="H237" s="4729"/>
      <c r="I237" s="4729"/>
      <c r="J237" s="4729"/>
      <c r="K237" s="4730"/>
    </row>
    <row r="238" spans="1:11" ht="13.8">
      <c r="A238" s="820"/>
      <c r="B238" s="820"/>
      <c r="C238" s="821"/>
      <c r="D238" s="821"/>
      <c r="E238" s="821"/>
      <c r="F238" s="821"/>
      <c r="G238" s="821"/>
      <c r="H238" s="821"/>
      <c r="I238" s="821"/>
      <c r="J238" s="821"/>
      <c r="K238" s="61"/>
    </row>
    <row r="239" spans="1:11" ht="13.8">
      <c r="A239" s="1659" t="s">
        <v>620</v>
      </c>
      <c r="B239" s="4735" t="str">
        <f>+'Master Data'!D515</f>
        <v>Requirement for the termination, diversion or maintenance of existing services:</v>
      </c>
      <c r="C239" s="4735"/>
      <c r="D239" s="4735"/>
      <c r="E239" s="4735"/>
      <c r="F239" s="4735"/>
      <c r="G239" s="4735"/>
      <c r="H239" s="4735"/>
      <c r="I239" s="4735"/>
      <c r="J239" s="4735"/>
      <c r="K239" s="4736"/>
    </row>
    <row r="240" spans="1:11" ht="13.8">
      <c r="A240" s="1652"/>
      <c r="B240" s="59"/>
      <c r="C240" s="59"/>
      <c r="D240" s="59"/>
      <c r="E240" s="59"/>
      <c r="F240" s="59"/>
      <c r="G240" s="59"/>
      <c r="H240" s="59"/>
      <c r="I240" s="59"/>
      <c r="J240" s="59"/>
      <c r="K240" s="62"/>
    </row>
    <row r="241" spans="1:11" ht="75" customHeight="1">
      <c r="A241" s="837"/>
      <c r="B241" s="4720" t="str">
        <f>+'Master Data'!D516</f>
        <v>Should the Contractor come in contact with any underground cables or pipes during excavations, immediate notification must be made to the Employer and all work in the vicinity of such cables, pipes, etc., shall cease until authority to proceed has been obtained from the Employer. Should the Contractor damage underground cables or pipes resulting in a disruption of services to an existing institution such damage shall be repaired immediately.</v>
      </c>
      <c r="C241" s="4720"/>
      <c r="D241" s="4720"/>
      <c r="E241" s="4720"/>
      <c r="F241" s="4720"/>
      <c r="G241" s="4720"/>
      <c r="H241" s="4720"/>
      <c r="I241" s="4720"/>
      <c r="J241" s="4720"/>
      <c r="K241" s="4721"/>
    </row>
    <row r="242" spans="1:11" ht="13.8">
      <c r="A242" s="837"/>
      <c r="B242" s="55"/>
      <c r="C242" s="55"/>
      <c r="D242" s="55"/>
      <c r="E242" s="55"/>
      <c r="F242" s="55"/>
      <c r="G242" s="55"/>
      <c r="H242" s="55"/>
      <c r="I242" s="55"/>
      <c r="J242" s="55"/>
      <c r="K242" s="717"/>
    </row>
    <row r="243" spans="1:11" ht="13.8">
      <c r="A243" s="1663" t="s">
        <v>1030</v>
      </c>
      <c r="B243" s="3810" t="str">
        <f>+'Master Data'!D517</f>
        <v>Services which are known to exist on the site:</v>
      </c>
      <c r="C243" s="3810"/>
      <c r="D243" s="3810"/>
      <c r="E243" s="3810"/>
      <c r="F243" s="3810"/>
      <c r="G243" s="3810"/>
      <c r="H243" s="3810"/>
      <c r="I243" s="3810"/>
      <c r="J243" s="3810"/>
      <c r="K243" s="4722"/>
    </row>
    <row r="244" spans="1:11" ht="13.8">
      <c r="A244" s="837"/>
      <c r="B244" s="55"/>
      <c r="C244" s="55"/>
      <c r="D244" s="55"/>
      <c r="E244" s="55"/>
      <c r="F244" s="55"/>
      <c r="G244" s="55"/>
      <c r="H244" s="55"/>
      <c r="I244" s="55"/>
      <c r="J244" s="55"/>
      <c r="K244" s="717"/>
    </row>
    <row r="245" spans="1:11" ht="13.8">
      <c r="A245" s="837"/>
      <c r="B245" s="4727" t="str">
        <f>+'Master Data'!D518</f>
        <v>Investigate and provide detail drawings.</v>
      </c>
      <c r="C245" s="4727"/>
      <c r="D245" s="4727"/>
      <c r="E245" s="4727"/>
      <c r="F245" s="4727"/>
      <c r="G245" s="4727"/>
      <c r="H245" s="4727"/>
      <c r="I245" s="4727"/>
      <c r="J245" s="4727"/>
      <c r="K245" s="4728"/>
    </row>
    <row r="246" spans="1:11" ht="13.8">
      <c r="A246" s="837"/>
      <c r="B246" s="55"/>
      <c r="C246" s="55"/>
      <c r="D246" s="55"/>
      <c r="E246" s="55"/>
      <c r="F246" s="55"/>
      <c r="G246" s="55"/>
      <c r="H246" s="55"/>
      <c r="I246" s="55"/>
      <c r="J246" s="55"/>
      <c r="K246" s="717"/>
    </row>
    <row r="247" spans="1:11" ht="13.8">
      <c r="A247" s="837"/>
      <c r="B247" s="55"/>
      <c r="C247" s="55"/>
      <c r="D247" s="55"/>
      <c r="E247" s="55"/>
      <c r="F247" s="55"/>
      <c r="G247" s="55"/>
      <c r="H247" s="55"/>
      <c r="I247" s="55"/>
      <c r="J247" s="55"/>
      <c r="K247" s="717"/>
    </row>
    <row r="248" spans="1:11" ht="13.8">
      <c r="A248" s="1663" t="s">
        <v>1031</v>
      </c>
      <c r="B248" s="2956" t="str">
        <f>+'Master Data'!D519</f>
        <v>Requirement for detection apparatus</v>
      </c>
      <c r="C248" s="2956"/>
      <c r="D248" s="2956"/>
      <c r="E248" s="2956"/>
      <c r="F248" s="2956"/>
      <c r="G248" s="2956"/>
      <c r="H248" s="2956"/>
      <c r="I248" s="2956"/>
      <c r="J248" s="2956"/>
      <c r="K248" s="4719"/>
    </row>
    <row r="249" spans="1:11" ht="13.8">
      <c r="A249" s="837"/>
      <c r="B249" s="55"/>
      <c r="C249" s="55"/>
      <c r="D249" s="55"/>
      <c r="E249" s="55"/>
      <c r="F249" s="55"/>
      <c r="G249" s="55"/>
      <c r="H249" s="55"/>
      <c r="I249" s="55"/>
      <c r="J249" s="55"/>
      <c r="K249" s="717"/>
    </row>
    <row r="250" spans="1:11" ht="13.8">
      <c r="A250" s="837"/>
      <c r="B250" s="4727" t="str">
        <f>+'Master Data'!D520</f>
        <v>None</v>
      </c>
      <c r="C250" s="4727"/>
      <c r="D250" s="4727"/>
      <c r="E250" s="4727"/>
      <c r="F250" s="4727"/>
      <c r="G250" s="4727"/>
      <c r="H250" s="4727"/>
      <c r="I250" s="4727"/>
      <c r="J250" s="4727"/>
      <c r="K250" s="4728"/>
    </row>
    <row r="251" spans="1:11" ht="13.8">
      <c r="A251" s="837"/>
      <c r="B251" s="55"/>
      <c r="C251" s="55"/>
      <c r="D251" s="55"/>
      <c r="E251" s="55"/>
      <c r="F251" s="55"/>
      <c r="G251" s="55"/>
      <c r="H251" s="55"/>
      <c r="I251" s="55"/>
      <c r="J251" s="55"/>
      <c r="K251" s="717"/>
    </row>
    <row r="252" spans="1:11" ht="13.8">
      <c r="A252" s="1663" t="s">
        <v>1032</v>
      </c>
      <c r="B252" s="3810" t="str">
        <f>+'Master Data'!D521</f>
        <v>ADDITIONAL HEALTH AND SAFETY REQUIREMENTS ARE:</v>
      </c>
      <c r="C252" s="3810"/>
      <c r="D252" s="3810"/>
      <c r="E252" s="3810"/>
      <c r="F252" s="3810"/>
      <c r="G252" s="3810"/>
      <c r="H252" s="3810"/>
      <c r="I252" s="3810"/>
      <c r="J252" s="3810"/>
      <c r="K252" s="4722"/>
    </row>
    <row r="253" spans="1:11" ht="13.8">
      <c r="A253" s="837"/>
      <c r="B253" s="55"/>
      <c r="C253" s="55"/>
      <c r="D253" s="55"/>
      <c r="E253" s="55"/>
      <c r="F253" s="55"/>
      <c r="G253" s="55"/>
      <c r="H253" s="55"/>
      <c r="I253" s="55"/>
      <c r="J253" s="55"/>
      <c r="K253" s="717"/>
    </row>
    <row r="254" spans="1:11" ht="142.94999999999999" customHeight="1">
      <c r="A254" s="837"/>
      <c r="B254" s="4729" t="str">
        <f>+'Master Data'!D522</f>
        <v>By the submission of a tender, any Tenderder will, if awarded the contract to which this tender document relates, be deemed to be the mandatory as envisaged by Section 37 (2) of the Act.  As a mandatory the successful Tenderder will be deemed to be the “principal contractor” and an employer in his/her/their own right with duties as prescribed in the Act and accordingly will be deemed to have agreed to be solely responsible for ensuring that in connection with the service to which this tender document relates, all work will be performed and machinery and plant used in accordance with the Act.  Should the Contractor, for whatever reason be unable to perform as required by the Act, the Contractor undertakes to inform the Employer accordingly. 
Tenderders are advised that it is a Condition of this  Tender that a 'Construction Phase Safety, Health and Environmental Plan' specifically relates to the project for which tenders are being submitted and must be prepared by the Tenderder and submitted with the other tender documents at the time of tender. Failure to do so will invalidate the tender.</v>
      </c>
      <c r="C254" s="4729"/>
      <c r="D254" s="4729"/>
      <c r="E254" s="4729"/>
      <c r="F254" s="4729"/>
      <c r="G254" s="4729"/>
      <c r="H254" s="4729"/>
      <c r="I254" s="4729"/>
      <c r="J254" s="4729"/>
      <c r="K254" s="4730"/>
    </row>
    <row r="255" spans="1:11" ht="144.6" customHeight="1">
      <c r="A255" s="837"/>
      <c r="B255" s="4717" t="str">
        <f>+'Master Data'!D523</f>
        <v>Tenderders are therefore advised to study the 'Construction Safety, Health and Environmental Specification' which is issued as part of this tender document, the Model Preambles to Trades - 2008, any project Specification included in this tender document and any and all drawings which are referred to and issued as part of this tender document before preparing their own project specific 'Construction Phase Safety, Health and Environmental Plan' . Tenderders are also advised that such a plan which is submitted with a tender but is incomplete or considered inadequate by the Employer or his Representative will invalidate the tender. 
The Contractor will be deemed to have satisfied himself with his obligations in terms of the Act and to have allowed for all costs arising from compliance with the Act as no claim for extra costs arising from compliance with, and obligations in terms of the Act will be entertained.</v>
      </c>
      <c r="C255" s="4717"/>
      <c r="D255" s="4717"/>
      <c r="E255" s="4717"/>
      <c r="F255" s="4717"/>
      <c r="G255" s="4717"/>
      <c r="H255" s="4717"/>
      <c r="I255" s="4717"/>
      <c r="J255" s="4717"/>
      <c r="K255" s="4718"/>
    </row>
    <row r="256" spans="1:11" ht="5.25" customHeight="1">
      <c r="A256" s="837"/>
      <c r="B256" s="2648"/>
      <c r="C256" s="2648"/>
      <c r="D256" s="2648"/>
      <c r="E256" s="2648"/>
      <c r="F256" s="2648"/>
      <c r="G256" s="2648"/>
      <c r="H256" s="2648"/>
      <c r="I256" s="2648"/>
      <c r="J256" s="2648"/>
      <c r="K256" s="4602"/>
    </row>
    <row r="257" spans="1:11" ht="13.8">
      <c r="A257" s="1663" t="s">
        <v>1033</v>
      </c>
      <c r="B257" s="2956" t="str">
        <f>+'Master Data'!D524</f>
        <v>WORK BY NOMINATED AND SELECTED SUBCONTRACTORS COMPRISE:</v>
      </c>
      <c r="C257" s="2956"/>
      <c r="D257" s="2956"/>
      <c r="E257" s="2956"/>
      <c r="F257" s="2956"/>
      <c r="G257" s="2956"/>
      <c r="H257" s="2956"/>
      <c r="I257" s="2956"/>
      <c r="J257" s="2956"/>
      <c r="K257" s="4719"/>
    </row>
    <row r="258" spans="1:11" ht="6" customHeight="1">
      <c r="A258" s="837"/>
      <c r="B258" s="55"/>
      <c r="C258" s="55"/>
      <c r="D258" s="55"/>
      <c r="E258" s="55"/>
      <c r="F258" s="55"/>
      <c r="G258" s="55"/>
      <c r="H258" s="55"/>
      <c r="I258" s="55"/>
      <c r="J258" s="55"/>
      <c r="K258" s="717"/>
    </row>
    <row r="259" spans="1:11" s="71" customFormat="1" ht="65.400000000000006" customHeight="1">
      <c r="A259" s="1652"/>
      <c r="B259" s="4723" t="str">
        <f>+'Master Data'!D525</f>
        <v>[Provide list of applicable contractors]</v>
      </c>
      <c r="C259" s="4724"/>
      <c r="D259" s="4724"/>
      <c r="E259" s="4724"/>
      <c r="F259" s="4724"/>
      <c r="G259" s="4724"/>
      <c r="H259" s="4724"/>
      <c r="I259" s="4724"/>
      <c r="J259" s="4724"/>
      <c r="K259" s="4725"/>
    </row>
    <row r="260" spans="1:11" ht="15">
      <c r="A260" s="677"/>
      <c r="B260" s="4726"/>
      <c r="C260" s="4633"/>
      <c r="D260" s="4633"/>
      <c r="E260" s="4633"/>
      <c r="F260" s="4633"/>
      <c r="G260" s="4633"/>
      <c r="H260" s="4633"/>
      <c r="I260" s="4633"/>
      <c r="J260" s="4633"/>
      <c r="K260" s="4634"/>
    </row>
    <row r="261" spans="1:11">
      <c r="B261" s="2417" t="s">
        <v>582</v>
      </c>
      <c r="C261" s="2418"/>
      <c r="D261" s="2418"/>
      <c r="E261" s="2418"/>
      <c r="F261" s="2418"/>
      <c r="G261" s="2418"/>
      <c r="H261" s="2418"/>
      <c r="I261" s="2418"/>
      <c r="J261" s="2418"/>
      <c r="K261" s="2418"/>
    </row>
    <row r="262" spans="1:11">
      <c r="B262" s="2417" t="s">
        <v>582</v>
      </c>
      <c r="C262" s="2418"/>
      <c r="D262" s="2418"/>
      <c r="E262" s="2418"/>
      <c r="F262" s="2418"/>
      <c r="G262" s="2418"/>
      <c r="H262" s="2418"/>
      <c r="I262" s="2418"/>
      <c r="J262" s="2418"/>
      <c r="K262" s="2418"/>
    </row>
    <row r="263" spans="1:11">
      <c r="B263" s="2417" t="s">
        <v>582</v>
      </c>
      <c r="C263" s="2418"/>
      <c r="D263" s="2418"/>
      <c r="E263" s="2418"/>
      <c r="F263" s="2418"/>
      <c r="G263" s="2418"/>
      <c r="H263" s="2418"/>
      <c r="I263" s="2418"/>
      <c r="J263" s="2418"/>
      <c r="K263" s="2418"/>
    </row>
    <row r="264" spans="1:11">
      <c r="B264" s="2417" t="s">
        <v>582</v>
      </c>
      <c r="C264" s="2418"/>
      <c r="D264" s="2418"/>
      <c r="E264" s="2418"/>
      <c r="F264" s="2418"/>
      <c r="G264" s="2418"/>
      <c r="H264" s="2418"/>
      <c r="I264" s="2418"/>
      <c r="J264" s="2418"/>
      <c r="K264" s="2418"/>
    </row>
  </sheetData>
  <sheetProtection formatRows="0"/>
  <mergeCells count="177">
    <mergeCell ref="B261:K261"/>
    <mergeCell ref="B262:K262"/>
    <mergeCell ref="B263:K263"/>
    <mergeCell ref="B264:K264"/>
    <mergeCell ref="G129:J129"/>
    <mergeCell ref="B91:I91"/>
    <mergeCell ref="B92:I92"/>
    <mergeCell ref="B94:I94"/>
    <mergeCell ref="B95:I95"/>
    <mergeCell ref="B125:K125"/>
    <mergeCell ref="B127:K127"/>
    <mergeCell ref="C130:D130"/>
    <mergeCell ref="C131:D131"/>
    <mergeCell ref="C132:D132"/>
    <mergeCell ref="B143:K143"/>
    <mergeCell ref="B145:K145"/>
    <mergeCell ref="B147:K147"/>
    <mergeCell ref="B184:K184"/>
    <mergeCell ref="B180:F180"/>
    <mergeCell ref="B182:K182"/>
    <mergeCell ref="B167:K167"/>
    <mergeCell ref="B169:K169"/>
    <mergeCell ref="B171:K171"/>
    <mergeCell ref="B173:K173"/>
    <mergeCell ref="B69:K69"/>
    <mergeCell ref="B115:K115"/>
    <mergeCell ref="B117:K117"/>
    <mergeCell ref="B53:K53"/>
    <mergeCell ref="B71:K71"/>
    <mergeCell ref="B73:K73"/>
    <mergeCell ref="B75:K75"/>
    <mergeCell ref="B107:K107"/>
    <mergeCell ref="B63:K63"/>
    <mergeCell ref="B67:K67"/>
    <mergeCell ref="B121:K121"/>
    <mergeCell ref="B111:K111"/>
    <mergeCell ref="J92:K92"/>
    <mergeCell ref="J93:K93"/>
    <mergeCell ref="J94:K94"/>
    <mergeCell ref="J95:K95"/>
    <mergeCell ref="J96:K96"/>
    <mergeCell ref="J97:K97"/>
    <mergeCell ref="B93:H93"/>
    <mergeCell ref="B96:H96"/>
    <mergeCell ref="B97:H97"/>
    <mergeCell ref="B175:K175"/>
    <mergeCell ref="B177:K177"/>
    <mergeCell ref="B165:K165"/>
    <mergeCell ref="B14:K14"/>
    <mergeCell ref="B10:K10"/>
    <mergeCell ref="B12:K12"/>
    <mergeCell ref="B42:K42"/>
    <mergeCell ref="B21:K21"/>
    <mergeCell ref="B36:K36"/>
    <mergeCell ref="B32:K33"/>
    <mergeCell ref="B23:K23"/>
    <mergeCell ref="B25:K28"/>
    <mergeCell ref="B30:K30"/>
    <mergeCell ref="B40:K40"/>
    <mergeCell ref="B19:K19"/>
    <mergeCell ref="B55:K55"/>
    <mergeCell ref="B83:K83"/>
    <mergeCell ref="B85:K85"/>
    <mergeCell ref="B57:K57"/>
    <mergeCell ref="B79:K79"/>
    <mergeCell ref="B80:K80"/>
    <mergeCell ref="B77:K77"/>
    <mergeCell ref="B119:K119"/>
    <mergeCell ref="B59:K59"/>
    <mergeCell ref="A1:K1"/>
    <mergeCell ref="A3:C3"/>
    <mergeCell ref="D3:K3"/>
    <mergeCell ref="J4:K4"/>
    <mergeCell ref="H4:I4"/>
    <mergeCell ref="A2:K2"/>
    <mergeCell ref="D4:G4"/>
    <mergeCell ref="A4:C4"/>
    <mergeCell ref="B6:F6"/>
    <mergeCell ref="G139:J139"/>
    <mergeCell ref="G140:J140"/>
    <mergeCell ref="G141:J141"/>
    <mergeCell ref="G130:J130"/>
    <mergeCell ref="G131:J131"/>
    <mergeCell ref="G132:J132"/>
    <mergeCell ref="G133:J133"/>
    <mergeCell ref="G134:J134"/>
    <mergeCell ref="G135:J135"/>
    <mergeCell ref="G136:J136"/>
    <mergeCell ref="G137:J137"/>
    <mergeCell ref="G138:J138"/>
    <mergeCell ref="B163:K163"/>
    <mergeCell ref="B153:K153"/>
    <mergeCell ref="B149:K149"/>
    <mergeCell ref="B151:K151"/>
    <mergeCell ref="B103:K103"/>
    <mergeCell ref="B87:K87"/>
    <mergeCell ref="B99:K99"/>
    <mergeCell ref="B101:K101"/>
    <mergeCell ref="B155:K155"/>
    <mergeCell ref="B157:K157"/>
    <mergeCell ref="C136:D136"/>
    <mergeCell ref="C137:D137"/>
    <mergeCell ref="C138:D138"/>
    <mergeCell ref="C139:D139"/>
    <mergeCell ref="C140:D140"/>
    <mergeCell ref="C129:F129"/>
    <mergeCell ref="C141:D141"/>
    <mergeCell ref="B128:K128"/>
    <mergeCell ref="B89:K89"/>
    <mergeCell ref="J91:K91"/>
    <mergeCell ref="B90:F90"/>
    <mergeCell ref="J90:K90"/>
    <mergeCell ref="B161:K161"/>
    <mergeCell ref="B159:K159"/>
    <mergeCell ref="B209:K209"/>
    <mergeCell ref="B211:K211"/>
    <mergeCell ref="B186:K186"/>
    <mergeCell ref="B188:K188"/>
    <mergeCell ref="B198:K198"/>
    <mergeCell ref="B200:K200"/>
    <mergeCell ref="B202:K202"/>
    <mergeCell ref="B204:K204"/>
    <mergeCell ref="B206:K206"/>
    <mergeCell ref="B207:K207"/>
    <mergeCell ref="B194:K194"/>
    <mergeCell ref="B196:K196"/>
    <mergeCell ref="B190:K190"/>
    <mergeCell ref="B192:K192"/>
    <mergeCell ref="B213:K213"/>
    <mergeCell ref="B215:K215"/>
    <mergeCell ref="B217:K217"/>
    <mergeCell ref="B219:K219"/>
    <mergeCell ref="B225:K225"/>
    <mergeCell ref="B227:K227"/>
    <mergeCell ref="B221:K221"/>
    <mergeCell ref="B223:K223"/>
    <mergeCell ref="B245:K245"/>
    <mergeCell ref="B239:K239"/>
    <mergeCell ref="B248:K248"/>
    <mergeCell ref="B241:K241"/>
    <mergeCell ref="B243:K243"/>
    <mergeCell ref="B229:K229"/>
    <mergeCell ref="B231:K231"/>
    <mergeCell ref="B233:K233"/>
    <mergeCell ref="B235:K235"/>
    <mergeCell ref="B256:K256"/>
    <mergeCell ref="B259:K260"/>
    <mergeCell ref="B257:K257"/>
    <mergeCell ref="B250:K250"/>
    <mergeCell ref="B252:K252"/>
    <mergeCell ref="B254:K254"/>
    <mergeCell ref="B255:K255"/>
    <mergeCell ref="B237:K237"/>
    <mergeCell ref="M8:V10"/>
    <mergeCell ref="M12:U12"/>
    <mergeCell ref="C133:D133"/>
    <mergeCell ref="C134:D134"/>
    <mergeCell ref="C135:D135"/>
    <mergeCell ref="M19:V19"/>
    <mergeCell ref="B49:K49"/>
    <mergeCell ref="B46:K46"/>
    <mergeCell ref="B78:K78"/>
    <mergeCell ref="B65:K65"/>
    <mergeCell ref="B8:K8"/>
    <mergeCell ref="B34:K34"/>
    <mergeCell ref="B51:K51"/>
    <mergeCell ref="B38:K38"/>
    <mergeCell ref="B44:K44"/>
    <mergeCell ref="B47:K47"/>
    <mergeCell ref="B16:K16"/>
    <mergeCell ref="B81:K81"/>
    <mergeCell ref="B61:K61"/>
    <mergeCell ref="B123:K123"/>
    <mergeCell ref="B105:K105"/>
    <mergeCell ref="M21:V23"/>
    <mergeCell ref="B113:K113"/>
    <mergeCell ref="B109:K109"/>
  </mergeCells>
  <phoneticPr fontId="0" type="noConversion"/>
  <pageMargins left="0.51181102362204722" right="0.23622047244094491" top="0.74803149606299213" bottom="0.23622047244094491" header="0.27559055118110237" footer="0.15748031496062992"/>
  <pageSetup paperSize="9" scale="83" fitToHeight="100" orientation="portrait" r:id="rId1"/>
  <headerFooter alignWithMargins="0">
    <oddHeader>&amp;RKZN Department of Public Works
Effective Date:16 JANUARY 2023
Revision 9</oddHeader>
    <oddFooter>Page &amp;P of &amp;N</oddFooter>
  </headerFooter>
  <rowBreaks count="6" manualBreakCount="6">
    <brk id="46" max="10" man="1"/>
    <brk id="81" max="10" man="1"/>
    <brk id="127" max="10" man="1"/>
    <brk id="166" max="10" man="1"/>
    <brk id="203" max="10" man="1"/>
    <brk id="22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24718" r:id="rId4" name="Button 142">
              <controlPr defaultSize="0" print="0" autoFill="0" autoPict="0" macro="[0]!ToMainMenu">
                <anchor>
                  <from>
                    <xdr:col>11</xdr:col>
                    <xdr:colOff>327660</xdr:colOff>
                    <xdr:row>0</xdr:row>
                    <xdr:rowOff>152400</xdr:rowOff>
                  </from>
                  <to>
                    <xdr:col>14</xdr:col>
                    <xdr:colOff>152400</xdr:colOff>
                    <xdr:row>0</xdr:row>
                    <xdr:rowOff>441960</xdr:rowOff>
                  </to>
                </anchor>
              </controlPr>
            </control>
          </mc:Choice>
        </mc:AlternateContent>
        <mc:AlternateContent xmlns:mc="http://schemas.openxmlformats.org/markup-compatibility/2006">
          <mc:Choice Requires="x14">
            <control shapeId="24719" r:id="rId5" name="Button 143">
              <controlPr defaultSize="0" print="0" autoFill="0" autoPict="0" macro="[0]!PrintCoverPGSec1">
                <anchor>
                  <from>
                    <xdr:col>11</xdr:col>
                    <xdr:colOff>327660</xdr:colOff>
                    <xdr:row>2</xdr:row>
                    <xdr:rowOff>38100</xdr:rowOff>
                  </from>
                  <to>
                    <xdr:col>14</xdr:col>
                    <xdr:colOff>152400</xdr:colOff>
                    <xdr:row>2</xdr:row>
                    <xdr:rowOff>312420</xdr:rowOff>
                  </to>
                </anchor>
              </controlPr>
            </control>
          </mc:Choice>
        </mc:AlternateContent>
        <mc:AlternateContent xmlns:mc="http://schemas.openxmlformats.org/markup-compatibility/2006">
          <mc:Choice Requires="x14">
            <control shapeId="24720" r:id="rId6" name="Button 144">
              <controlPr defaultSize="0" print="0" autoFill="0" autoPict="0" macro="[0]!PrintPreview">
                <anchor>
                  <from>
                    <xdr:col>11</xdr:col>
                    <xdr:colOff>327660</xdr:colOff>
                    <xdr:row>0</xdr:row>
                    <xdr:rowOff>457200</xdr:rowOff>
                  </from>
                  <to>
                    <xdr:col>14</xdr:col>
                    <xdr:colOff>152400</xdr:colOff>
                    <xdr:row>1</xdr:row>
                    <xdr:rowOff>106680</xdr:rowOff>
                  </to>
                </anchor>
              </controlPr>
            </control>
          </mc:Choice>
        </mc:AlternateContent>
        <mc:AlternateContent xmlns:mc="http://schemas.openxmlformats.org/markup-compatibility/2006">
          <mc:Choice Requires="x14">
            <control shapeId="24788" r:id="rId7" name="Button 212">
              <controlPr defaultSize="0" print="0" autoFill="0" autoPict="0" macro="[0]!ToDataEntry">
                <anchor>
                  <from>
                    <xdr:col>11</xdr:col>
                    <xdr:colOff>327660</xdr:colOff>
                    <xdr:row>2</xdr:row>
                    <xdr:rowOff>342900</xdr:rowOff>
                  </from>
                  <to>
                    <xdr:col>14</xdr:col>
                    <xdr:colOff>152400</xdr:colOff>
                    <xdr:row>2</xdr:row>
                    <xdr:rowOff>632460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indexed="46"/>
  </sheetPr>
  <dimension ref="A1:E21"/>
  <sheetViews>
    <sheetView workbookViewId="0">
      <selection activeCell="E3" sqref="E3"/>
    </sheetView>
  </sheetViews>
  <sheetFormatPr defaultRowHeight="13.2"/>
  <cols>
    <col min="1" max="1" width="6.88671875" style="110" customWidth="1"/>
    <col min="2" max="2" width="82.44140625" customWidth="1"/>
  </cols>
  <sheetData>
    <row r="1" spans="1:5" ht="13.8" thickBot="1">
      <c r="A1" s="110">
        <v>1</v>
      </c>
      <c r="B1" s="411" t="s">
        <v>1424</v>
      </c>
      <c r="C1" s="417" t="s">
        <v>1425</v>
      </c>
    </row>
    <row r="2" spans="1:5">
      <c r="A2" s="110">
        <v>2</v>
      </c>
      <c r="B2" s="411" t="s">
        <v>1426</v>
      </c>
      <c r="C2" s="417" t="s">
        <v>1427</v>
      </c>
      <c r="D2" s="2981" t="s">
        <v>1428</v>
      </c>
      <c r="E2" s="2982"/>
    </row>
    <row r="3" spans="1:5" ht="14.4" thickBot="1">
      <c r="A3" s="110">
        <v>3</v>
      </c>
      <c r="B3" s="411" t="s">
        <v>1429</v>
      </c>
      <c r="C3" s="417" t="s">
        <v>1430</v>
      </c>
      <c r="D3" s="418">
        <v>5</v>
      </c>
      <c r="E3" s="412" t="str">
        <f ca="1">LOOKUP(D3,A1:C20,C:C)</f>
        <v>ME</v>
      </c>
    </row>
    <row r="4" spans="1:5">
      <c r="A4" s="110">
        <v>4</v>
      </c>
      <c r="B4" s="411" t="s">
        <v>1431</v>
      </c>
      <c r="C4" s="417" t="s">
        <v>1432</v>
      </c>
    </row>
    <row r="5" spans="1:5">
      <c r="A5" s="110">
        <v>5</v>
      </c>
      <c r="B5" s="411" t="s">
        <v>1433</v>
      </c>
      <c r="C5" s="417" t="s">
        <v>1434</v>
      </c>
    </row>
    <row r="6" spans="1:5">
      <c r="A6" s="110">
        <v>6</v>
      </c>
      <c r="B6" s="411" t="s">
        <v>1435</v>
      </c>
      <c r="C6" s="417" t="s">
        <v>1436</v>
      </c>
    </row>
    <row r="7" spans="1:5" ht="26.4">
      <c r="A7" s="110">
        <v>7</v>
      </c>
      <c r="B7" s="411" t="s">
        <v>1437</v>
      </c>
      <c r="C7" s="92" t="s">
        <v>1438</v>
      </c>
    </row>
    <row r="8" spans="1:5" ht="26.4">
      <c r="A8" s="110">
        <v>8</v>
      </c>
      <c r="B8" s="411" t="s">
        <v>1439</v>
      </c>
      <c r="C8" s="92" t="s">
        <v>1440</v>
      </c>
    </row>
    <row r="9" spans="1:5">
      <c r="A9" s="110">
        <v>9</v>
      </c>
      <c r="B9" s="411" t="s">
        <v>1441</v>
      </c>
      <c r="C9" s="165" t="s">
        <v>1442</v>
      </c>
    </row>
    <row r="10" spans="1:5" ht="39.6">
      <c r="A10" s="110">
        <v>10</v>
      </c>
      <c r="B10" s="411" t="s">
        <v>1443</v>
      </c>
      <c r="C10" s="92" t="s">
        <v>1444</v>
      </c>
    </row>
    <row r="11" spans="1:5" ht="26.4">
      <c r="A11" s="110">
        <v>11</v>
      </c>
      <c r="B11" s="411" t="s">
        <v>1445</v>
      </c>
      <c r="C11" s="92" t="s">
        <v>1446</v>
      </c>
    </row>
    <row r="12" spans="1:5" ht="26.4">
      <c r="A12" s="110">
        <v>12</v>
      </c>
      <c r="B12" s="411" t="s">
        <v>1447</v>
      </c>
      <c r="C12" s="92" t="s">
        <v>1448</v>
      </c>
    </row>
    <row r="13" spans="1:5" ht="26.4">
      <c r="A13" s="110">
        <v>13</v>
      </c>
      <c r="B13" s="411" t="s">
        <v>1449</v>
      </c>
      <c r="C13" s="92" t="s">
        <v>1450</v>
      </c>
    </row>
    <row r="14" spans="1:5" ht="26.4">
      <c r="A14" s="110">
        <v>14</v>
      </c>
      <c r="B14" s="411" t="s">
        <v>1451</v>
      </c>
      <c r="C14" s="92" t="s">
        <v>1452</v>
      </c>
    </row>
    <row r="15" spans="1:5" ht="26.4">
      <c r="A15" s="110">
        <v>15</v>
      </c>
      <c r="B15" s="411" t="s">
        <v>1453</v>
      </c>
      <c r="C15" s="165" t="s">
        <v>1454</v>
      </c>
    </row>
    <row r="16" spans="1:5" ht="26.4">
      <c r="A16" s="110">
        <v>16</v>
      </c>
      <c r="B16" s="411" t="s">
        <v>1455</v>
      </c>
      <c r="C16" s="92" t="s">
        <v>1456</v>
      </c>
    </row>
    <row r="17" spans="1:3">
      <c r="A17" s="110">
        <v>17</v>
      </c>
      <c r="B17" s="411" t="s">
        <v>1457</v>
      </c>
      <c r="C17" s="92" t="s">
        <v>1458</v>
      </c>
    </row>
    <row r="18" spans="1:3" ht="26.4">
      <c r="A18" s="110">
        <v>18</v>
      </c>
      <c r="B18" s="411" t="s">
        <v>1459</v>
      </c>
      <c r="C18" s="92" t="s">
        <v>1460</v>
      </c>
    </row>
    <row r="19" spans="1:3" ht="39.6">
      <c r="A19" s="110">
        <v>19</v>
      </c>
      <c r="B19" s="411" t="s">
        <v>1461</v>
      </c>
      <c r="C19" s="92" t="s">
        <v>1462</v>
      </c>
    </row>
    <row r="20" spans="1:3" ht="26.4">
      <c r="A20" s="110">
        <v>20</v>
      </c>
      <c r="B20" s="411" t="s">
        <v>1463</v>
      </c>
      <c r="C20" s="92" t="s">
        <v>1464</v>
      </c>
    </row>
    <row r="21" spans="1:3">
      <c r="B21" s="8"/>
      <c r="C21" s="110"/>
    </row>
  </sheetData>
  <mergeCells count="1">
    <mergeCell ref="D2:E2"/>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26">
    <tabColor rgb="FF00B0F0"/>
  </sheetPr>
  <dimension ref="A1:J170"/>
  <sheetViews>
    <sheetView showGridLines="0" showRowColHeaders="0" topLeftCell="A19" zoomScaleNormal="100" workbookViewId="0">
      <selection activeCell="E28" sqref="E28"/>
    </sheetView>
  </sheetViews>
  <sheetFormatPr defaultColWidth="9.109375" defaultRowHeight="13.2"/>
  <cols>
    <col min="1" max="1" width="5" customWidth="1"/>
    <col min="2" max="2" width="4" customWidth="1"/>
    <col min="4" max="4" width="4.33203125" customWidth="1"/>
    <col min="10" max="10" width="22.44140625" customWidth="1"/>
  </cols>
  <sheetData>
    <row r="1" spans="1:10">
      <c r="J1" s="173" t="s">
        <v>582</v>
      </c>
    </row>
    <row r="3" spans="1:10" ht="17.399999999999999">
      <c r="A3" s="3940" t="s">
        <v>93</v>
      </c>
      <c r="B3" s="3941"/>
      <c r="C3" s="3941"/>
      <c r="D3" s="3941"/>
      <c r="E3" s="3941"/>
      <c r="F3" s="3941"/>
      <c r="G3" s="3941"/>
      <c r="H3" s="3941"/>
      <c r="I3" s="3941"/>
      <c r="J3" s="3942"/>
    </row>
    <row r="6" spans="1:10" ht="21" customHeight="1">
      <c r="A6" s="174">
        <v>1</v>
      </c>
      <c r="B6" s="4784" t="s">
        <v>1120</v>
      </c>
      <c r="C6" s="4784"/>
      <c r="D6" s="4784"/>
      <c r="E6" s="175"/>
      <c r="F6" s="175"/>
      <c r="G6" s="175"/>
      <c r="H6" s="175"/>
      <c r="I6" s="175"/>
      <c r="J6" s="175"/>
    </row>
    <row r="7" spans="1:10">
      <c r="A7" s="175"/>
      <c r="B7" s="175"/>
      <c r="C7" s="175"/>
      <c r="D7" s="175"/>
      <c r="E7" s="175"/>
      <c r="F7" s="175"/>
      <c r="G7" s="175"/>
      <c r="H7" s="175"/>
      <c r="I7" s="175"/>
      <c r="J7" s="175"/>
    </row>
    <row r="8" spans="1:10" ht="40.5" customHeight="1">
      <c r="A8" s="175"/>
      <c r="B8" s="3383" t="s">
        <v>622</v>
      </c>
      <c r="C8" s="3383"/>
      <c r="D8" s="3383"/>
      <c r="E8" s="3383"/>
      <c r="F8" s="3383"/>
      <c r="G8" s="3383"/>
      <c r="H8" s="3383"/>
      <c r="I8" s="3383"/>
      <c r="J8" s="3383"/>
    </row>
    <row r="9" spans="1:10" ht="6" customHeight="1">
      <c r="A9" s="175"/>
      <c r="B9" s="175"/>
      <c r="C9" s="175"/>
      <c r="D9" s="175"/>
      <c r="E9" s="175"/>
      <c r="F9" s="175"/>
      <c r="G9" s="175"/>
      <c r="H9" s="175"/>
      <c r="I9" s="175"/>
      <c r="J9" s="175"/>
    </row>
    <row r="10" spans="1:10" ht="18" customHeight="1">
      <c r="A10" s="175"/>
      <c r="B10" s="176" t="s">
        <v>623</v>
      </c>
      <c r="C10" s="4782" t="s">
        <v>624</v>
      </c>
      <c r="D10" s="4782"/>
      <c r="E10" s="4782"/>
      <c r="F10" s="4782"/>
      <c r="G10" s="4782"/>
      <c r="H10" s="4782"/>
      <c r="I10" s="4782"/>
      <c r="J10" s="4782"/>
    </row>
    <row r="11" spans="1:10" ht="19.5" customHeight="1">
      <c r="A11" s="175"/>
      <c r="B11" s="176" t="s">
        <v>625</v>
      </c>
      <c r="C11" s="4782" t="s">
        <v>626</v>
      </c>
      <c r="D11" s="4782"/>
      <c r="E11" s="4782"/>
      <c r="F11" s="4782"/>
      <c r="G11" s="4782"/>
      <c r="H11" s="4782"/>
      <c r="I11" s="4782"/>
      <c r="J11" s="4782"/>
    </row>
    <row r="12" spans="1:10" ht="19.5" customHeight="1">
      <c r="A12" s="175"/>
      <c r="B12" s="176" t="s">
        <v>627</v>
      </c>
      <c r="C12" s="4782" t="s">
        <v>1482</v>
      </c>
      <c r="D12" s="4782"/>
      <c r="E12" s="4782"/>
      <c r="F12" s="4782"/>
      <c r="G12" s="4782"/>
      <c r="H12" s="4782"/>
      <c r="I12" s="4782"/>
      <c r="J12" s="4782"/>
    </row>
    <row r="13" spans="1:10" ht="21" customHeight="1">
      <c r="A13" s="175"/>
      <c r="B13" s="176" t="s">
        <v>628</v>
      </c>
      <c r="C13" s="4782" t="s">
        <v>629</v>
      </c>
      <c r="D13" s="4782"/>
      <c r="E13" s="4782"/>
      <c r="F13" s="4782"/>
      <c r="G13" s="4782"/>
      <c r="H13" s="4782"/>
      <c r="I13" s="4782"/>
      <c r="J13" s="4782"/>
    </row>
    <row r="14" spans="1:10">
      <c r="A14" s="175"/>
      <c r="B14" s="175"/>
      <c r="C14" s="175"/>
      <c r="D14" s="175"/>
      <c r="E14" s="175"/>
      <c r="F14" s="175"/>
      <c r="G14" s="175"/>
      <c r="H14" s="175"/>
      <c r="I14" s="175"/>
      <c r="J14" s="175"/>
    </row>
    <row r="15" spans="1:10" ht="16.5" customHeight="1">
      <c r="A15" s="174">
        <v>2</v>
      </c>
      <c r="B15" s="4783" t="s">
        <v>630</v>
      </c>
      <c r="C15" s="4783"/>
      <c r="D15" s="4783"/>
      <c r="E15" s="4783"/>
      <c r="F15" s="4783"/>
      <c r="G15" s="4783"/>
      <c r="H15" s="4783"/>
      <c r="I15" s="4783"/>
      <c r="J15" s="4783"/>
    </row>
    <row r="16" spans="1:10" ht="16.5" customHeight="1">
      <c r="B16" s="5"/>
      <c r="C16" s="5"/>
      <c r="D16" s="5"/>
      <c r="E16" s="5"/>
      <c r="F16" s="5"/>
      <c r="G16" s="5"/>
      <c r="H16" s="5"/>
      <c r="I16" s="5"/>
      <c r="J16" s="5"/>
    </row>
    <row r="17" spans="1:10" ht="30" customHeight="1">
      <c r="B17" s="3383" t="s">
        <v>631</v>
      </c>
      <c r="C17" s="3383"/>
      <c r="D17" s="3383"/>
      <c r="E17" s="3383"/>
      <c r="F17" s="3383"/>
      <c r="G17" s="3383"/>
      <c r="H17" s="3383"/>
      <c r="I17" s="3383"/>
      <c r="J17" s="3383"/>
    </row>
    <row r="18" spans="1:10" ht="8.25" customHeight="1">
      <c r="C18" s="177"/>
      <c r="D18" s="177"/>
      <c r="E18" s="177"/>
      <c r="F18" s="177"/>
      <c r="G18" s="177"/>
      <c r="H18" s="177"/>
      <c r="I18" s="177"/>
      <c r="J18" s="177"/>
    </row>
    <row r="19" spans="1:10" ht="18" customHeight="1">
      <c r="B19" s="3383" t="s">
        <v>554</v>
      </c>
      <c r="C19" s="3383"/>
      <c r="D19" s="3383"/>
      <c r="E19" s="3383"/>
      <c r="F19" s="3383"/>
      <c r="G19" s="3383"/>
      <c r="H19" s="3383"/>
      <c r="I19" s="3383"/>
      <c r="J19" s="3383"/>
    </row>
    <row r="20" spans="1:10" ht="8.25" customHeight="1">
      <c r="C20" s="177"/>
      <c r="D20" s="177"/>
      <c r="E20" s="177"/>
      <c r="F20" s="177"/>
      <c r="G20" s="177"/>
      <c r="H20" s="177"/>
      <c r="I20" s="177"/>
      <c r="J20" s="177"/>
    </row>
    <row r="21" spans="1:10" ht="15.75" customHeight="1">
      <c r="A21" s="174">
        <v>3</v>
      </c>
      <c r="B21" s="4783" t="s">
        <v>632</v>
      </c>
      <c r="C21" s="4783"/>
      <c r="D21" s="4783"/>
      <c r="E21" s="4783"/>
      <c r="F21" s="4783"/>
      <c r="G21" s="4783"/>
      <c r="H21" s="4783"/>
      <c r="I21" s="4783"/>
    </row>
    <row r="22" spans="1:10" ht="6" customHeight="1">
      <c r="C22" s="177"/>
      <c r="D22" s="177"/>
      <c r="E22" s="177"/>
      <c r="F22" s="177"/>
      <c r="G22" s="177"/>
      <c r="H22" s="177"/>
      <c r="I22" s="177"/>
      <c r="J22" s="177"/>
    </row>
    <row r="23" spans="1:10" ht="15.75" customHeight="1">
      <c r="B23" s="178">
        <v>3.1</v>
      </c>
      <c r="C23" s="4777" t="s">
        <v>591</v>
      </c>
      <c r="D23" s="4777"/>
      <c r="E23" s="4777"/>
      <c r="F23" s="4777"/>
      <c r="G23" s="4777"/>
      <c r="H23" s="4777"/>
      <c r="I23" s="4777"/>
      <c r="J23" s="4777"/>
    </row>
    <row r="24" spans="1:10" ht="29.25" customHeight="1">
      <c r="C24" s="4777" t="s">
        <v>555</v>
      </c>
      <c r="D24" s="4777"/>
      <c r="E24" s="4777"/>
      <c r="F24" s="4777"/>
      <c r="G24" s="4777"/>
      <c r="H24" s="4777"/>
      <c r="I24" s="4777"/>
      <c r="J24" s="4777"/>
    </row>
    <row r="25" spans="1:10" ht="39" customHeight="1">
      <c r="C25" s="4777" t="s">
        <v>556</v>
      </c>
      <c r="D25" s="4777"/>
      <c r="E25" s="4777"/>
      <c r="F25" s="4777"/>
      <c r="G25" s="4777"/>
      <c r="H25" s="4777"/>
      <c r="I25" s="4777"/>
      <c r="J25" s="4777"/>
    </row>
    <row r="26" spans="1:10" ht="29.25" customHeight="1">
      <c r="C26" s="4777" t="s">
        <v>557</v>
      </c>
      <c r="D26" s="4777"/>
      <c r="E26" s="4777"/>
      <c r="F26" s="4777"/>
      <c r="G26" s="4777"/>
      <c r="H26" s="4777"/>
      <c r="I26" s="4777"/>
      <c r="J26" s="4777"/>
    </row>
    <row r="27" spans="1:10" ht="8.25" customHeight="1">
      <c r="C27" s="179"/>
      <c r="D27" s="177"/>
      <c r="E27" s="177"/>
      <c r="F27" s="177"/>
      <c r="G27" s="177"/>
      <c r="H27" s="177"/>
      <c r="I27" s="177"/>
      <c r="J27" s="177"/>
    </row>
    <row r="28" spans="1:10" ht="16.5" customHeight="1">
      <c r="B28" s="178">
        <v>3.2</v>
      </c>
      <c r="C28" s="4777" t="s">
        <v>592</v>
      </c>
      <c r="D28" s="4777"/>
      <c r="E28" s="4777"/>
      <c r="F28" s="4777"/>
      <c r="G28" s="4777"/>
      <c r="H28" s="4777"/>
      <c r="I28" s="4777"/>
      <c r="J28" s="4777"/>
    </row>
    <row r="29" spans="1:10" ht="6" customHeight="1">
      <c r="A29" s="4"/>
      <c r="B29" s="4"/>
      <c r="C29" s="179"/>
      <c r="D29" s="179"/>
      <c r="E29" s="179"/>
      <c r="F29" s="179"/>
      <c r="G29" s="179"/>
      <c r="H29" s="179"/>
      <c r="I29" s="179"/>
      <c r="J29" s="179"/>
    </row>
    <row r="30" spans="1:10" ht="18" customHeight="1">
      <c r="C30" s="3379" t="s">
        <v>633</v>
      </c>
      <c r="D30" s="3379"/>
      <c r="E30" s="3379"/>
      <c r="F30" s="3379"/>
      <c r="G30" s="3379"/>
      <c r="H30" s="3379"/>
      <c r="I30" s="3379"/>
      <c r="J30" s="3379"/>
    </row>
    <row r="31" spans="1:10" ht="18" customHeight="1">
      <c r="C31" s="3379" t="s">
        <v>634</v>
      </c>
      <c r="D31" s="3379"/>
      <c r="E31" s="3379"/>
      <c r="F31" s="3379"/>
      <c r="G31" s="3379"/>
      <c r="H31" s="3379"/>
      <c r="I31" s="3379"/>
      <c r="J31" s="3379"/>
    </row>
    <row r="32" spans="1:10" ht="15.75" customHeight="1">
      <c r="C32" s="3379" t="s">
        <v>635</v>
      </c>
      <c r="D32" s="3379"/>
      <c r="E32" s="3379"/>
      <c r="F32" s="3379"/>
      <c r="G32" s="3379"/>
      <c r="H32" s="3379"/>
      <c r="I32" s="3379"/>
      <c r="J32" s="3379"/>
    </row>
    <row r="33" spans="1:10" ht="5.25" customHeight="1">
      <c r="C33" s="177"/>
      <c r="D33" s="177"/>
      <c r="E33" s="177"/>
      <c r="F33" s="177"/>
      <c r="G33" s="177"/>
      <c r="H33" s="177"/>
      <c r="I33" s="177"/>
      <c r="J33" s="177"/>
    </row>
    <row r="34" spans="1:10" ht="18" customHeight="1">
      <c r="A34" s="180">
        <v>4</v>
      </c>
      <c r="B34" s="4785" t="s">
        <v>636</v>
      </c>
      <c r="C34" s="4785"/>
      <c r="D34" s="4785"/>
      <c r="E34" s="4785"/>
      <c r="F34" s="4785"/>
      <c r="G34" s="4785"/>
      <c r="H34" s="4785"/>
      <c r="I34" s="4785"/>
    </row>
    <row r="35" spans="1:10" ht="6" customHeight="1">
      <c r="A35" s="180"/>
      <c r="B35" s="182"/>
      <c r="C35" s="179"/>
      <c r="D35" s="179"/>
      <c r="E35" s="179"/>
      <c r="F35" s="179"/>
      <c r="G35" s="179"/>
      <c r="H35" s="179"/>
      <c r="I35" s="179"/>
      <c r="J35" s="179"/>
    </row>
    <row r="36" spans="1:10" ht="17.25" customHeight="1">
      <c r="A36" s="183"/>
      <c r="B36" s="3383" t="s">
        <v>637</v>
      </c>
      <c r="C36" s="3383"/>
      <c r="D36" s="3383"/>
      <c r="E36" s="3383"/>
      <c r="F36" s="3383"/>
      <c r="G36" s="3383"/>
      <c r="H36" s="3383"/>
      <c r="I36" s="3383"/>
      <c r="J36" s="3383"/>
    </row>
    <row r="37" spans="1:10" ht="8.25" customHeight="1">
      <c r="A37" s="183"/>
      <c r="B37" s="183"/>
      <c r="C37" s="177"/>
      <c r="D37" s="177"/>
      <c r="E37" s="177"/>
      <c r="F37" s="177"/>
      <c r="G37" s="177"/>
      <c r="H37" s="177"/>
      <c r="I37" s="177"/>
      <c r="J37" s="177"/>
    </row>
    <row r="38" spans="1:10" ht="29.25" customHeight="1">
      <c r="A38" s="183"/>
      <c r="B38" s="184" t="s">
        <v>623</v>
      </c>
      <c r="C38" s="3379" t="s">
        <v>638</v>
      </c>
      <c r="D38" s="3379"/>
      <c r="E38" s="3379"/>
      <c r="F38" s="3379"/>
      <c r="G38" s="3379"/>
      <c r="H38" s="3379"/>
      <c r="I38" s="3379"/>
      <c r="J38" s="3379"/>
    </row>
    <row r="39" spans="1:10" ht="33" customHeight="1">
      <c r="A39" s="183"/>
      <c r="B39" s="184" t="s">
        <v>625</v>
      </c>
      <c r="C39" s="3379" t="s">
        <v>639</v>
      </c>
      <c r="D39" s="3379"/>
      <c r="E39" s="3379"/>
      <c r="F39" s="3379"/>
      <c r="G39" s="3379"/>
      <c r="H39" s="3379"/>
      <c r="I39" s="3379"/>
      <c r="J39" s="3379"/>
    </row>
    <row r="40" spans="1:10" ht="18.75" customHeight="1">
      <c r="A40" s="183"/>
      <c r="B40" s="184" t="s">
        <v>627</v>
      </c>
      <c r="C40" s="3379" t="s">
        <v>640</v>
      </c>
      <c r="D40" s="3379"/>
      <c r="E40" s="3379"/>
      <c r="F40" s="3379"/>
      <c r="G40" s="3379"/>
      <c r="H40" s="3379"/>
      <c r="I40" s="3379"/>
      <c r="J40" s="3379"/>
    </row>
    <row r="41" spans="1:10" ht="18" customHeight="1">
      <c r="A41" s="183"/>
      <c r="B41" s="184" t="s">
        <v>628</v>
      </c>
      <c r="C41" s="3379" t="s">
        <v>641</v>
      </c>
      <c r="D41" s="3379"/>
      <c r="E41" s="3379"/>
      <c r="F41" s="3379"/>
      <c r="G41" s="3379"/>
      <c r="H41" s="3379"/>
      <c r="I41" s="3379"/>
      <c r="J41" s="3379"/>
    </row>
    <row r="42" spans="1:10" ht="18" customHeight="1">
      <c r="A42" s="183"/>
      <c r="B42" s="183"/>
      <c r="C42" s="177"/>
      <c r="D42" s="177"/>
      <c r="E42" s="177"/>
      <c r="F42" s="177"/>
      <c r="G42" s="177"/>
      <c r="H42" s="177"/>
      <c r="I42" s="177"/>
      <c r="J42" s="177"/>
    </row>
    <row r="43" spans="1:10" ht="14.25" customHeight="1">
      <c r="A43" s="180">
        <v>5</v>
      </c>
      <c r="B43" s="4785" t="s">
        <v>642</v>
      </c>
      <c r="C43" s="4785"/>
      <c r="D43" s="4785"/>
      <c r="E43" s="4785"/>
      <c r="F43" s="4785"/>
      <c r="G43" s="4785"/>
      <c r="H43" s="4785"/>
      <c r="I43" s="4785"/>
    </row>
    <row r="44" spans="1:10" ht="14.25" customHeight="1">
      <c r="A44" s="180"/>
      <c r="B44" s="182"/>
      <c r="C44" s="179"/>
      <c r="D44" s="179"/>
      <c r="E44" s="179"/>
      <c r="F44" s="179"/>
      <c r="G44" s="179"/>
      <c r="H44" s="179"/>
      <c r="I44" s="179"/>
      <c r="J44" s="179"/>
    </row>
    <row r="45" spans="1:10" ht="17.25" customHeight="1">
      <c r="B45" s="180">
        <v>5.0999999999999996</v>
      </c>
      <c r="C45" s="4777" t="s">
        <v>643</v>
      </c>
      <c r="D45" s="4777"/>
      <c r="E45" s="4777"/>
      <c r="F45" s="4777"/>
      <c r="G45" s="4777"/>
      <c r="H45" s="4777"/>
      <c r="I45" s="4777"/>
      <c r="J45" s="4777"/>
    </row>
    <row r="46" spans="1:10" ht="6" customHeight="1">
      <c r="A46" s="184"/>
      <c r="B46" s="183"/>
      <c r="C46" s="177"/>
      <c r="D46" s="177"/>
      <c r="E46" s="177"/>
      <c r="F46" s="177"/>
      <c r="G46" s="177"/>
      <c r="H46" s="177"/>
      <c r="I46" s="177"/>
      <c r="J46" s="177"/>
    </row>
    <row r="47" spans="1:10" ht="15" customHeight="1">
      <c r="C47" s="3379" t="s">
        <v>644</v>
      </c>
      <c r="D47" s="3379"/>
      <c r="E47" s="3379"/>
      <c r="F47" s="3379"/>
      <c r="G47" s="3379"/>
      <c r="H47" s="3379"/>
      <c r="I47" s="3379"/>
      <c r="J47" s="3379"/>
    </row>
    <row r="48" spans="1:10">
      <c r="C48" s="185"/>
      <c r="D48" s="183"/>
      <c r="E48" s="183"/>
      <c r="F48" s="183"/>
      <c r="G48" s="183"/>
      <c r="H48" s="183"/>
      <c r="I48" s="183"/>
      <c r="J48" s="183"/>
    </row>
    <row r="49" spans="1:10" ht="42.75" customHeight="1">
      <c r="B49" s="184" t="s">
        <v>623</v>
      </c>
      <c r="C49" s="3379" t="s">
        <v>645</v>
      </c>
      <c r="D49" s="3379"/>
      <c r="E49" s="3379"/>
      <c r="F49" s="3379"/>
      <c r="G49" s="3379"/>
      <c r="H49" s="3379"/>
      <c r="I49" s="3379"/>
      <c r="J49" s="3379"/>
    </row>
    <row r="50" spans="1:10" ht="45.75" customHeight="1">
      <c r="B50" s="184" t="s">
        <v>646</v>
      </c>
      <c r="C50" s="3379" t="s">
        <v>647</v>
      </c>
      <c r="D50" s="3379"/>
      <c r="E50" s="3379"/>
      <c r="F50" s="3379"/>
      <c r="G50" s="3379"/>
      <c r="H50" s="3379"/>
      <c r="I50" s="3379"/>
      <c r="J50" s="3379"/>
    </row>
    <row r="51" spans="1:10" ht="19.5" customHeight="1">
      <c r="B51" s="184" t="s">
        <v>648</v>
      </c>
      <c r="C51" s="3379" t="s">
        <v>649</v>
      </c>
      <c r="D51" s="3379"/>
      <c r="E51" s="3379"/>
      <c r="F51" s="3379"/>
      <c r="G51" s="3379"/>
      <c r="H51" s="3379"/>
      <c r="I51" s="3379"/>
      <c r="J51" s="3379"/>
    </row>
    <row r="52" spans="1:10" ht="30.75" customHeight="1">
      <c r="B52" s="184" t="s">
        <v>752</v>
      </c>
      <c r="C52" s="3379" t="s">
        <v>650</v>
      </c>
      <c r="D52" s="3379"/>
      <c r="E52" s="3379"/>
      <c r="F52" s="3379"/>
      <c r="G52" s="3379"/>
      <c r="H52" s="3379"/>
      <c r="I52" s="3379"/>
      <c r="J52" s="3379"/>
    </row>
    <row r="53" spans="1:10" ht="27" customHeight="1">
      <c r="B53" s="184" t="s">
        <v>651</v>
      </c>
      <c r="C53" s="3379" t="s">
        <v>652</v>
      </c>
      <c r="D53" s="3379"/>
      <c r="E53" s="3379"/>
      <c r="F53" s="3379"/>
      <c r="G53" s="3379"/>
      <c r="H53" s="3379"/>
      <c r="I53" s="3379"/>
      <c r="J53" s="3379"/>
    </row>
    <row r="54" spans="1:10" ht="15.75" customHeight="1">
      <c r="C54" s="4781" t="s">
        <v>558</v>
      </c>
      <c r="D54" s="4781"/>
      <c r="E54" s="4781"/>
      <c r="F54" s="4781"/>
      <c r="G54" s="4781"/>
      <c r="H54" s="4781"/>
      <c r="I54" s="4781"/>
      <c r="J54" s="4781"/>
    </row>
    <row r="55" spans="1:10" ht="17.25" customHeight="1">
      <c r="C55" s="186"/>
      <c r="D55" s="186"/>
      <c r="E55" s="186"/>
      <c r="F55" s="186"/>
      <c r="G55" s="186"/>
      <c r="H55" s="186"/>
      <c r="I55" s="186"/>
      <c r="J55" s="186"/>
    </row>
    <row r="56" spans="1:10" ht="17.25" customHeight="1">
      <c r="B56" s="180">
        <v>5.2</v>
      </c>
      <c r="C56" s="4775" t="s">
        <v>653</v>
      </c>
      <c r="D56" s="4775"/>
      <c r="E56" s="4775"/>
      <c r="F56" s="4775"/>
      <c r="G56" s="4775"/>
      <c r="H56" s="4775"/>
      <c r="I56" s="4775"/>
      <c r="J56" s="4775"/>
    </row>
    <row r="57" spans="1:10" ht="6.75" customHeight="1">
      <c r="A57" s="183"/>
      <c r="B57" s="183"/>
      <c r="C57" s="183"/>
      <c r="D57" s="183"/>
      <c r="E57" s="183"/>
      <c r="F57" s="183"/>
      <c r="G57" s="183"/>
      <c r="H57" s="183"/>
      <c r="I57" s="183"/>
      <c r="J57" s="183"/>
    </row>
    <row r="58" spans="1:10" ht="15.75" customHeight="1">
      <c r="C58" s="187" t="s">
        <v>654</v>
      </c>
      <c r="D58" s="3383" t="s">
        <v>655</v>
      </c>
      <c r="E58" s="3383"/>
      <c r="F58" s="3383"/>
      <c r="G58" s="3383"/>
      <c r="H58" s="3383"/>
      <c r="I58" s="3383"/>
      <c r="J58" s="3383"/>
    </row>
    <row r="59" spans="1:10" ht="6.75" customHeight="1">
      <c r="A59" s="183"/>
      <c r="B59" s="184"/>
      <c r="C59" s="177"/>
      <c r="D59" s="177"/>
      <c r="E59" s="177"/>
      <c r="F59" s="177"/>
      <c r="G59" s="177"/>
      <c r="H59" s="177"/>
      <c r="I59" s="177"/>
      <c r="J59" s="177"/>
    </row>
    <row r="60" spans="1:10" ht="81" customHeight="1">
      <c r="A60" s="183"/>
      <c r="D60" s="210" t="s">
        <v>656</v>
      </c>
      <c r="E60" s="3379" t="s">
        <v>963</v>
      </c>
      <c r="F60" s="3379"/>
      <c r="G60" s="3379"/>
      <c r="H60" s="3379"/>
      <c r="I60" s="3379"/>
      <c r="J60" s="3379"/>
    </row>
    <row r="61" spans="1:10" ht="15" hidden="1" customHeight="1">
      <c r="A61" s="183"/>
      <c r="B61" s="184"/>
    </row>
    <row r="62" spans="1:10" ht="15" hidden="1" customHeight="1">
      <c r="A62" s="183"/>
      <c r="B62" s="184"/>
    </row>
    <row r="63" spans="1:10" ht="14.25" hidden="1" customHeight="1">
      <c r="A63" s="183"/>
      <c r="B63" s="184"/>
    </row>
    <row r="64" spans="1:10" ht="14.25" hidden="1" customHeight="1">
      <c r="A64" s="183"/>
      <c r="B64" s="184"/>
    </row>
    <row r="65" spans="1:10" ht="15" hidden="1" customHeight="1">
      <c r="A65" s="183"/>
      <c r="B65" s="184"/>
    </row>
    <row r="66" spans="1:10" ht="9" hidden="1" customHeight="1">
      <c r="A66" s="183"/>
      <c r="B66" s="184"/>
      <c r="C66" s="189"/>
      <c r="D66" s="189"/>
      <c r="E66" s="177"/>
      <c r="F66" s="177"/>
      <c r="G66" s="177"/>
      <c r="H66" s="177"/>
      <c r="I66" s="177"/>
      <c r="J66" s="177"/>
    </row>
    <row r="67" spans="1:10" ht="11.25" hidden="1" customHeight="1">
      <c r="A67" s="183"/>
      <c r="B67" s="184"/>
      <c r="C67" s="189"/>
      <c r="D67" s="189"/>
      <c r="E67" s="177"/>
      <c r="F67" s="177"/>
      <c r="G67" s="177"/>
      <c r="H67" s="177"/>
      <c r="I67" s="177"/>
      <c r="J67" s="177"/>
    </row>
    <row r="68" spans="1:10" ht="5.25" customHeight="1">
      <c r="A68" s="183"/>
      <c r="B68" s="184"/>
      <c r="C68" s="189"/>
      <c r="D68" s="189"/>
      <c r="E68" s="177"/>
      <c r="F68" s="177"/>
      <c r="G68" s="177"/>
      <c r="H68" s="177"/>
      <c r="I68" s="177"/>
      <c r="J68" s="177"/>
    </row>
    <row r="69" spans="1:10" ht="54.75" customHeight="1">
      <c r="A69" s="183"/>
      <c r="D69" s="210" t="s">
        <v>646</v>
      </c>
      <c r="E69" s="3379" t="s">
        <v>657</v>
      </c>
      <c r="F69" s="3379"/>
      <c r="G69" s="3379"/>
      <c r="H69" s="3379"/>
      <c r="I69" s="3379"/>
      <c r="J69" s="3379"/>
    </row>
    <row r="70" spans="1:10" ht="17.25" hidden="1" customHeight="1">
      <c r="A70" s="183"/>
      <c r="B70" s="184"/>
      <c r="C70" s="4779" t="s">
        <v>658</v>
      </c>
      <c r="D70" s="4779"/>
      <c r="E70" s="4779"/>
      <c r="F70" s="4779"/>
      <c r="G70" s="4779"/>
      <c r="H70" s="4779"/>
      <c r="I70" s="4779"/>
      <c r="J70" s="4779"/>
    </row>
    <row r="71" spans="1:10" ht="17.25" hidden="1" customHeight="1">
      <c r="A71" s="183"/>
      <c r="B71" s="184"/>
      <c r="C71" s="190" t="s">
        <v>544</v>
      </c>
      <c r="D71" s="191"/>
      <c r="E71" s="192"/>
      <c r="F71" s="192"/>
      <c r="G71" s="192"/>
      <c r="H71" s="192"/>
      <c r="I71" s="192"/>
      <c r="J71" s="192"/>
    </row>
    <row r="72" spans="1:10" ht="17.25" hidden="1" customHeight="1">
      <c r="A72" s="183"/>
      <c r="B72" s="184"/>
      <c r="C72" s="190" t="s">
        <v>659</v>
      </c>
      <c r="D72" s="191"/>
      <c r="E72" s="192"/>
      <c r="F72" s="192"/>
      <c r="G72" s="192"/>
      <c r="H72" s="192"/>
      <c r="I72" s="192"/>
      <c r="J72" s="192"/>
    </row>
    <row r="73" spans="1:10" ht="17.25" hidden="1" customHeight="1">
      <c r="A73" s="183"/>
      <c r="B73" s="184"/>
      <c r="C73" s="190" t="s">
        <v>660</v>
      </c>
      <c r="D73" s="191"/>
      <c r="E73" s="192"/>
      <c r="F73" s="192"/>
      <c r="G73" s="192"/>
      <c r="H73" s="192"/>
      <c r="I73" s="192"/>
      <c r="J73" s="192"/>
    </row>
    <row r="74" spans="1:10" ht="17.25" hidden="1" customHeight="1">
      <c r="A74" s="183"/>
      <c r="B74" s="184"/>
      <c r="C74" s="190" t="s">
        <v>661</v>
      </c>
      <c r="D74" s="191"/>
      <c r="E74" s="192"/>
      <c r="F74" s="192"/>
      <c r="G74" s="192"/>
      <c r="H74" s="192"/>
      <c r="I74" s="192"/>
      <c r="J74" s="192"/>
    </row>
    <row r="75" spans="1:10" ht="43.5" hidden="1" customHeight="1">
      <c r="A75" s="183"/>
      <c r="B75" s="184"/>
      <c r="C75" s="177"/>
      <c r="D75" s="177"/>
      <c r="E75" s="177"/>
      <c r="F75" s="177"/>
      <c r="G75" s="177"/>
      <c r="H75" s="177"/>
      <c r="I75" s="177"/>
      <c r="J75" s="177"/>
    </row>
    <row r="76" spans="1:10" ht="43.5" hidden="1" customHeight="1">
      <c r="A76" s="183"/>
      <c r="B76" s="184"/>
      <c r="C76" s="177"/>
      <c r="D76" s="177"/>
      <c r="E76" s="177"/>
      <c r="F76" s="177"/>
      <c r="G76" s="177"/>
      <c r="H76" s="177"/>
      <c r="I76" s="177"/>
      <c r="J76" s="177"/>
    </row>
    <row r="77" spans="1:10" ht="43.5" hidden="1" customHeight="1">
      <c r="A77" s="183"/>
      <c r="B77" s="184"/>
      <c r="C77" s="177"/>
      <c r="D77" s="177"/>
      <c r="E77" s="177"/>
      <c r="F77" s="177"/>
      <c r="G77" s="177"/>
      <c r="H77" s="177"/>
      <c r="I77" s="177"/>
      <c r="J77" s="177"/>
    </row>
    <row r="78" spans="1:10" ht="43.5" hidden="1" customHeight="1">
      <c r="A78" s="183"/>
      <c r="B78" s="184"/>
      <c r="C78" s="177"/>
      <c r="D78" s="177"/>
      <c r="E78" s="177"/>
      <c r="F78" s="177"/>
      <c r="G78" s="177"/>
      <c r="H78" s="177"/>
      <c r="I78" s="177"/>
      <c r="J78" s="177"/>
    </row>
    <row r="79" spans="1:10" ht="43.5" hidden="1" customHeight="1">
      <c r="A79" s="183"/>
      <c r="B79" s="184"/>
      <c r="C79" s="177"/>
      <c r="D79" s="177"/>
      <c r="E79" s="177"/>
      <c r="F79" s="177"/>
      <c r="G79" s="177"/>
      <c r="H79" s="177"/>
      <c r="I79" s="177"/>
      <c r="J79" s="177"/>
    </row>
    <row r="80" spans="1:10" ht="9.75" customHeight="1">
      <c r="A80" s="183"/>
      <c r="B80" s="184"/>
      <c r="C80" s="177"/>
      <c r="D80" s="177"/>
      <c r="E80" s="177"/>
      <c r="F80" s="177"/>
      <c r="G80" s="177"/>
      <c r="H80" s="177"/>
      <c r="I80" s="177"/>
      <c r="J80" s="177"/>
    </row>
    <row r="81" spans="1:10" ht="24" customHeight="1">
      <c r="A81" s="183"/>
      <c r="B81" s="183"/>
      <c r="D81" s="4780" t="s">
        <v>168</v>
      </c>
      <c r="E81" s="4780"/>
      <c r="F81" s="4780"/>
      <c r="G81" s="4780"/>
      <c r="H81" s="4780"/>
      <c r="I81" s="4780"/>
      <c r="J81" s="4780"/>
    </row>
    <row r="82" spans="1:10" ht="13.5" customHeight="1">
      <c r="A82" s="183"/>
      <c r="B82" s="183"/>
      <c r="D82" s="215"/>
      <c r="E82" s="215"/>
      <c r="F82" s="215"/>
      <c r="G82" s="215"/>
      <c r="H82" s="215"/>
      <c r="I82" s="215"/>
      <c r="J82" s="215"/>
    </row>
    <row r="83" spans="1:10" ht="55.5" customHeight="1">
      <c r="B83" s="183"/>
      <c r="C83" s="182" t="s">
        <v>169</v>
      </c>
      <c r="D83" s="3379" t="s">
        <v>964</v>
      </c>
      <c r="E83" s="3379"/>
      <c r="F83" s="3379"/>
      <c r="G83" s="3379"/>
      <c r="H83" s="3379"/>
      <c r="I83" s="3379"/>
      <c r="J83" s="3379"/>
    </row>
    <row r="84" spans="1:10" ht="8.25" customHeight="1">
      <c r="B84" s="183"/>
      <c r="C84" s="182"/>
    </row>
    <row r="85" spans="1:10" ht="39" customHeight="1">
      <c r="B85" s="183"/>
      <c r="C85" s="182" t="s">
        <v>170</v>
      </c>
      <c r="D85" s="3379" t="s">
        <v>171</v>
      </c>
      <c r="E85" s="3379"/>
      <c r="F85" s="3379"/>
      <c r="G85" s="3379"/>
      <c r="H85" s="3379"/>
      <c r="I85" s="3379"/>
      <c r="J85" s="3379"/>
    </row>
    <row r="86" spans="1:10" ht="36" customHeight="1">
      <c r="A86" s="182"/>
      <c r="D86" s="210" t="s">
        <v>656</v>
      </c>
      <c r="E86" s="3379" t="s">
        <v>172</v>
      </c>
      <c r="F86" s="3379"/>
      <c r="G86" s="3379"/>
      <c r="H86" s="3379"/>
      <c r="I86" s="3379"/>
      <c r="J86" s="3379"/>
    </row>
    <row r="87" spans="1:10" ht="33" customHeight="1">
      <c r="A87" s="183"/>
      <c r="D87" s="210" t="s">
        <v>646</v>
      </c>
      <c r="E87" s="3379" t="s">
        <v>173</v>
      </c>
      <c r="F87" s="3379"/>
      <c r="G87" s="3379"/>
      <c r="H87" s="3379"/>
      <c r="I87" s="3379"/>
      <c r="J87" s="3379"/>
    </row>
    <row r="88" spans="1:10" ht="10.5" customHeight="1">
      <c r="A88" s="183"/>
      <c r="B88" s="184"/>
      <c r="C88" s="177"/>
      <c r="D88" s="177"/>
      <c r="E88" s="177"/>
      <c r="F88" s="177"/>
      <c r="G88" s="177"/>
      <c r="H88" s="177"/>
      <c r="I88" s="177"/>
      <c r="J88" s="177"/>
    </row>
    <row r="89" spans="1:10" ht="40.5" customHeight="1">
      <c r="A89" s="183"/>
      <c r="B89" s="183"/>
      <c r="C89" s="4777" t="s">
        <v>925</v>
      </c>
      <c r="D89" s="4777"/>
      <c r="E89" s="4777"/>
      <c r="F89" s="4777"/>
      <c r="G89" s="4777"/>
      <c r="H89" s="4777"/>
      <c r="I89" s="4777"/>
      <c r="J89" s="4777"/>
    </row>
    <row r="90" spans="1:10" ht="21" customHeight="1">
      <c r="A90" s="183"/>
      <c r="B90" s="183"/>
      <c r="C90" s="181"/>
      <c r="D90" s="181"/>
      <c r="E90" s="181"/>
      <c r="F90" s="181"/>
      <c r="G90" s="181"/>
      <c r="H90" s="181"/>
      <c r="I90" s="181"/>
      <c r="J90" s="181"/>
    </row>
    <row r="91" spans="1:10" ht="16.5" customHeight="1">
      <c r="B91" s="182">
        <v>5.3</v>
      </c>
      <c r="C91" s="4775" t="s">
        <v>174</v>
      </c>
      <c r="D91" s="4775"/>
      <c r="E91" s="4775"/>
      <c r="F91" s="4775"/>
      <c r="G91" s="188"/>
      <c r="H91" s="188"/>
      <c r="I91" s="188"/>
      <c r="J91" s="188"/>
    </row>
    <row r="92" spans="1:10" ht="5.25" customHeight="1">
      <c r="A92" s="182"/>
      <c r="B92" s="182"/>
      <c r="C92" s="179"/>
      <c r="D92" s="179"/>
      <c r="E92" s="179"/>
      <c r="F92" s="179"/>
      <c r="G92" s="179"/>
      <c r="H92" s="179"/>
      <c r="I92" s="179"/>
      <c r="J92" s="179"/>
    </row>
    <row r="93" spans="1:10" ht="66.75" customHeight="1">
      <c r="B93" s="183"/>
      <c r="C93" s="182" t="s">
        <v>175</v>
      </c>
      <c r="D93" s="3379" t="s">
        <v>1074</v>
      </c>
      <c r="E93" s="3379"/>
      <c r="F93" s="3379"/>
      <c r="G93" s="3379"/>
      <c r="H93" s="3379"/>
      <c r="I93" s="3379"/>
      <c r="J93" s="3379"/>
    </row>
    <row r="94" spans="1:10" ht="31.5" customHeight="1">
      <c r="B94" s="183"/>
      <c r="C94" s="182" t="s">
        <v>176</v>
      </c>
      <c r="D94" s="3379" t="s">
        <v>269</v>
      </c>
      <c r="E94" s="3379"/>
      <c r="F94" s="3379"/>
      <c r="G94" s="3379"/>
      <c r="H94" s="3379"/>
      <c r="I94" s="3379"/>
      <c r="J94" s="3379"/>
    </row>
    <row r="95" spans="1:10" ht="18.75" customHeight="1">
      <c r="A95" s="183"/>
      <c r="B95" s="183"/>
      <c r="C95" s="177"/>
      <c r="D95" s="177"/>
      <c r="E95" s="177"/>
      <c r="F95" s="177"/>
      <c r="G95" s="177"/>
      <c r="H95" s="177"/>
      <c r="I95" s="177"/>
      <c r="J95" s="177"/>
    </row>
    <row r="96" spans="1:10" ht="60" customHeight="1">
      <c r="A96" s="183"/>
      <c r="B96" s="183"/>
      <c r="C96" s="4778" t="s">
        <v>3771</v>
      </c>
      <c r="D96" s="4778"/>
      <c r="E96" s="4778"/>
      <c r="F96" s="4778"/>
      <c r="G96" s="4778"/>
      <c r="H96" s="4778"/>
      <c r="I96" s="4778"/>
      <c r="J96" s="4778"/>
    </row>
    <row r="97" spans="1:10" ht="65.25" customHeight="1">
      <c r="A97" s="183"/>
      <c r="B97" s="183"/>
      <c r="C97" s="3379" t="s">
        <v>325</v>
      </c>
      <c r="D97" s="3379"/>
      <c r="E97" s="3379"/>
      <c r="F97" s="3379"/>
      <c r="G97" s="3379"/>
      <c r="H97" s="3379"/>
      <c r="I97" s="3379"/>
      <c r="J97" s="3379"/>
    </row>
    <row r="98" spans="1:10" ht="37.5" hidden="1" customHeight="1">
      <c r="A98" s="183"/>
      <c r="B98" s="183"/>
      <c r="C98" s="193"/>
      <c r="D98" s="193"/>
      <c r="E98" s="193"/>
      <c r="F98" s="193"/>
      <c r="G98" s="193"/>
      <c r="H98" s="193"/>
      <c r="I98" s="193"/>
      <c r="J98" s="193"/>
    </row>
    <row r="99" spans="1:10" ht="37.5" hidden="1" customHeight="1">
      <c r="A99" s="183"/>
      <c r="B99" s="183"/>
      <c r="C99" s="193"/>
      <c r="D99" s="193"/>
      <c r="E99" s="193"/>
      <c r="F99" s="193"/>
      <c r="G99" s="193"/>
      <c r="H99" s="193"/>
      <c r="I99" s="193"/>
      <c r="J99" s="193"/>
    </row>
    <row r="100" spans="1:10" ht="37.5" hidden="1" customHeight="1">
      <c r="A100" s="183"/>
      <c r="B100" s="183"/>
      <c r="C100" s="193"/>
      <c r="D100" s="193"/>
      <c r="E100" s="193"/>
      <c r="F100" s="193"/>
      <c r="G100" s="193"/>
      <c r="H100" s="193"/>
      <c r="I100" s="193"/>
      <c r="J100" s="193"/>
    </row>
    <row r="101" spans="1:10" hidden="1">
      <c r="A101" s="183"/>
      <c r="B101" s="183"/>
      <c r="C101" s="185"/>
      <c r="D101" s="183"/>
      <c r="E101" s="183"/>
      <c r="F101" s="183"/>
      <c r="G101" s="183"/>
      <c r="H101" s="183"/>
      <c r="I101" s="183"/>
      <c r="J101" s="183"/>
    </row>
    <row r="102" spans="1:10" ht="5.25" hidden="1" customHeight="1">
      <c r="A102" s="183"/>
      <c r="B102" s="183"/>
      <c r="C102" s="4776"/>
      <c r="D102" s="4776"/>
      <c r="E102" s="4776"/>
      <c r="F102" s="4776"/>
      <c r="G102" s="4776"/>
      <c r="H102" s="4776"/>
      <c r="I102" s="4776"/>
      <c r="J102" s="4776"/>
    </row>
    <row r="103" spans="1:10" hidden="1">
      <c r="A103" s="183"/>
      <c r="B103" s="183"/>
      <c r="C103" s="183"/>
      <c r="D103" s="183"/>
      <c r="E103" s="183"/>
      <c r="F103" s="183"/>
      <c r="G103" s="183"/>
      <c r="H103" s="183"/>
      <c r="I103" s="183"/>
      <c r="J103" s="183"/>
    </row>
    <row r="104" spans="1:10" hidden="1">
      <c r="A104" s="183"/>
      <c r="B104" s="183"/>
      <c r="C104" s="183"/>
      <c r="D104" s="183"/>
      <c r="E104" s="183"/>
      <c r="F104" s="183"/>
      <c r="G104" s="183"/>
      <c r="H104" s="183"/>
      <c r="I104" s="183"/>
      <c r="J104" s="183"/>
    </row>
    <row r="105" spans="1:10" ht="30.75" hidden="1" customHeight="1">
      <c r="A105" s="183"/>
      <c r="B105" s="183"/>
      <c r="C105" s="3379" t="s">
        <v>177</v>
      </c>
      <c r="D105" s="3379"/>
      <c r="E105" s="3379"/>
      <c r="F105" s="3379"/>
      <c r="G105" s="3379"/>
      <c r="H105" s="3379"/>
      <c r="I105" s="3379"/>
      <c r="J105" s="3379"/>
    </row>
    <row r="106" spans="1:10" ht="25.5" hidden="1" customHeight="1">
      <c r="A106" s="183"/>
      <c r="B106" s="183"/>
      <c r="C106" s="3379" t="s">
        <v>178</v>
      </c>
      <c r="D106" s="3379"/>
      <c r="E106" s="3379"/>
      <c r="F106" s="3379"/>
      <c r="G106" s="3379"/>
      <c r="H106" s="3379"/>
      <c r="I106" s="3379"/>
      <c r="J106" s="3379"/>
    </row>
    <row r="107" spans="1:10" ht="78.75" hidden="1" customHeight="1">
      <c r="A107" s="183"/>
      <c r="B107" s="183"/>
      <c r="C107" s="3379" t="s">
        <v>179</v>
      </c>
      <c r="D107" s="3379"/>
      <c r="E107" s="3379"/>
      <c r="F107" s="3379"/>
      <c r="G107" s="3379"/>
      <c r="H107" s="3379"/>
      <c r="I107" s="3379"/>
      <c r="J107" s="3379"/>
    </row>
    <row r="108" spans="1:10" ht="18" hidden="1" customHeight="1">
      <c r="C108" s="4774" t="s">
        <v>180</v>
      </c>
      <c r="D108" s="4774"/>
      <c r="E108" s="4774"/>
      <c r="F108" s="4774"/>
      <c r="G108" s="4774"/>
      <c r="H108" s="4774"/>
      <c r="I108" s="4774"/>
      <c r="J108" s="4774"/>
    </row>
    <row r="109" spans="1:10" ht="19.5" hidden="1" customHeight="1">
      <c r="C109" s="4774" t="s">
        <v>181</v>
      </c>
      <c r="D109" s="4774"/>
      <c r="E109" s="4774"/>
      <c r="F109" s="4774"/>
      <c r="G109" s="4774"/>
      <c r="H109" s="4774"/>
      <c r="I109" s="4774"/>
      <c r="J109" s="4774"/>
    </row>
    <row r="110" spans="1:10" ht="66" hidden="1" customHeight="1">
      <c r="C110" s="4770" t="s">
        <v>559</v>
      </c>
      <c r="D110" s="4770"/>
      <c r="E110" s="4770"/>
      <c r="F110" s="4770"/>
      <c r="G110" s="4770"/>
      <c r="H110" s="4770"/>
      <c r="I110" s="4770"/>
      <c r="J110" s="4770"/>
    </row>
    <row r="111" spans="1:10" ht="64.5" hidden="1" customHeight="1">
      <c r="C111" s="3379" t="s">
        <v>1483</v>
      </c>
      <c r="D111" s="3379"/>
      <c r="E111" s="3379"/>
      <c r="F111" s="3379"/>
      <c r="G111" s="3379"/>
      <c r="H111" s="3379"/>
      <c r="I111" s="3379"/>
      <c r="J111" s="3379"/>
    </row>
    <row r="112" spans="1:10" ht="10.5" hidden="1" customHeight="1">
      <c r="C112" s="177"/>
      <c r="D112" s="177"/>
      <c r="E112" s="177"/>
      <c r="F112" s="177"/>
      <c r="G112" s="177"/>
      <c r="H112" s="177"/>
      <c r="I112" s="177"/>
      <c r="J112" s="177"/>
    </row>
    <row r="113" spans="3:10" ht="32.25" hidden="1" customHeight="1">
      <c r="C113" s="4770" t="s">
        <v>724</v>
      </c>
      <c r="D113" s="4770"/>
      <c r="E113" s="4770"/>
      <c r="F113" s="4770"/>
      <c r="G113" s="4770"/>
      <c r="H113" s="4770"/>
      <c r="I113" s="4770"/>
      <c r="J113" s="4770"/>
    </row>
    <row r="114" spans="3:10" ht="17.25" hidden="1" customHeight="1">
      <c r="C114" s="4770" t="s">
        <v>663</v>
      </c>
      <c r="D114" s="4770"/>
      <c r="E114" s="4770"/>
      <c r="F114" s="4770"/>
      <c r="G114" s="4770"/>
      <c r="H114" s="4770"/>
      <c r="I114" s="4770"/>
      <c r="J114" s="4770"/>
    </row>
    <row r="115" spans="3:10" ht="12.75" hidden="1" customHeight="1">
      <c r="C115" s="4770" t="s">
        <v>816</v>
      </c>
      <c r="D115" s="4770"/>
      <c r="E115" s="4770"/>
      <c r="F115" s="4770"/>
      <c r="G115" s="4770"/>
      <c r="H115" s="4770"/>
      <c r="I115" s="4770"/>
      <c r="J115" s="4770"/>
    </row>
    <row r="116" spans="3:10" ht="17.25" hidden="1" customHeight="1">
      <c r="C116" s="4770" t="s">
        <v>664</v>
      </c>
      <c r="D116" s="4770"/>
      <c r="E116" s="4770"/>
      <c r="F116" s="4770"/>
      <c r="G116" s="4770"/>
      <c r="H116" s="4770"/>
      <c r="I116" s="4770"/>
      <c r="J116" s="4770"/>
    </row>
    <row r="117" spans="3:10" hidden="1"/>
    <row r="118" spans="3:10" hidden="1"/>
    <row r="127" spans="3:10" ht="14.25" customHeight="1">
      <c r="C127" s="194"/>
      <c r="D127" s="194"/>
      <c r="E127" s="194"/>
      <c r="F127" s="194"/>
      <c r="G127" s="194"/>
      <c r="H127" s="194"/>
      <c r="I127" s="194"/>
      <c r="J127" s="194"/>
    </row>
    <row r="128" spans="3:10" ht="13.5" customHeight="1">
      <c r="C128" s="194"/>
      <c r="D128" s="194"/>
      <c r="E128" s="194"/>
      <c r="F128" s="194"/>
      <c r="G128" s="194"/>
      <c r="H128" s="194"/>
      <c r="I128" s="194"/>
      <c r="J128" s="194"/>
    </row>
    <row r="129" spans="3:10" ht="15" customHeight="1">
      <c r="C129" s="195"/>
      <c r="D129" s="195"/>
      <c r="E129" s="195"/>
      <c r="F129" s="195"/>
      <c r="G129" s="195"/>
      <c r="H129" s="195"/>
      <c r="I129" s="195"/>
      <c r="J129" s="195"/>
    </row>
    <row r="130" spans="3:10">
      <c r="C130" s="196"/>
      <c r="D130" s="196"/>
      <c r="E130" s="196"/>
      <c r="F130" s="196"/>
      <c r="G130" s="196"/>
      <c r="H130" s="196"/>
      <c r="I130" s="196"/>
      <c r="J130" s="196"/>
    </row>
    <row r="131" spans="3:10">
      <c r="C131" s="197"/>
      <c r="D131" s="197"/>
      <c r="E131" s="197"/>
      <c r="F131" s="197"/>
      <c r="J131" s="197"/>
    </row>
    <row r="132" spans="3:10">
      <c r="C132" s="197"/>
      <c r="D132" s="198"/>
      <c r="E132" s="197"/>
      <c r="F132" s="199"/>
      <c r="G132" s="199"/>
    </row>
    <row r="133" spans="3:10">
      <c r="C133" s="199"/>
      <c r="D133" s="198"/>
      <c r="E133" s="199"/>
      <c r="F133" s="199"/>
      <c r="G133" s="199"/>
    </row>
    <row r="134" spans="3:10">
      <c r="C134" s="199"/>
      <c r="D134" s="197"/>
      <c r="E134" s="199"/>
      <c r="F134" s="199"/>
      <c r="G134" s="199"/>
    </row>
    <row r="135" spans="3:10">
      <c r="C135" s="199"/>
      <c r="D135" s="198"/>
      <c r="E135" s="199"/>
      <c r="F135" s="199"/>
      <c r="G135" s="199"/>
    </row>
    <row r="136" spans="3:10">
      <c r="C136" s="199"/>
      <c r="D136" s="197"/>
      <c r="E136" s="199"/>
      <c r="F136" s="199"/>
      <c r="G136" s="199"/>
    </row>
    <row r="137" spans="3:10">
      <c r="C137" s="197"/>
      <c r="D137" s="199"/>
      <c r="E137" s="197"/>
      <c r="F137" s="199"/>
      <c r="G137" s="199"/>
    </row>
    <row r="138" spans="3:10">
      <c r="C138" s="199"/>
      <c r="D138" s="198"/>
      <c r="E138" s="199"/>
      <c r="F138" s="199"/>
      <c r="G138" s="199"/>
    </row>
    <row r="139" spans="3:10">
      <c r="C139" s="199"/>
      <c r="D139" s="197"/>
      <c r="E139" s="199"/>
      <c r="F139" s="199"/>
      <c r="G139" s="199"/>
    </row>
    <row r="140" spans="3:10">
      <c r="C140" s="197"/>
      <c r="D140" s="198"/>
      <c r="E140" s="199"/>
      <c r="F140" s="199"/>
      <c r="G140" s="199"/>
    </row>
    <row r="141" spans="3:10">
      <c r="C141" s="199"/>
      <c r="D141" s="197"/>
      <c r="E141" s="197"/>
      <c r="F141" s="199"/>
      <c r="G141" s="199"/>
    </row>
    <row r="142" spans="3:10">
      <c r="C142" s="197"/>
      <c r="D142" s="198"/>
      <c r="E142" s="197"/>
      <c r="F142" s="199"/>
      <c r="G142" s="199"/>
    </row>
    <row r="143" spans="3:10">
      <c r="C143" s="199"/>
      <c r="D143" s="198"/>
      <c r="E143" s="199"/>
      <c r="F143" s="199"/>
      <c r="G143" s="199"/>
    </row>
    <row r="144" spans="3:10">
      <c r="C144" s="199"/>
      <c r="D144" s="198"/>
      <c r="E144" s="199"/>
      <c r="F144" s="199"/>
      <c r="G144" s="199"/>
    </row>
    <row r="145" spans="3:7">
      <c r="C145" s="199"/>
      <c r="D145" s="198"/>
      <c r="E145" s="199"/>
      <c r="F145" s="199"/>
      <c r="G145" s="199"/>
    </row>
    <row r="146" spans="3:7">
      <c r="C146" s="199"/>
      <c r="D146" s="197"/>
      <c r="E146" s="199"/>
      <c r="F146" s="199"/>
      <c r="G146" s="199"/>
    </row>
    <row r="147" spans="3:7">
      <c r="C147" s="200"/>
    </row>
    <row r="148" spans="3:7">
      <c r="C148" s="201"/>
    </row>
    <row r="149" spans="3:7">
      <c r="C149" s="202"/>
    </row>
    <row r="150" spans="3:7">
      <c r="C150" s="202"/>
    </row>
    <row r="151" spans="3:7">
      <c r="C151" s="202"/>
    </row>
    <row r="152" spans="3:7" ht="40.5" customHeight="1">
      <c r="C152" s="4768"/>
      <c r="D152" s="4768"/>
      <c r="E152" s="4768"/>
      <c r="F152" s="4768"/>
    </row>
    <row r="153" spans="3:7" ht="45" customHeight="1">
      <c r="C153" s="4769"/>
      <c r="D153" s="4769"/>
      <c r="E153" s="4769"/>
      <c r="F153" s="4769"/>
    </row>
    <row r="154" spans="3:7" ht="39" customHeight="1">
      <c r="C154" s="4769"/>
      <c r="D154" s="4769"/>
      <c r="E154" s="4769"/>
      <c r="F154" s="4769"/>
    </row>
    <row r="155" spans="3:7" ht="42.75" customHeight="1">
      <c r="C155" s="4768"/>
      <c r="D155" s="4768"/>
      <c r="E155" s="4768"/>
      <c r="F155" s="4768"/>
    </row>
    <row r="156" spans="3:7" ht="38.25" customHeight="1">
      <c r="C156" s="4769"/>
      <c r="D156" s="4769"/>
      <c r="E156" s="4769"/>
      <c r="F156" s="4769"/>
    </row>
    <row r="157" spans="3:7" ht="38.25" customHeight="1">
      <c r="C157" s="4772"/>
      <c r="D157" s="4772"/>
      <c r="E157" s="4768"/>
      <c r="F157" s="4768"/>
    </row>
    <row r="158" spans="3:7">
      <c r="C158" s="206"/>
      <c r="D158" s="298"/>
      <c r="E158" s="206"/>
      <c r="F158" s="206"/>
    </row>
    <row r="159" spans="3:7">
      <c r="C159" s="199"/>
      <c r="D159" s="199"/>
      <c r="E159" s="199"/>
      <c r="F159" s="199"/>
    </row>
    <row r="160" spans="3:7">
      <c r="C160" s="199"/>
      <c r="D160" s="199"/>
      <c r="E160" s="199"/>
      <c r="F160" s="199"/>
    </row>
    <row r="161" spans="3:6">
      <c r="C161" s="199"/>
      <c r="D161" s="199"/>
      <c r="E161" s="199"/>
      <c r="F161" s="199"/>
    </row>
    <row r="162" spans="3:6">
      <c r="C162" s="199"/>
      <c r="D162" s="199"/>
      <c r="E162" s="199"/>
      <c r="F162" s="199"/>
    </row>
    <row r="163" spans="3:6">
      <c r="C163" s="199"/>
      <c r="D163" s="199"/>
      <c r="E163" s="199"/>
      <c r="F163" s="199"/>
    </row>
    <row r="164" spans="3:6">
      <c r="C164" s="199"/>
      <c r="D164" s="199"/>
      <c r="E164" s="199"/>
      <c r="F164" s="199"/>
    </row>
    <row r="165" spans="3:6">
      <c r="C165" s="199"/>
      <c r="D165" s="199"/>
      <c r="E165" s="199"/>
      <c r="F165" s="199"/>
    </row>
    <row r="166" spans="3:6">
      <c r="C166" s="199"/>
      <c r="D166" s="199"/>
      <c r="E166" s="199"/>
      <c r="F166" s="199"/>
    </row>
    <row r="167" spans="3:6">
      <c r="C167" s="199"/>
      <c r="D167" s="199"/>
      <c r="E167" s="199"/>
      <c r="F167" s="199"/>
    </row>
    <row r="168" spans="3:6" ht="38.25" customHeight="1">
      <c r="C168" s="4773"/>
      <c r="D168" s="4773"/>
      <c r="E168" s="4773"/>
      <c r="F168" s="4773"/>
    </row>
    <row r="169" spans="3:6" ht="12.75" customHeight="1">
      <c r="C169" s="4771"/>
      <c r="D169" s="4771"/>
      <c r="E169" s="4771"/>
      <c r="F169" s="4771"/>
    </row>
    <row r="170" spans="3:6">
      <c r="C170" s="202"/>
    </row>
  </sheetData>
  <sheetProtection formatRows="0"/>
  <mergeCells count="71">
    <mergeCell ref="C41:J41"/>
    <mergeCell ref="B34:I34"/>
    <mergeCell ref="C39:J39"/>
    <mergeCell ref="C49:J49"/>
    <mergeCell ref="C25:J25"/>
    <mergeCell ref="C45:J45"/>
    <mergeCell ref="C32:J32"/>
    <mergeCell ref="C38:J38"/>
    <mergeCell ref="C26:J26"/>
    <mergeCell ref="B43:I43"/>
    <mergeCell ref="C40:J40"/>
    <mergeCell ref="B36:J36"/>
    <mergeCell ref="C30:J30"/>
    <mergeCell ref="C31:J31"/>
    <mergeCell ref="C28:J28"/>
    <mergeCell ref="C47:J47"/>
    <mergeCell ref="A3:J3"/>
    <mergeCell ref="C10:J10"/>
    <mergeCell ref="C24:J24"/>
    <mergeCell ref="C11:J11"/>
    <mergeCell ref="C12:J12"/>
    <mergeCell ref="B17:J17"/>
    <mergeCell ref="C13:J13"/>
    <mergeCell ref="B15:J15"/>
    <mergeCell ref="B6:D6"/>
    <mergeCell ref="B8:J8"/>
    <mergeCell ref="B19:J19"/>
    <mergeCell ref="B21:I21"/>
    <mergeCell ref="C23:J23"/>
    <mergeCell ref="C54:J54"/>
    <mergeCell ref="C51:J51"/>
    <mergeCell ref="E60:J60"/>
    <mergeCell ref="D83:J83"/>
    <mergeCell ref="C50:J50"/>
    <mergeCell ref="C53:J53"/>
    <mergeCell ref="C52:J52"/>
    <mergeCell ref="D85:J85"/>
    <mergeCell ref="C96:J96"/>
    <mergeCell ref="E86:J86"/>
    <mergeCell ref="C56:J56"/>
    <mergeCell ref="D58:J58"/>
    <mergeCell ref="C70:J70"/>
    <mergeCell ref="E69:J69"/>
    <mergeCell ref="D81:J81"/>
    <mergeCell ref="C108:J108"/>
    <mergeCell ref="C109:J109"/>
    <mergeCell ref="E87:J87"/>
    <mergeCell ref="C91:F91"/>
    <mergeCell ref="C105:J105"/>
    <mergeCell ref="C106:J106"/>
    <mergeCell ref="C97:J97"/>
    <mergeCell ref="C102:J102"/>
    <mergeCell ref="D94:J94"/>
    <mergeCell ref="D93:J93"/>
    <mergeCell ref="C107:J107"/>
    <mergeCell ref="C89:J89"/>
    <mergeCell ref="C169:F169"/>
    <mergeCell ref="C154:F154"/>
    <mergeCell ref="C155:F155"/>
    <mergeCell ref="C156:F156"/>
    <mergeCell ref="C157:D157"/>
    <mergeCell ref="E157:F157"/>
    <mergeCell ref="C168:F168"/>
    <mergeCell ref="C152:F152"/>
    <mergeCell ref="C153:F153"/>
    <mergeCell ref="C110:J110"/>
    <mergeCell ref="C111:J111"/>
    <mergeCell ref="C113:J113"/>
    <mergeCell ref="C114:J114"/>
    <mergeCell ref="C115:J115"/>
    <mergeCell ref="C116:J116"/>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rowBreaks count="2" manualBreakCount="2">
    <brk id="41" max="9" man="1"/>
    <brk id="8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0420" r:id="rId4" name="Button 4">
              <controlPr defaultSize="0" print="0" autoFill="0" autoPict="0" macro="[0]!ToMainMenu">
                <anchor>
                  <from>
                    <xdr:col>11</xdr:col>
                    <xdr:colOff>152400</xdr:colOff>
                    <xdr:row>0</xdr:row>
                    <xdr:rowOff>45720</xdr:rowOff>
                  </from>
                  <to>
                    <xdr:col>13</xdr:col>
                    <xdr:colOff>419100</xdr:colOff>
                    <xdr:row>2</xdr:row>
                    <xdr:rowOff>68580</xdr:rowOff>
                  </to>
                </anchor>
              </controlPr>
            </control>
          </mc:Choice>
        </mc:AlternateContent>
        <mc:AlternateContent xmlns:mc="http://schemas.openxmlformats.org/markup-compatibility/2006">
          <mc:Choice Requires="x14">
            <control shapeId="60421" r:id="rId5" name="Button 5">
              <controlPr defaultSize="0" print="0" autoFill="0" autoPict="0" macro="[0]!PrintCoverPGSec1">
                <anchor>
                  <from>
                    <xdr:col>11</xdr:col>
                    <xdr:colOff>152400</xdr:colOff>
                    <xdr:row>5</xdr:row>
                    <xdr:rowOff>198120</xdr:rowOff>
                  </from>
                  <to>
                    <xdr:col>13</xdr:col>
                    <xdr:colOff>419100</xdr:colOff>
                    <xdr:row>7</xdr:row>
                    <xdr:rowOff>114300</xdr:rowOff>
                  </to>
                </anchor>
              </controlPr>
            </control>
          </mc:Choice>
        </mc:AlternateContent>
        <mc:AlternateContent xmlns:mc="http://schemas.openxmlformats.org/markup-compatibility/2006">
          <mc:Choice Requires="x14">
            <control shapeId="60422" r:id="rId6" name="Button 6">
              <controlPr defaultSize="0" print="0" autoFill="0" autoPict="0" macro="[0]!PrintPreview">
                <anchor>
                  <from>
                    <xdr:col>11</xdr:col>
                    <xdr:colOff>152400</xdr:colOff>
                    <xdr:row>2</xdr:row>
                    <xdr:rowOff>76200</xdr:rowOff>
                  </from>
                  <to>
                    <xdr:col>13</xdr:col>
                    <xdr:colOff>419100</xdr:colOff>
                    <xdr:row>4</xdr:row>
                    <xdr:rowOff>30480</xdr:rowOff>
                  </to>
                </anchor>
              </controlPr>
            </control>
          </mc:Choice>
        </mc:AlternateContent>
        <mc:AlternateContent xmlns:mc="http://schemas.openxmlformats.org/markup-compatibility/2006">
          <mc:Choice Requires="x14">
            <control shapeId="60490" r:id="rId7" name="Button 74">
              <controlPr defaultSize="0" print="0" autoFill="0" autoPict="0" macro="[0]!ToDataEntry">
                <anchor>
                  <from>
                    <xdr:col>11</xdr:col>
                    <xdr:colOff>152400</xdr:colOff>
                    <xdr:row>7</xdr:row>
                    <xdr:rowOff>114300</xdr:rowOff>
                  </from>
                  <to>
                    <xdr:col>13</xdr:col>
                    <xdr:colOff>419100</xdr:colOff>
                    <xdr:row>7</xdr:row>
                    <xdr:rowOff>457200</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29">
    <tabColor rgb="FF00B0F0"/>
  </sheetPr>
  <dimension ref="B2:J84"/>
  <sheetViews>
    <sheetView showGridLines="0" showRowColHeaders="0" topLeftCell="A37" zoomScaleNormal="100" workbookViewId="0">
      <selection activeCell="E28" sqref="E28"/>
    </sheetView>
  </sheetViews>
  <sheetFormatPr defaultColWidth="9.109375" defaultRowHeight="13.2"/>
  <cols>
    <col min="2" max="2" width="3" customWidth="1"/>
    <col min="4" max="4" width="11.109375" customWidth="1"/>
    <col min="5" max="5" width="14.33203125" customWidth="1"/>
    <col min="7" max="7" width="10.44140625" customWidth="1"/>
    <col min="9" max="9" width="25" customWidth="1"/>
    <col min="10" max="10" width="2.44140625" customWidth="1"/>
  </cols>
  <sheetData>
    <row r="2" spans="2:10" ht="20.25" customHeight="1">
      <c r="B2" s="4806" t="s">
        <v>94</v>
      </c>
      <c r="C2" s="4807"/>
      <c r="D2" s="4807"/>
      <c r="E2" s="4807"/>
      <c r="F2" s="4807"/>
      <c r="G2" s="4807"/>
      <c r="H2" s="4807"/>
      <c r="I2" s="4807"/>
      <c r="J2" s="4808"/>
    </row>
    <row r="3" spans="2:10" ht="27" customHeight="1">
      <c r="B3" s="4809" t="s">
        <v>822</v>
      </c>
      <c r="C3" s="4809"/>
      <c r="D3" s="4809"/>
      <c r="E3" s="4809"/>
      <c r="F3" s="4809"/>
      <c r="G3" s="4809"/>
      <c r="H3" s="4809"/>
      <c r="I3" s="4809"/>
      <c r="J3" s="4809"/>
    </row>
    <row r="4" spans="2:10" ht="15" customHeight="1">
      <c r="B4" s="3383" t="s">
        <v>4013</v>
      </c>
      <c r="C4" s="3383"/>
      <c r="D4" s="4787"/>
      <c r="E4" s="229" t="str">
        <f>+'Master Data'!WimsNo</f>
        <v>012345</v>
      </c>
      <c r="F4" s="6"/>
      <c r="G4" s="6"/>
      <c r="H4" s="6"/>
      <c r="I4" s="6"/>
      <c r="J4" s="6"/>
    </row>
    <row r="5" spans="2:10" ht="14.25" customHeight="1">
      <c r="B5" s="3383" t="s">
        <v>747</v>
      </c>
      <c r="C5" s="3383"/>
      <c r="D5" s="4787"/>
      <c r="E5" s="230"/>
      <c r="F5" s="4788" t="s">
        <v>748</v>
      </c>
      <c r="G5" s="4789"/>
      <c r="H5" s="4790"/>
      <c r="I5" s="231"/>
      <c r="J5" s="232"/>
    </row>
    <row r="6" spans="2:10">
      <c r="B6" s="203"/>
      <c r="C6" s="17"/>
      <c r="D6" s="17"/>
      <c r="E6" s="17"/>
      <c r="F6" s="17"/>
      <c r="G6" s="17"/>
      <c r="H6" s="17"/>
      <c r="I6" s="17"/>
      <c r="J6" s="17"/>
    </row>
    <row r="7" spans="2:10">
      <c r="B7" s="203"/>
      <c r="C7" s="17"/>
      <c r="D7" s="17"/>
      <c r="E7" s="17"/>
      <c r="F7" s="17"/>
      <c r="G7" s="17"/>
      <c r="H7" s="17"/>
      <c r="I7" s="17"/>
      <c r="J7" s="17"/>
    </row>
    <row r="8" spans="2:10" ht="15" customHeight="1">
      <c r="B8" s="4795" t="s">
        <v>823</v>
      </c>
      <c r="C8" s="4796"/>
      <c r="D8" s="4796"/>
      <c r="E8" s="4796"/>
      <c r="F8" s="4796"/>
      <c r="G8" s="4796"/>
      <c r="H8" s="4796"/>
      <c r="I8" s="4796"/>
      <c r="J8" s="4797"/>
    </row>
    <row r="9" spans="2:10" ht="21" customHeight="1">
      <c r="B9" s="220"/>
      <c r="C9" s="4794"/>
      <c r="D9" s="4794"/>
      <c r="E9" s="4794"/>
      <c r="F9" s="4794"/>
      <c r="G9" s="4794"/>
      <c r="H9" s="4794"/>
      <c r="I9" s="4794"/>
      <c r="J9" s="211"/>
    </row>
    <row r="10" spans="2:10" ht="21" customHeight="1">
      <c r="B10" s="220"/>
      <c r="C10" s="4794"/>
      <c r="D10" s="4794"/>
      <c r="E10" s="4794"/>
      <c r="F10" s="4794"/>
      <c r="G10" s="4794"/>
      <c r="H10" s="4794"/>
      <c r="I10" s="4794"/>
      <c r="J10" s="211"/>
    </row>
    <row r="11" spans="2:10" ht="21" customHeight="1">
      <c r="B11" s="220"/>
      <c r="C11" s="219"/>
      <c r="D11" s="219"/>
      <c r="E11" s="219"/>
      <c r="F11" s="219"/>
      <c r="G11" s="219"/>
      <c r="H11" s="219"/>
      <c r="I11" s="219"/>
      <c r="J11" s="211"/>
    </row>
    <row r="12" spans="2:10" ht="21" customHeight="1">
      <c r="B12" s="220"/>
      <c r="C12" s="219"/>
      <c r="D12" s="219"/>
      <c r="E12" s="219"/>
      <c r="F12" s="219"/>
      <c r="G12" s="219"/>
      <c r="H12" s="219"/>
      <c r="I12" s="219"/>
      <c r="J12" s="211"/>
    </row>
    <row r="13" spans="2:10" ht="21" customHeight="1">
      <c r="B13" s="220"/>
      <c r="C13" s="4794"/>
      <c r="D13" s="4794"/>
      <c r="E13" s="4794"/>
      <c r="F13" s="4794"/>
      <c r="G13" s="4794"/>
      <c r="H13" s="4794"/>
      <c r="I13" s="4794"/>
      <c r="J13" s="211"/>
    </row>
    <row r="14" spans="2:10" ht="21" customHeight="1">
      <c r="B14" s="220"/>
      <c r="C14" s="4794"/>
      <c r="D14" s="4794"/>
      <c r="E14" s="4794"/>
      <c r="F14" s="4794"/>
      <c r="G14" s="4794"/>
      <c r="H14" s="4794"/>
      <c r="I14" s="4794"/>
      <c r="J14" s="211"/>
    </row>
    <row r="15" spans="2:10" ht="21" customHeight="1">
      <c r="B15" s="220"/>
      <c r="C15" s="218"/>
      <c r="D15" s="218"/>
      <c r="E15" s="218"/>
      <c r="F15" s="218"/>
      <c r="G15" s="218"/>
      <c r="H15" s="218"/>
      <c r="I15" s="218"/>
      <c r="J15" s="211"/>
    </row>
    <row r="16" spans="2:10" ht="15" customHeight="1">
      <c r="B16" s="4795" t="s">
        <v>824</v>
      </c>
      <c r="C16" s="4796"/>
      <c r="D16" s="4796"/>
      <c r="E16" s="4796"/>
      <c r="F16" s="4796"/>
      <c r="G16" s="4796"/>
      <c r="H16" s="4796"/>
      <c r="I16" s="4796"/>
      <c r="J16" s="4797"/>
    </row>
    <row r="17" spans="2:10" ht="21" customHeight="1">
      <c r="B17" s="220"/>
      <c r="C17" s="4794"/>
      <c r="D17" s="4794"/>
      <c r="E17" s="4794"/>
      <c r="F17" s="4794"/>
      <c r="G17" s="4794"/>
      <c r="H17" s="4794"/>
      <c r="I17" s="4794"/>
      <c r="J17" s="211"/>
    </row>
    <row r="18" spans="2:10" ht="21" customHeight="1">
      <c r="B18" s="220"/>
      <c r="C18" s="219"/>
      <c r="D18" s="219"/>
      <c r="E18" s="219"/>
      <c r="F18" s="219"/>
      <c r="G18" s="219"/>
      <c r="H18" s="219"/>
      <c r="I18" s="219"/>
      <c r="J18" s="211"/>
    </row>
    <row r="19" spans="2:10" ht="21" customHeight="1">
      <c r="B19" s="220"/>
      <c r="C19" s="219"/>
      <c r="D19" s="219"/>
      <c r="E19" s="219"/>
      <c r="F19" s="219"/>
      <c r="G19" s="219"/>
      <c r="H19" s="219"/>
      <c r="I19" s="219"/>
      <c r="J19" s="211"/>
    </row>
    <row r="20" spans="2:10" ht="21" customHeight="1">
      <c r="B20" s="220"/>
      <c r="C20" s="4794"/>
      <c r="D20" s="4794"/>
      <c r="E20" s="4794"/>
      <c r="F20" s="4794"/>
      <c r="G20" s="4794"/>
      <c r="H20" s="4794"/>
      <c r="I20" s="4794"/>
      <c r="J20" s="211"/>
    </row>
    <row r="21" spans="2:10" ht="21" customHeight="1">
      <c r="B21" s="220"/>
      <c r="C21" s="4794"/>
      <c r="D21" s="4794"/>
      <c r="E21" s="4794"/>
      <c r="F21" s="4794"/>
      <c r="G21" s="4794"/>
      <c r="H21" s="4794"/>
      <c r="I21" s="4794"/>
      <c r="J21" s="211"/>
    </row>
    <row r="22" spans="2:10" ht="21" customHeight="1">
      <c r="B22" s="220"/>
      <c r="C22" s="4794"/>
      <c r="D22" s="4794"/>
      <c r="E22" s="4794"/>
      <c r="F22" s="4794"/>
      <c r="G22" s="4794"/>
      <c r="H22" s="4794"/>
      <c r="I22" s="4794"/>
      <c r="J22" s="211"/>
    </row>
    <row r="23" spans="2:10" ht="21" customHeight="1">
      <c r="B23" s="216"/>
      <c r="C23" s="207"/>
      <c r="D23" s="207"/>
      <c r="E23" s="207"/>
      <c r="F23" s="207"/>
      <c r="G23" s="207"/>
      <c r="H23" s="207"/>
      <c r="I23" s="207"/>
      <c r="J23" s="217"/>
    </row>
    <row r="24" spans="2:10" ht="55.5" customHeight="1">
      <c r="B24" s="4798" t="s">
        <v>826</v>
      </c>
      <c r="C24" s="4799"/>
      <c r="D24" s="4799"/>
      <c r="E24" s="4799"/>
      <c r="F24" s="4799"/>
      <c r="G24" s="4799"/>
      <c r="H24" s="4799"/>
      <c r="I24" s="4799"/>
      <c r="J24" s="4800"/>
    </row>
    <row r="25" spans="2:10" ht="55.5" customHeight="1">
      <c r="B25" s="4813" t="s">
        <v>1484</v>
      </c>
      <c r="C25" s="4814"/>
      <c r="D25" s="4814"/>
      <c r="E25" s="4814"/>
      <c r="F25" s="4814"/>
      <c r="G25" s="4814"/>
      <c r="H25" s="4814"/>
      <c r="I25" s="4814"/>
      <c r="J25" s="4815"/>
    </row>
    <row r="26" spans="2:10" ht="15" customHeight="1">
      <c r="B26" s="4795" t="s">
        <v>825</v>
      </c>
      <c r="C26" s="4796"/>
      <c r="D26" s="4796"/>
      <c r="E26" s="4796"/>
      <c r="F26" s="4796"/>
      <c r="G26" s="4796"/>
      <c r="H26" s="4796"/>
      <c r="I26" s="4796"/>
      <c r="J26" s="4797"/>
    </row>
    <row r="27" spans="2:10" ht="21" customHeight="1">
      <c r="B27" s="220"/>
      <c r="C27" s="4794"/>
      <c r="D27" s="4794"/>
      <c r="E27" s="4794"/>
      <c r="F27" s="4794"/>
      <c r="G27" s="4794"/>
      <c r="H27" s="4794"/>
      <c r="I27" s="4794"/>
      <c r="J27" s="211"/>
    </row>
    <row r="28" spans="2:10" ht="21" customHeight="1">
      <c r="B28" s="220"/>
      <c r="C28" s="219"/>
      <c r="D28" s="219"/>
      <c r="E28" s="219"/>
      <c r="F28" s="219"/>
      <c r="G28" s="219"/>
      <c r="H28" s="219"/>
      <c r="I28" s="219"/>
      <c r="J28" s="211"/>
    </row>
    <row r="29" spans="2:10" ht="21" customHeight="1">
      <c r="B29" s="220"/>
      <c r="C29" s="219"/>
      <c r="D29" s="219"/>
      <c r="E29" s="219"/>
      <c r="F29" s="219"/>
      <c r="G29" s="219"/>
      <c r="H29" s="219"/>
      <c r="I29" s="219"/>
      <c r="J29" s="211"/>
    </row>
    <row r="30" spans="2:10" ht="21" customHeight="1">
      <c r="B30" s="220"/>
      <c r="C30" s="4794"/>
      <c r="D30" s="4794"/>
      <c r="E30" s="4794"/>
      <c r="F30" s="4794"/>
      <c r="G30" s="4794"/>
      <c r="H30" s="4794"/>
      <c r="I30" s="4794"/>
      <c r="J30" s="211"/>
    </row>
    <row r="31" spans="2:10" ht="21" customHeight="1">
      <c r="B31" s="220"/>
      <c r="C31" s="4794"/>
      <c r="D31" s="4794"/>
      <c r="E31" s="4794"/>
      <c r="F31" s="4794"/>
      <c r="G31" s="4794"/>
      <c r="H31" s="4794"/>
      <c r="I31" s="4794"/>
      <c r="J31" s="211"/>
    </row>
    <row r="32" spans="2:10" ht="21" customHeight="1">
      <c r="B32" s="220"/>
      <c r="C32" s="4794"/>
      <c r="D32" s="4794"/>
      <c r="E32" s="4794"/>
      <c r="F32" s="4794"/>
      <c r="G32" s="4794"/>
      <c r="H32" s="4794"/>
      <c r="I32" s="4794"/>
      <c r="J32" s="211"/>
    </row>
    <row r="33" spans="2:10" ht="21" customHeight="1">
      <c r="B33" s="216"/>
      <c r="C33" s="207"/>
      <c r="D33" s="207"/>
      <c r="E33" s="207"/>
      <c r="F33" s="207"/>
      <c r="G33" s="207"/>
      <c r="H33" s="207"/>
      <c r="I33" s="207"/>
      <c r="J33" s="217"/>
    </row>
    <row r="34" spans="2:10" ht="27" customHeight="1">
      <c r="B34" s="4803" t="s">
        <v>827</v>
      </c>
      <c r="C34" s="4804"/>
      <c r="D34" s="4804"/>
      <c r="E34" s="4804"/>
      <c r="F34" s="4804"/>
      <c r="G34" s="4804"/>
      <c r="H34" s="4804"/>
      <c r="I34" s="4804"/>
      <c r="J34" s="4805"/>
    </row>
    <row r="35" spans="2:10" ht="23.25" customHeight="1">
      <c r="B35" s="4801" t="s">
        <v>544</v>
      </c>
      <c r="C35" s="4812"/>
      <c r="D35" s="4802"/>
      <c r="E35" s="4810" t="s">
        <v>830</v>
      </c>
      <c r="F35" s="4811"/>
      <c r="G35" s="4801" t="s">
        <v>831</v>
      </c>
      <c r="H35" s="4802"/>
      <c r="I35" s="4801" t="s">
        <v>832</v>
      </c>
      <c r="J35" s="4802"/>
    </row>
    <row r="36" spans="2:10" ht="21" customHeight="1">
      <c r="B36" s="4791"/>
      <c r="C36" s="4792"/>
      <c r="D36" s="4793"/>
      <c r="E36" s="4791"/>
      <c r="F36" s="4793"/>
      <c r="G36" s="4791"/>
      <c r="H36" s="4793"/>
      <c r="I36" s="4791"/>
      <c r="J36" s="4793"/>
    </row>
    <row r="37" spans="2:10" ht="21" customHeight="1">
      <c r="B37" s="4791"/>
      <c r="C37" s="4792"/>
      <c r="D37" s="4793"/>
      <c r="E37" s="4791"/>
      <c r="F37" s="4793"/>
      <c r="G37" s="4791"/>
      <c r="H37" s="4793"/>
      <c r="I37" s="4791"/>
      <c r="J37" s="4793"/>
    </row>
    <row r="38" spans="2:10" ht="21" customHeight="1">
      <c r="B38" s="4791"/>
      <c r="C38" s="4792"/>
      <c r="D38" s="4793"/>
      <c r="E38" s="4791"/>
      <c r="F38" s="4793"/>
      <c r="G38" s="4791"/>
      <c r="H38" s="4793"/>
      <c r="I38" s="4791"/>
      <c r="J38" s="4793"/>
    </row>
    <row r="39" spans="2:10" ht="21" customHeight="1">
      <c r="B39" s="4791"/>
      <c r="C39" s="4792"/>
      <c r="D39" s="4793"/>
      <c r="E39" s="4791"/>
      <c r="F39" s="4793"/>
      <c r="G39" s="4791"/>
      <c r="H39" s="4793"/>
      <c r="I39" s="4791"/>
      <c r="J39" s="4793"/>
    </row>
    <row r="40" spans="2:10" ht="21" customHeight="1">
      <c r="B40" s="4791"/>
      <c r="C40" s="4792"/>
      <c r="D40" s="4793"/>
      <c r="E40" s="4791"/>
      <c r="F40" s="4793"/>
      <c r="G40" s="4791"/>
      <c r="H40" s="4793"/>
      <c r="I40" s="4791"/>
      <c r="J40" s="4793"/>
    </row>
    <row r="41" spans="2:10" ht="21" customHeight="1">
      <c r="B41" s="4791"/>
      <c r="C41" s="4792"/>
      <c r="D41" s="4793"/>
      <c r="E41" s="4791"/>
      <c r="F41" s="4793"/>
      <c r="G41" s="4791"/>
      <c r="H41" s="4793"/>
      <c r="I41" s="4791"/>
      <c r="J41" s="4793"/>
    </row>
    <row r="42" spans="2:10" ht="21" customHeight="1">
      <c r="B42" s="4791"/>
      <c r="C42" s="4792"/>
      <c r="D42" s="4793"/>
      <c r="E42" s="4791"/>
      <c r="F42" s="4793"/>
      <c r="G42" s="4791"/>
      <c r="H42" s="4793"/>
      <c r="I42" s="4791"/>
      <c r="J42" s="4793"/>
    </row>
    <row r="43" spans="2:10" ht="21" customHeight="1">
      <c r="B43" s="4791"/>
      <c r="C43" s="4792"/>
      <c r="D43" s="4793"/>
      <c r="E43" s="4791"/>
      <c r="F43" s="4793"/>
      <c r="G43" s="4791"/>
      <c r="H43" s="4793"/>
      <c r="I43" s="4791"/>
      <c r="J43" s="4793"/>
    </row>
    <row r="44" spans="2:10" ht="21" customHeight="1">
      <c r="B44" s="4791"/>
      <c r="C44" s="4792"/>
      <c r="D44" s="4793"/>
      <c r="E44" s="4791"/>
      <c r="F44" s="4793"/>
      <c r="G44" s="4791"/>
      <c r="H44" s="4793"/>
      <c r="I44" s="4791"/>
      <c r="J44" s="4793"/>
    </row>
    <row r="45" spans="2:10" ht="21" customHeight="1">
      <c r="B45" s="4791"/>
      <c r="C45" s="4792"/>
      <c r="D45" s="4793"/>
      <c r="E45" s="4791"/>
      <c r="F45" s="4793"/>
      <c r="G45" s="4791"/>
      <c r="H45" s="4793"/>
      <c r="I45" s="4791"/>
      <c r="J45" s="4793"/>
    </row>
    <row r="46" spans="2:10" ht="21" customHeight="1">
      <c r="B46" s="4791"/>
      <c r="C46" s="4792"/>
      <c r="D46" s="4793"/>
      <c r="E46" s="4791"/>
      <c r="F46" s="4793"/>
      <c r="G46" s="4791"/>
      <c r="H46" s="4793"/>
      <c r="I46" s="4791"/>
      <c r="J46" s="4793"/>
    </row>
    <row r="47" spans="2:10" ht="21" customHeight="1">
      <c r="B47" s="4791"/>
      <c r="C47" s="4792"/>
      <c r="D47" s="4793"/>
      <c r="E47" s="4791"/>
      <c r="F47" s="4793"/>
      <c r="G47" s="4791"/>
      <c r="H47" s="4793"/>
      <c r="I47" s="4791"/>
      <c r="J47" s="4793"/>
    </row>
    <row r="48" spans="2:10" ht="21" customHeight="1">
      <c r="B48" s="4791"/>
      <c r="C48" s="4792"/>
      <c r="D48" s="4793"/>
      <c r="E48" s="4791"/>
      <c r="F48" s="4793"/>
      <c r="G48" s="4791"/>
      <c r="H48" s="4793"/>
      <c r="I48" s="4791"/>
      <c r="J48" s="4793"/>
    </row>
    <row r="49" spans="2:10" ht="21" customHeight="1">
      <c r="B49" s="4791"/>
      <c r="C49" s="4792"/>
      <c r="D49" s="4793"/>
      <c r="E49" s="4791"/>
      <c r="F49" s="4793"/>
      <c r="G49" s="4791"/>
      <c r="H49" s="4793"/>
      <c r="I49" s="4791"/>
      <c r="J49" s="4793"/>
    </row>
    <row r="50" spans="2:10" ht="21" customHeight="1">
      <c r="B50" s="4791"/>
      <c r="C50" s="4792"/>
      <c r="D50" s="4793"/>
      <c r="E50" s="4791"/>
      <c r="F50" s="4793"/>
      <c r="G50" s="4791"/>
      <c r="H50" s="4793"/>
      <c r="I50" s="4791"/>
      <c r="J50" s="4793"/>
    </row>
    <row r="51" spans="2:10" ht="21" customHeight="1">
      <c r="B51" s="4791"/>
      <c r="C51" s="4792"/>
      <c r="D51" s="4793"/>
      <c r="E51" s="4791"/>
      <c r="F51" s="4793"/>
      <c r="G51" s="4791"/>
      <c r="H51" s="4793"/>
      <c r="I51" s="4791"/>
      <c r="J51" s="4793"/>
    </row>
    <row r="52" spans="2:10" ht="21" customHeight="1">
      <c r="B52" s="4791"/>
      <c r="C52" s="4792"/>
      <c r="D52" s="4793"/>
      <c r="E52" s="4791"/>
      <c r="F52" s="4793"/>
      <c r="G52" s="4791"/>
      <c r="H52" s="4793"/>
      <c r="I52" s="4791"/>
      <c r="J52" s="4793"/>
    </row>
    <row r="53" spans="2:10" ht="21" customHeight="1">
      <c r="B53" s="4791"/>
      <c r="C53" s="4792"/>
      <c r="D53" s="4793"/>
      <c r="E53" s="4791"/>
      <c r="F53" s="4793"/>
      <c r="G53" s="4791"/>
      <c r="H53" s="4793"/>
      <c r="I53" s="4791"/>
      <c r="J53" s="4793"/>
    </row>
    <row r="54" spans="2:10" ht="21" customHeight="1">
      <c r="B54" s="4791"/>
      <c r="C54" s="4792"/>
      <c r="D54" s="4793"/>
      <c r="E54" s="4791"/>
      <c r="F54" s="4793"/>
      <c r="G54" s="4791"/>
      <c r="H54" s="4793"/>
      <c r="I54" s="4791"/>
      <c r="J54" s="4793"/>
    </row>
    <row r="55" spans="2:10" ht="21" customHeight="1">
      <c r="B55" s="4791"/>
      <c r="C55" s="4792"/>
      <c r="D55" s="4793"/>
      <c r="E55" s="4791"/>
      <c r="F55" s="4793"/>
      <c r="G55" s="4791"/>
      <c r="H55" s="4793"/>
      <c r="I55" s="4791"/>
      <c r="J55" s="4793"/>
    </row>
    <row r="56" spans="2:10" ht="21" customHeight="1">
      <c r="B56" s="4791"/>
      <c r="C56" s="4792"/>
      <c r="D56" s="4793"/>
      <c r="E56" s="4791"/>
      <c r="F56" s="4793"/>
      <c r="G56" s="4791"/>
      <c r="H56" s="4793"/>
      <c r="I56" s="4791"/>
      <c r="J56" s="4793"/>
    </row>
    <row r="57" spans="2:10" ht="21" customHeight="1">
      <c r="B57" s="4791"/>
      <c r="C57" s="4792"/>
      <c r="D57" s="4793"/>
      <c r="E57" s="4791"/>
      <c r="F57" s="4793"/>
      <c r="G57" s="4791"/>
      <c r="H57" s="4793"/>
      <c r="I57" s="4791"/>
      <c r="J57" s="4793"/>
    </row>
    <row r="58" spans="2:10" hidden="1">
      <c r="B58" s="204"/>
      <c r="C58" s="205"/>
      <c r="D58" s="205"/>
      <c r="E58" s="206"/>
      <c r="F58" s="17"/>
      <c r="G58" s="206"/>
      <c r="H58" s="17"/>
      <c r="I58" s="206"/>
      <c r="J58" s="17"/>
    </row>
    <row r="59" spans="2:10" hidden="1">
      <c r="B59" s="204"/>
      <c r="C59" s="205"/>
      <c r="D59" s="205"/>
      <c r="E59" s="206"/>
      <c r="F59" s="17"/>
      <c r="G59" s="206"/>
      <c r="H59" s="17"/>
      <c r="I59" s="206"/>
      <c r="J59" s="17"/>
    </row>
    <row r="60" spans="2:10" hidden="1">
      <c r="B60" s="204"/>
      <c r="C60" s="205"/>
      <c r="D60" s="205"/>
      <c r="E60" s="206"/>
      <c r="F60" s="17"/>
      <c r="G60" s="206"/>
      <c r="H60" s="17"/>
      <c r="I60" s="206"/>
      <c r="J60" s="17"/>
    </row>
    <row r="61" spans="2:10" hidden="1">
      <c r="B61" s="204"/>
      <c r="C61" s="205"/>
      <c r="D61" s="205"/>
      <c r="E61" s="206"/>
      <c r="F61" s="17"/>
      <c r="G61" s="206"/>
      <c r="H61" s="17"/>
      <c r="I61" s="206"/>
      <c r="J61" s="17"/>
    </row>
    <row r="62" spans="2:10" hidden="1">
      <c r="B62" s="204"/>
      <c r="C62" s="205"/>
      <c r="D62" s="205"/>
      <c r="E62" s="206"/>
      <c r="F62" s="17"/>
      <c r="G62" s="206"/>
      <c r="H62" s="17"/>
      <c r="I62" s="206"/>
      <c r="J62" s="17"/>
    </row>
    <row r="63" spans="2:10" hidden="1">
      <c r="B63" s="204"/>
      <c r="C63" s="205"/>
      <c r="D63" s="205"/>
      <c r="E63" s="206"/>
      <c r="F63" s="17"/>
      <c r="G63" s="206"/>
      <c r="H63" s="17"/>
      <c r="I63" s="206"/>
      <c r="J63" s="17"/>
    </row>
    <row r="64" spans="2:10" hidden="1">
      <c r="B64" s="204"/>
      <c r="C64" s="205"/>
      <c r="D64" s="205"/>
      <c r="E64" s="206"/>
      <c r="F64" s="17"/>
      <c r="G64" s="206"/>
      <c r="H64" s="17"/>
      <c r="I64" s="206"/>
      <c r="J64" s="17"/>
    </row>
    <row r="65" spans="2:10">
      <c r="B65" s="205"/>
      <c r="C65" s="205"/>
      <c r="D65" s="205"/>
      <c r="E65" s="206"/>
      <c r="F65" s="17"/>
      <c r="G65" s="206"/>
      <c r="H65" s="17"/>
      <c r="I65" s="206"/>
      <c r="J65" s="17"/>
    </row>
    <row r="66" spans="2:10">
      <c r="B66" s="205"/>
      <c r="C66" s="205"/>
      <c r="D66" s="205"/>
      <c r="E66" s="206"/>
      <c r="F66" s="17"/>
      <c r="G66" s="206"/>
      <c r="H66" s="17"/>
      <c r="I66" s="206"/>
      <c r="J66" s="17"/>
    </row>
    <row r="67" spans="2:10" ht="14.25" customHeight="1">
      <c r="B67" s="4786" t="s">
        <v>828</v>
      </c>
      <c r="C67" s="4786"/>
      <c r="D67" s="4786"/>
      <c r="E67" s="4786"/>
      <c r="F67" s="4786"/>
      <c r="G67" s="4786"/>
      <c r="H67" s="4786"/>
      <c r="I67" s="4786"/>
      <c r="J67" s="4786"/>
    </row>
    <row r="68" spans="2:10" ht="17.25" customHeight="1">
      <c r="B68" s="203"/>
      <c r="C68" s="17"/>
      <c r="D68" s="17"/>
      <c r="E68" s="17"/>
      <c r="F68" s="17"/>
      <c r="G68" s="17"/>
      <c r="H68" s="17"/>
      <c r="I68" s="17"/>
      <c r="J68" s="17"/>
    </row>
    <row r="69" spans="2:10">
      <c r="B69" s="221" t="s">
        <v>749</v>
      </c>
      <c r="C69" s="6"/>
      <c r="D69" s="6"/>
      <c r="E69" s="6"/>
      <c r="F69" s="6"/>
      <c r="G69" s="223" t="s">
        <v>750</v>
      </c>
      <c r="H69" s="6"/>
      <c r="I69" s="6"/>
      <c r="J69" s="6"/>
    </row>
    <row r="70" spans="2:10" ht="21.75" customHeight="1">
      <c r="B70" s="222" t="s">
        <v>829</v>
      </c>
      <c r="C70" s="82"/>
      <c r="D70" s="224"/>
      <c r="E70" s="224"/>
      <c r="F70" s="225"/>
      <c r="G70" s="226" t="s">
        <v>829</v>
      </c>
      <c r="H70" s="224"/>
      <c r="I70" s="224"/>
      <c r="J70" s="224"/>
    </row>
    <row r="71" spans="2:10" ht="21.75" customHeight="1">
      <c r="B71" s="222" t="s">
        <v>751</v>
      </c>
      <c r="C71" s="82"/>
      <c r="D71" s="224"/>
      <c r="E71" s="224"/>
      <c r="F71" s="225"/>
      <c r="G71" s="226" t="s">
        <v>751</v>
      </c>
      <c r="H71" s="227"/>
      <c r="I71" s="228"/>
      <c r="J71" s="228"/>
    </row>
    <row r="72" spans="2:10" ht="21.75" customHeight="1">
      <c r="B72" s="222" t="s">
        <v>1127</v>
      </c>
      <c r="C72" s="6"/>
      <c r="D72" s="224"/>
      <c r="E72" s="224"/>
      <c r="F72" s="225"/>
      <c r="G72" s="226" t="s">
        <v>1127</v>
      </c>
      <c r="H72" s="227"/>
      <c r="I72" s="228"/>
      <c r="J72" s="228"/>
    </row>
    <row r="73" spans="2:10">
      <c r="B73" s="17"/>
      <c r="C73" s="17"/>
      <c r="D73" s="17"/>
      <c r="E73" s="17"/>
      <c r="F73" s="17"/>
      <c r="G73" s="17"/>
      <c r="H73" s="17"/>
      <c r="I73" s="17"/>
      <c r="J73" s="17"/>
    </row>
    <row r="74" spans="2:10">
      <c r="B74" s="17"/>
      <c r="C74" s="17"/>
      <c r="D74" s="17"/>
      <c r="E74" s="17"/>
      <c r="F74" s="17"/>
      <c r="G74" s="17"/>
      <c r="H74" s="17"/>
      <c r="I74" s="17"/>
      <c r="J74" s="17"/>
    </row>
    <row r="75" spans="2:10">
      <c r="B75" s="17"/>
      <c r="C75" s="17"/>
      <c r="D75" s="17"/>
      <c r="E75" s="17"/>
      <c r="F75" s="17"/>
      <c r="G75" s="17"/>
      <c r="H75" s="17"/>
      <c r="I75" s="17"/>
      <c r="J75" s="17"/>
    </row>
    <row r="76" spans="2:10">
      <c r="B76" s="17"/>
      <c r="C76" s="17"/>
      <c r="D76" s="17"/>
      <c r="E76" s="17"/>
      <c r="F76" s="17"/>
      <c r="G76" s="17"/>
      <c r="H76" s="17"/>
      <c r="I76" s="17"/>
      <c r="J76" s="17"/>
    </row>
    <row r="77" spans="2:10">
      <c r="B77" s="6"/>
      <c r="C77" s="6"/>
      <c r="D77" s="6"/>
      <c r="E77" s="6"/>
      <c r="F77" s="6"/>
      <c r="G77" s="6"/>
      <c r="H77" s="6"/>
      <c r="I77" s="6"/>
      <c r="J77" s="6"/>
    </row>
    <row r="78" spans="2:10">
      <c r="B78" s="6"/>
      <c r="C78" s="6"/>
      <c r="D78" s="6"/>
      <c r="E78" s="6"/>
      <c r="F78" s="6"/>
      <c r="G78" s="6"/>
      <c r="H78" s="6"/>
      <c r="I78" s="6"/>
      <c r="J78" s="6"/>
    </row>
    <row r="79" spans="2:10">
      <c r="B79" s="6"/>
      <c r="C79" s="6"/>
      <c r="D79" s="6"/>
      <c r="E79" s="6"/>
      <c r="F79" s="6"/>
      <c r="G79" s="6"/>
      <c r="H79" s="6"/>
      <c r="I79" s="6"/>
      <c r="J79" s="6"/>
    </row>
    <row r="80" spans="2:10">
      <c r="B80" s="6"/>
      <c r="C80" s="6"/>
      <c r="D80" s="6"/>
      <c r="E80" s="6"/>
      <c r="F80" s="6"/>
      <c r="G80" s="6"/>
      <c r="H80" s="6"/>
      <c r="I80" s="6"/>
      <c r="J80" s="6"/>
    </row>
    <row r="81" spans="2:10">
      <c r="B81" s="6"/>
      <c r="C81" s="6"/>
      <c r="D81" s="6"/>
      <c r="E81" s="6"/>
      <c r="F81" s="6"/>
      <c r="G81" s="6"/>
      <c r="H81" s="6"/>
      <c r="I81" s="6"/>
      <c r="J81" s="6"/>
    </row>
    <row r="82" spans="2:10">
      <c r="B82" s="6"/>
      <c r="C82" s="6"/>
      <c r="D82" s="6"/>
      <c r="E82" s="6"/>
      <c r="F82" s="6"/>
      <c r="G82" s="6"/>
      <c r="H82" s="6"/>
      <c r="I82" s="6"/>
      <c r="J82" s="6"/>
    </row>
    <row r="83" spans="2:10">
      <c r="B83" s="6"/>
      <c r="C83" s="6"/>
      <c r="D83" s="6"/>
      <c r="E83" s="6"/>
      <c r="F83" s="6"/>
      <c r="G83" s="6"/>
      <c r="H83" s="6"/>
      <c r="I83" s="6"/>
      <c r="J83" s="6"/>
    </row>
    <row r="84" spans="2:10">
      <c r="B84" s="6"/>
      <c r="C84" s="6"/>
      <c r="D84" s="6"/>
      <c r="E84" s="6"/>
      <c r="F84" s="6"/>
      <c r="G84" s="6"/>
      <c r="H84" s="6"/>
      <c r="I84" s="6"/>
      <c r="J84" s="6"/>
    </row>
  </sheetData>
  <sheetProtection formatRows="0"/>
  <mergeCells count="116">
    <mergeCell ref="B2:J2"/>
    <mergeCell ref="B8:J8"/>
    <mergeCell ref="B16:J16"/>
    <mergeCell ref="C13:I13"/>
    <mergeCell ref="C14:I14"/>
    <mergeCell ref="B4:D4"/>
    <mergeCell ref="B3:J3"/>
    <mergeCell ref="E36:F36"/>
    <mergeCell ref="E35:F35"/>
    <mergeCell ref="C9:I9"/>
    <mergeCell ref="B35:D35"/>
    <mergeCell ref="C31:I31"/>
    <mergeCell ref="C21:I21"/>
    <mergeCell ref="C30:I30"/>
    <mergeCell ref="B25:J25"/>
    <mergeCell ref="I39:J39"/>
    <mergeCell ref="B39:D39"/>
    <mergeCell ref="G36:H36"/>
    <mergeCell ref="C22:I22"/>
    <mergeCell ref="C10:I10"/>
    <mergeCell ref="C20:I20"/>
    <mergeCell ref="C17:I17"/>
    <mergeCell ref="B26:J26"/>
    <mergeCell ref="C27:I27"/>
    <mergeCell ref="B24:J24"/>
    <mergeCell ref="B37:D37"/>
    <mergeCell ref="C32:I32"/>
    <mergeCell ref="B36:D36"/>
    <mergeCell ref="I36:J36"/>
    <mergeCell ref="G35:H35"/>
    <mergeCell ref="I35:J35"/>
    <mergeCell ref="B34:J34"/>
    <mergeCell ref="E37:F37"/>
    <mergeCell ref="I37:J37"/>
    <mergeCell ref="I38:J38"/>
    <mergeCell ref="G37:H37"/>
    <mergeCell ref="G38:H38"/>
    <mergeCell ref="G39:H39"/>
    <mergeCell ref="B47:D47"/>
    <mergeCell ref="E46:F46"/>
    <mergeCell ref="E45:F45"/>
    <mergeCell ref="E47:F47"/>
    <mergeCell ref="B40:D40"/>
    <mergeCell ref="E38:F38"/>
    <mergeCell ref="E39:F39"/>
    <mergeCell ref="B45:D45"/>
    <mergeCell ref="B42:D42"/>
    <mergeCell ref="B43:D43"/>
    <mergeCell ref="E40:F40"/>
    <mergeCell ref="E41:F41"/>
    <mergeCell ref="B41:D41"/>
    <mergeCell ref="B46:D46"/>
    <mergeCell ref="E42:F42"/>
    <mergeCell ref="B38:D38"/>
    <mergeCell ref="B44:D44"/>
    <mergeCell ref="E43:F43"/>
    <mergeCell ref="G40:H40"/>
    <mergeCell ref="G41:H41"/>
    <mergeCell ref="I40:J40"/>
    <mergeCell ref="I41:J41"/>
    <mergeCell ref="I42:J42"/>
    <mergeCell ref="I43:J43"/>
    <mergeCell ref="G43:H43"/>
    <mergeCell ref="E44:F44"/>
    <mergeCell ref="E54:F54"/>
    <mergeCell ref="G54:H54"/>
    <mergeCell ref="I54:J54"/>
    <mergeCell ref="I49:J49"/>
    <mergeCell ref="I48:J48"/>
    <mergeCell ref="I51:J51"/>
    <mergeCell ref="I50:J50"/>
    <mergeCell ref="G42:H42"/>
    <mergeCell ref="G44:H44"/>
    <mergeCell ref="I47:J47"/>
    <mergeCell ref="G45:H45"/>
    <mergeCell ref="G46:H46"/>
    <mergeCell ref="G47:H47"/>
    <mergeCell ref="I45:J45"/>
    <mergeCell ref="I46:J46"/>
    <mergeCell ref="I44:J44"/>
    <mergeCell ref="B48:D48"/>
    <mergeCell ref="B49:D49"/>
    <mergeCell ref="G48:H48"/>
    <mergeCell ref="G49:H49"/>
    <mergeCell ref="E48:F48"/>
    <mergeCell ref="E49:F49"/>
    <mergeCell ref="B51:D51"/>
    <mergeCell ref="E51:F51"/>
    <mergeCell ref="G51:H51"/>
    <mergeCell ref="B50:D50"/>
    <mergeCell ref="E50:F50"/>
    <mergeCell ref="G50:H50"/>
    <mergeCell ref="B67:J67"/>
    <mergeCell ref="B5:D5"/>
    <mergeCell ref="F5:H5"/>
    <mergeCell ref="B57:D57"/>
    <mergeCell ref="E57:F57"/>
    <mergeCell ref="G57:H57"/>
    <mergeCell ref="I57:J57"/>
    <mergeCell ref="B56:D56"/>
    <mergeCell ref="E56:F56"/>
    <mergeCell ref="G56:H56"/>
    <mergeCell ref="B53:D53"/>
    <mergeCell ref="E53:F53"/>
    <mergeCell ref="G53:H53"/>
    <mergeCell ref="I53:J53"/>
    <mergeCell ref="B52:D52"/>
    <mergeCell ref="E52:F52"/>
    <mergeCell ref="G52:H52"/>
    <mergeCell ref="I52:J52"/>
    <mergeCell ref="I56:J56"/>
    <mergeCell ref="B55:D55"/>
    <mergeCell ref="E55:F55"/>
    <mergeCell ref="G55:H55"/>
    <mergeCell ref="I55:J55"/>
    <mergeCell ref="B54:D54"/>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rowBreaks count="1" manualBreakCount="1">
    <brk id="33" min="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1722" r:id="rId4" name="Button 282">
              <controlPr defaultSize="0" print="0" autoFill="0" autoPict="0" macro="[0]!ToMainMenu">
                <anchor>
                  <from>
                    <xdr:col>10</xdr:col>
                    <xdr:colOff>335280</xdr:colOff>
                    <xdr:row>1</xdr:row>
                    <xdr:rowOff>30480</xdr:rowOff>
                  </from>
                  <to>
                    <xdr:col>12</xdr:col>
                    <xdr:colOff>601980</xdr:colOff>
                    <xdr:row>2</xdr:row>
                    <xdr:rowOff>114300</xdr:rowOff>
                  </to>
                </anchor>
              </controlPr>
            </control>
          </mc:Choice>
        </mc:AlternateContent>
        <mc:AlternateContent xmlns:mc="http://schemas.openxmlformats.org/markup-compatibility/2006">
          <mc:Choice Requires="x14">
            <control shapeId="61723" r:id="rId5" name="Button 283">
              <controlPr defaultSize="0" print="0" autoFill="0" autoPict="0" macro="[0]!PrintCoverPGSec1">
                <anchor>
                  <from>
                    <xdr:col>10</xdr:col>
                    <xdr:colOff>335280</xdr:colOff>
                    <xdr:row>5</xdr:row>
                    <xdr:rowOff>83820</xdr:rowOff>
                  </from>
                  <to>
                    <xdr:col>12</xdr:col>
                    <xdr:colOff>601980</xdr:colOff>
                    <xdr:row>7</xdr:row>
                    <xdr:rowOff>106680</xdr:rowOff>
                  </to>
                </anchor>
              </controlPr>
            </control>
          </mc:Choice>
        </mc:AlternateContent>
        <mc:AlternateContent xmlns:mc="http://schemas.openxmlformats.org/markup-compatibility/2006">
          <mc:Choice Requires="x14">
            <control shapeId="61724" r:id="rId6" name="Button 284">
              <controlPr defaultSize="0" print="0" autoFill="0" autoPict="0" macro="[0]!PrintPreview">
                <anchor>
                  <from>
                    <xdr:col>10</xdr:col>
                    <xdr:colOff>335280</xdr:colOff>
                    <xdr:row>2</xdr:row>
                    <xdr:rowOff>121920</xdr:rowOff>
                  </from>
                  <to>
                    <xdr:col>12</xdr:col>
                    <xdr:colOff>601980</xdr:colOff>
                    <xdr:row>3</xdr:row>
                    <xdr:rowOff>121920</xdr:rowOff>
                  </to>
                </anchor>
              </controlPr>
            </control>
          </mc:Choice>
        </mc:AlternateContent>
        <mc:AlternateContent xmlns:mc="http://schemas.openxmlformats.org/markup-compatibility/2006">
          <mc:Choice Requires="x14">
            <control shapeId="61924" r:id="rId7" name="Button 484">
              <controlPr defaultSize="0" print="0" autoFill="0" autoPict="0" macro="[0]!ToDataEntry">
                <anchor>
                  <from>
                    <xdr:col>10</xdr:col>
                    <xdr:colOff>335280</xdr:colOff>
                    <xdr:row>7</xdr:row>
                    <xdr:rowOff>106680</xdr:rowOff>
                  </from>
                  <to>
                    <xdr:col>12</xdr:col>
                    <xdr:colOff>601980</xdr:colOff>
                    <xdr:row>8</xdr:row>
                    <xdr:rowOff>259080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55">
    <tabColor theme="9" tint="-0.249977111117893"/>
  </sheetPr>
  <dimension ref="A1:K19"/>
  <sheetViews>
    <sheetView showGridLines="0" showRowColHeaders="0" topLeftCell="B1" zoomScaleNormal="100" workbookViewId="0">
      <selection activeCell="E28" sqref="E28"/>
    </sheetView>
  </sheetViews>
  <sheetFormatPr defaultColWidth="9.109375" defaultRowHeight="13.2"/>
  <cols>
    <col min="6" max="6" width="7.33203125" customWidth="1"/>
    <col min="7" max="7" width="9.33203125" customWidth="1"/>
    <col min="8" max="8" width="7.6640625" customWidth="1"/>
    <col min="9" max="9" width="10" customWidth="1"/>
    <col min="10" max="10" width="11" customWidth="1"/>
    <col min="11" max="11" width="10.88671875" customWidth="1"/>
  </cols>
  <sheetData>
    <row r="1" spans="1:11" ht="63.75" customHeight="1"/>
    <row r="2" spans="1:11" ht="81.75" customHeight="1" thickBot="1">
      <c r="A2" s="3056" t="str">
        <f>+'Master Data'!ProjectTitle</f>
        <v>KZN Public Works: 191 Prince Alfred Street</v>
      </c>
      <c r="B2" s="3056"/>
      <c r="C2" s="3056"/>
      <c r="D2" s="3056"/>
      <c r="E2" s="3056"/>
      <c r="F2" s="3056"/>
      <c r="G2" s="3056"/>
      <c r="H2" s="3056"/>
      <c r="I2" s="3056"/>
      <c r="J2" s="3056"/>
      <c r="K2" s="3056"/>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037" t="s">
        <v>95</v>
      </c>
      <c r="B16" s="3037"/>
      <c r="C16" s="3037"/>
      <c r="D16" s="3037"/>
      <c r="E16" s="3037"/>
      <c r="F16" s="3037"/>
      <c r="G16" s="3037"/>
      <c r="H16" s="3037"/>
      <c r="I16" s="3037"/>
      <c r="J16" s="3037"/>
    </row>
    <row r="17" spans="1:1">
      <c r="A17" s="7"/>
    </row>
    <row r="18" spans="1:1">
      <c r="A18" s="7"/>
    </row>
    <row r="19" spans="1:1">
      <c r="A19" s="7"/>
    </row>
  </sheetData>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9931" r:id="rId4" name="Button 117419">
              <controlPr defaultSize="0" print="0" autoFill="0" autoPict="0" macro="[0]!ToMainMenu">
                <anchor>
                  <from>
                    <xdr:col>16</xdr:col>
                    <xdr:colOff>312420</xdr:colOff>
                    <xdr:row>0</xdr:row>
                    <xdr:rowOff>152400</xdr:rowOff>
                  </from>
                  <to>
                    <xdr:col>19</xdr:col>
                    <xdr:colOff>419100</xdr:colOff>
                    <xdr:row>0</xdr:row>
                    <xdr:rowOff>609600</xdr:rowOff>
                  </to>
                </anchor>
              </controlPr>
            </control>
          </mc:Choice>
        </mc:AlternateContent>
        <mc:AlternateContent xmlns:mc="http://schemas.openxmlformats.org/markup-compatibility/2006">
          <mc:Choice Requires="x14">
            <control shapeId="949932" r:id="rId5" name="Button 117420">
              <controlPr defaultSize="0" print="0" autoFill="0" autoPict="0" macro="[0]!PrintCoverPGSec1">
                <anchor>
                  <from>
                    <xdr:col>16</xdr:col>
                    <xdr:colOff>297180</xdr:colOff>
                    <xdr:row>2</xdr:row>
                    <xdr:rowOff>0</xdr:rowOff>
                  </from>
                  <to>
                    <xdr:col>19</xdr:col>
                    <xdr:colOff>411480</xdr:colOff>
                    <xdr:row>3</xdr:row>
                    <xdr:rowOff>60960</xdr:rowOff>
                  </to>
                </anchor>
              </controlPr>
            </control>
          </mc:Choice>
        </mc:AlternateContent>
        <mc:AlternateContent xmlns:mc="http://schemas.openxmlformats.org/markup-compatibility/2006">
          <mc:Choice Requires="x14">
            <control shapeId="949933" r:id="rId6" name="Button 117421">
              <controlPr defaultSize="0" print="0" autoFill="0" autoPict="0" macro="[0]!PrintPreview">
                <anchor>
                  <from>
                    <xdr:col>16</xdr:col>
                    <xdr:colOff>312420</xdr:colOff>
                    <xdr:row>0</xdr:row>
                    <xdr:rowOff>640080</xdr:rowOff>
                  </from>
                  <to>
                    <xdr:col>19</xdr:col>
                    <xdr:colOff>419100</xdr:colOff>
                    <xdr:row>1</xdr:row>
                    <xdr:rowOff>350520</xdr:rowOff>
                  </to>
                </anchor>
              </controlPr>
            </control>
          </mc:Choice>
        </mc:AlternateContent>
        <mc:AlternateContent xmlns:mc="http://schemas.openxmlformats.org/markup-compatibility/2006">
          <mc:Choice Requires="x14">
            <control shapeId="950067" r:id="rId7" name="Button 117555">
              <controlPr defaultSize="0" print="0" autoFill="0" autoPict="0" macro="[0]!ToDataEntry">
                <anchor>
                  <from>
                    <xdr:col>16</xdr:col>
                    <xdr:colOff>297180</xdr:colOff>
                    <xdr:row>3</xdr:row>
                    <xdr:rowOff>76200</xdr:rowOff>
                  </from>
                  <to>
                    <xdr:col>19</xdr:col>
                    <xdr:colOff>411480</xdr:colOff>
                    <xdr:row>5</xdr:row>
                    <xdr:rowOff>220980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57">
    <tabColor theme="9" tint="-0.249977111117893"/>
  </sheetPr>
  <dimension ref="B2:V25"/>
  <sheetViews>
    <sheetView showGridLines="0" showRowColHeaders="0" zoomScaleNormal="100" zoomScalePageLayoutView="80" workbookViewId="0">
      <selection activeCell="E28" sqref="E28"/>
    </sheetView>
  </sheetViews>
  <sheetFormatPr defaultColWidth="9.109375" defaultRowHeight="13.2"/>
  <cols>
    <col min="1" max="1" width="9.109375" style="8"/>
    <col min="2" max="2" width="4.5546875" style="8" customWidth="1"/>
    <col min="3" max="3" width="6.5546875" style="8" customWidth="1"/>
    <col min="4" max="4" width="2.88671875" style="8" customWidth="1"/>
    <col min="5" max="5" width="9.109375" style="8"/>
    <col min="6" max="6" width="6.44140625" style="8" customWidth="1"/>
    <col min="7" max="7" width="17.109375" style="8" customWidth="1"/>
    <col min="8" max="9" width="9.109375" style="8"/>
    <col min="10" max="10" width="0.88671875" style="8" customWidth="1"/>
    <col min="11" max="11" width="6" style="8" customWidth="1"/>
    <col min="12" max="12" width="22.88671875" style="8" customWidth="1"/>
    <col min="13" max="16384" width="9.109375" style="8"/>
  </cols>
  <sheetData>
    <row r="2" spans="2:22" ht="42" customHeight="1">
      <c r="B2" s="3435" t="s">
        <v>1635</v>
      </c>
      <c r="C2" s="3436"/>
      <c r="D2" s="3436"/>
      <c r="E2" s="3436"/>
      <c r="F2" s="3436"/>
      <c r="G2" s="3436"/>
      <c r="H2" s="3436"/>
      <c r="I2" s="3436"/>
      <c r="J2" s="3436"/>
      <c r="K2" s="3436"/>
      <c r="L2" s="3437"/>
    </row>
    <row r="3" spans="2:22" ht="17.399999999999999" customHeight="1">
      <c r="B3" s="3438"/>
      <c r="C3" s="3439"/>
      <c r="D3" s="3439"/>
      <c r="E3" s="3439"/>
      <c r="F3" s="3439"/>
      <c r="G3" s="3439"/>
      <c r="H3" s="3439"/>
      <c r="I3" s="3439"/>
      <c r="J3" s="3439"/>
      <c r="K3" s="3439"/>
      <c r="L3" s="3440"/>
    </row>
    <row r="4" spans="2:22" ht="87.75" customHeight="1">
      <c r="B4" s="3432" t="s">
        <v>417</v>
      </c>
      <c r="C4" s="3432"/>
      <c r="D4" s="3432"/>
      <c r="E4" s="3721" t="str">
        <f>+'Master Data'!$E$18</f>
        <v>KZN Public Works: 191 Prince Alfred Street</v>
      </c>
      <c r="F4" s="4756"/>
      <c r="G4" s="4756"/>
      <c r="H4" s="4756"/>
      <c r="I4" s="4756"/>
      <c r="J4" s="4756"/>
      <c r="K4" s="4756"/>
      <c r="L4" s="4756"/>
    </row>
    <row r="5" spans="2:22" ht="25.5" customHeight="1">
      <c r="B5" s="3950" t="s">
        <v>4566</v>
      </c>
      <c r="C5" s="3951"/>
      <c r="D5" s="4625"/>
      <c r="E5" s="3943" t="str">
        <f>+'Master Data'!E13</f>
        <v>ZNTM012345W</v>
      </c>
      <c r="F5" s="3943"/>
      <c r="G5" s="3944"/>
      <c r="H5" s="3950" t="s">
        <v>4013</v>
      </c>
      <c r="I5" s="4625"/>
      <c r="J5" s="3955" t="str">
        <f>+'Master Data'!G13</f>
        <v>012345</v>
      </c>
      <c r="K5" s="3943"/>
      <c r="L5" s="3944"/>
    </row>
    <row r="6" spans="2:22" ht="13.2" customHeight="1">
      <c r="B6" s="4820" t="s">
        <v>718</v>
      </c>
      <c r="C6" s="4821"/>
      <c r="D6" s="784"/>
      <c r="E6" s="4824" t="s">
        <v>881</v>
      </c>
      <c r="F6" s="4824"/>
      <c r="G6" s="4824"/>
      <c r="H6" s="4824"/>
      <c r="I6" s="4824"/>
      <c r="J6" s="4824"/>
      <c r="K6" s="4824"/>
      <c r="L6" s="4825"/>
    </row>
    <row r="7" spans="2:22" s="22" customFormat="1" ht="17.399999999999999" customHeight="1">
      <c r="B7" s="4822"/>
      <c r="C7" s="4823"/>
      <c r="D7" s="785"/>
      <c r="E7" s="4826"/>
      <c r="F7" s="4826"/>
      <c r="G7" s="4826"/>
      <c r="H7" s="4826"/>
      <c r="I7" s="4826"/>
      <c r="J7" s="4826"/>
      <c r="K7" s="4826"/>
      <c r="L7" s="4827"/>
    </row>
    <row r="8" spans="2:22" ht="15.6">
      <c r="B8" s="710"/>
      <c r="C8" s="695"/>
      <c r="L8" s="695"/>
    </row>
    <row r="9" spans="2:22" ht="17.25" customHeight="1">
      <c r="B9" s="4818" t="s">
        <v>718</v>
      </c>
      <c r="C9" s="4819"/>
      <c r="D9" s="2956" t="s">
        <v>599</v>
      </c>
      <c r="E9" s="2956"/>
      <c r="F9" s="2956"/>
      <c r="G9" s="2956"/>
      <c r="H9" s="2956"/>
      <c r="I9" s="2956"/>
      <c r="J9" s="2956"/>
      <c r="K9" s="2956"/>
      <c r="L9" s="4719"/>
      <c r="M9" s="2962" t="s">
        <v>582</v>
      </c>
      <c r="N9" s="2962"/>
      <c r="O9" s="2962"/>
      <c r="P9" s="2962"/>
      <c r="Q9" s="2962"/>
      <c r="R9" s="2962"/>
      <c r="S9" s="2962"/>
      <c r="T9" s="2962"/>
      <c r="U9" s="2962"/>
      <c r="V9" s="2962"/>
    </row>
    <row r="10" spans="2:22" ht="15">
      <c r="B10" s="726"/>
      <c r="C10" s="695"/>
      <c r="L10" s="695"/>
    </row>
    <row r="11" spans="2:22" ht="67.95" customHeight="1">
      <c r="B11" s="761"/>
      <c r="C11" s="782" t="s">
        <v>503</v>
      </c>
      <c r="D11" s="4240" t="str">
        <f>+'Master Data'!D609</f>
        <v>Describe nature of ground, surface conditions, water table as visible in test holes, and other indisputable facts that may affect construction. Provide available data and information.</v>
      </c>
      <c r="E11" s="4240"/>
      <c r="F11" s="4240"/>
      <c r="G11" s="4240"/>
      <c r="H11" s="4240"/>
      <c r="I11" s="4240"/>
      <c r="J11" s="4240"/>
      <c r="K11" s="4240"/>
      <c r="L11" s="4713"/>
      <c r="M11" s="4816" t="s">
        <v>117</v>
      </c>
      <c r="N11" s="4816"/>
      <c r="O11" s="4816"/>
      <c r="P11" s="4816"/>
      <c r="Q11" s="4816"/>
      <c r="R11" s="4816"/>
    </row>
    <row r="12" spans="2:22" ht="15.6">
      <c r="B12" s="762"/>
      <c r="C12" s="695"/>
      <c r="L12" s="695"/>
    </row>
    <row r="13" spans="2:22" ht="41.4" customHeight="1">
      <c r="B13" s="761"/>
      <c r="C13" s="782" t="s">
        <v>928</v>
      </c>
      <c r="D13" s="4240" t="str">
        <f>+'Master Data'!D610</f>
        <v>Specific requirements must be described.</v>
      </c>
      <c r="E13" s="4240"/>
      <c r="F13" s="4240"/>
      <c r="G13" s="4240"/>
      <c r="H13" s="4240"/>
      <c r="I13" s="4240"/>
      <c r="J13" s="4240"/>
      <c r="K13" s="4240"/>
      <c r="L13" s="4713"/>
    </row>
    <row r="14" spans="2:22" ht="72.599999999999994" customHeight="1">
      <c r="B14" s="761"/>
      <c r="C14" s="783" t="s">
        <v>777</v>
      </c>
      <c r="D14" s="2648" t="str">
        <f>+'Master Data'!D611</f>
        <v>Any additional site information such as location, improvements on site, adjacent buildings, environmental issues, etc. must be described in detail herein. If project is phased, indicate the phased work procedure with a colour coded site plan or graphical key or sorts.</v>
      </c>
      <c r="E14" s="2648"/>
      <c r="F14" s="2648"/>
      <c r="G14" s="2648"/>
      <c r="H14" s="2648"/>
      <c r="I14" s="2648"/>
      <c r="J14" s="2648"/>
      <c r="K14" s="2648"/>
      <c r="L14" s="4602"/>
      <c r="M14" s="4817" t="s">
        <v>983</v>
      </c>
      <c r="N14" s="4816"/>
      <c r="O14" s="4816"/>
      <c r="P14" s="4816"/>
      <c r="Q14" s="4816"/>
      <c r="R14" s="4816"/>
    </row>
    <row r="15" spans="2:22" ht="33.75" customHeight="1">
      <c r="B15" s="776"/>
      <c r="C15" s="695"/>
      <c r="D15" s="55"/>
      <c r="E15" s="55"/>
      <c r="F15" s="55"/>
      <c r="G15" s="55"/>
      <c r="H15" s="55"/>
      <c r="I15" s="55"/>
      <c r="J15" s="55"/>
      <c r="K15" s="55"/>
      <c r="L15" s="717"/>
    </row>
    <row r="16" spans="2:22" ht="27" customHeight="1">
      <c r="B16" s="4818" t="s">
        <v>609</v>
      </c>
      <c r="C16" s="4819"/>
      <c r="D16" s="2956" t="s">
        <v>96</v>
      </c>
      <c r="E16" s="2956"/>
      <c r="F16" s="2956"/>
      <c r="G16" s="2956"/>
      <c r="H16" s="2956"/>
      <c r="I16" s="2956"/>
      <c r="J16" s="2956"/>
      <c r="K16" s="2956"/>
      <c r="L16" s="4719"/>
    </row>
    <row r="17" spans="2:22" ht="17.399999999999999">
      <c r="B17" s="777"/>
      <c r="C17" s="406"/>
      <c r="D17" s="59"/>
      <c r="E17" s="59"/>
      <c r="F17" s="59"/>
      <c r="G17" s="59"/>
      <c r="H17" s="59"/>
      <c r="I17" s="59"/>
      <c r="J17" s="59"/>
      <c r="K17" s="59"/>
      <c r="L17" s="62"/>
    </row>
    <row r="18" spans="2:22" ht="155.4" customHeight="1">
      <c r="B18" s="778" t="s">
        <v>582</v>
      </c>
      <c r="C18" s="782" t="s">
        <v>503</v>
      </c>
      <c r="D18" s="2648" t="str">
        <f>+'Master Data'!D613</f>
        <v>Not applicable</v>
      </c>
      <c r="E18" s="2648"/>
      <c r="F18" s="2648"/>
      <c r="G18" s="2648"/>
      <c r="H18" s="2648"/>
      <c r="I18" s="2648"/>
      <c r="J18" s="2648"/>
      <c r="K18" s="2648"/>
      <c r="L18" s="4602"/>
      <c r="M18" s="2706"/>
      <c r="N18" s="2706"/>
      <c r="O18" s="2706"/>
      <c r="P18" s="2706"/>
      <c r="Q18" s="2706"/>
      <c r="R18" s="2706"/>
      <c r="S18" s="2706"/>
      <c r="T18" s="2706"/>
      <c r="U18" s="2706"/>
      <c r="V18" s="2706"/>
    </row>
    <row r="19" spans="2:22" ht="15.6">
      <c r="B19" s="779"/>
      <c r="C19" s="406"/>
      <c r="D19" s="71"/>
      <c r="E19" s="71"/>
      <c r="F19" s="71"/>
      <c r="G19" s="71"/>
      <c r="H19" s="71"/>
      <c r="I19" s="71"/>
      <c r="J19" s="71"/>
      <c r="K19" s="71"/>
      <c r="L19" s="406"/>
    </row>
    <row r="20" spans="2:22" ht="15">
      <c r="B20" s="780"/>
      <c r="C20" s="695"/>
      <c r="L20" s="695"/>
    </row>
    <row r="21" spans="2:22" ht="15">
      <c r="B21" s="780"/>
      <c r="C21" s="695"/>
      <c r="L21" s="695"/>
    </row>
    <row r="22" spans="2:22" ht="15">
      <c r="B22" s="780"/>
      <c r="C22" s="695"/>
      <c r="L22" s="695"/>
    </row>
    <row r="23" spans="2:22" ht="15">
      <c r="B23" s="781"/>
      <c r="C23" s="697"/>
      <c r="D23" s="698"/>
      <c r="E23" s="698"/>
      <c r="F23" s="698"/>
      <c r="G23" s="698"/>
      <c r="H23" s="698"/>
      <c r="I23" s="698"/>
      <c r="J23" s="698"/>
      <c r="K23" s="698"/>
      <c r="L23" s="697"/>
    </row>
    <row r="24" spans="2:22">
      <c r="B24" s="94"/>
    </row>
    <row r="25" spans="2:22">
      <c r="B25" s="94"/>
    </row>
  </sheetData>
  <sheetProtection formatRows="0"/>
  <mergeCells count="21">
    <mergeCell ref="D9:L9"/>
    <mergeCell ref="B2:L3"/>
    <mergeCell ref="B4:D4"/>
    <mergeCell ref="E4:L4"/>
    <mergeCell ref="E6:L7"/>
    <mergeCell ref="M18:V18"/>
    <mergeCell ref="E5:G5"/>
    <mergeCell ref="B5:D5"/>
    <mergeCell ref="M11:R11"/>
    <mergeCell ref="M14:R14"/>
    <mergeCell ref="D11:L11"/>
    <mergeCell ref="D13:L13"/>
    <mergeCell ref="J5:L5"/>
    <mergeCell ref="H5:I5"/>
    <mergeCell ref="D16:L16"/>
    <mergeCell ref="B9:C9"/>
    <mergeCell ref="D18:L18"/>
    <mergeCell ref="B6:C7"/>
    <mergeCell ref="B16:C16"/>
    <mergeCell ref="D14:L14"/>
    <mergeCell ref="M9:V9"/>
  </mergeCells>
  <phoneticPr fontId="0" type="noConversion"/>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887" r:id="rId4" name="Button 143">
              <controlPr defaultSize="0" print="0" autoFill="0" autoPict="0" macro="[0]!ToMainMenu">
                <anchor>
                  <from>
                    <xdr:col>13</xdr:col>
                    <xdr:colOff>0</xdr:colOff>
                    <xdr:row>1</xdr:row>
                    <xdr:rowOff>0</xdr:rowOff>
                  </from>
                  <to>
                    <xdr:col>15</xdr:col>
                    <xdr:colOff>152400</xdr:colOff>
                    <xdr:row>1</xdr:row>
                    <xdr:rowOff>304800</xdr:rowOff>
                  </to>
                </anchor>
              </controlPr>
            </control>
          </mc:Choice>
        </mc:AlternateContent>
        <mc:AlternateContent xmlns:mc="http://schemas.openxmlformats.org/markup-compatibility/2006">
          <mc:Choice Requires="x14">
            <control shapeId="31888" r:id="rId5" name="Button 144">
              <controlPr defaultSize="0" print="0" autoFill="0" autoPict="0" macro="[0]!PrintCoverPGSec1">
                <anchor>
                  <from>
                    <xdr:col>13</xdr:col>
                    <xdr:colOff>0</xdr:colOff>
                    <xdr:row>3</xdr:row>
                    <xdr:rowOff>289560</xdr:rowOff>
                  </from>
                  <to>
                    <xdr:col>15</xdr:col>
                    <xdr:colOff>152400</xdr:colOff>
                    <xdr:row>3</xdr:row>
                    <xdr:rowOff>571500</xdr:rowOff>
                  </to>
                </anchor>
              </controlPr>
            </control>
          </mc:Choice>
        </mc:AlternateContent>
        <mc:AlternateContent xmlns:mc="http://schemas.openxmlformats.org/markup-compatibility/2006">
          <mc:Choice Requires="x14">
            <control shapeId="31889" r:id="rId6" name="Button 145">
              <controlPr defaultSize="0" print="0" autoFill="0" autoPict="0" macro="[0]!PrintPreview">
                <anchor>
                  <from>
                    <xdr:col>13</xdr:col>
                    <xdr:colOff>0</xdr:colOff>
                    <xdr:row>1</xdr:row>
                    <xdr:rowOff>373380</xdr:rowOff>
                  </from>
                  <to>
                    <xdr:col>15</xdr:col>
                    <xdr:colOff>152400</xdr:colOff>
                    <xdr:row>2</xdr:row>
                    <xdr:rowOff>114300</xdr:rowOff>
                  </to>
                </anchor>
              </controlPr>
            </control>
          </mc:Choice>
        </mc:AlternateContent>
        <mc:AlternateContent xmlns:mc="http://schemas.openxmlformats.org/markup-compatibility/2006">
          <mc:Choice Requires="x14">
            <control shapeId="32023" r:id="rId7" name="Button 279">
              <controlPr defaultSize="0" print="0" autoFill="0" autoPict="0" macro="[0]!ToDataEntry">
                <anchor>
                  <from>
                    <xdr:col>13</xdr:col>
                    <xdr:colOff>0</xdr:colOff>
                    <xdr:row>3</xdr:row>
                    <xdr:rowOff>640080</xdr:rowOff>
                  </from>
                  <to>
                    <xdr:col>15</xdr:col>
                    <xdr:colOff>152400</xdr:colOff>
                    <xdr:row>3</xdr:row>
                    <xdr:rowOff>922020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56">
    <tabColor rgb="FFFF0000"/>
  </sheetPr>
  <dimension ref="A1:K19"/>
  <sheetViews>
    <sheetView showGridLines="0" showRowColHeaders="0" zoomScaleNormal="100" workbookViewId="0">
      <selection activeCell="E28" sqref="E28"/>
    </sheetView>
  </sheetViews>
  <sheetFormatPr defaultColWidth="9.109375" defaultRowHeight="13.2"/>
  <cols>
    <col min="6" max="6" width="7" customWidth="1"/>
    <col min="7" max="7" width="11.109375" customWidth="1"/>
    <col min="10" max="10" width="6.88671875" customWidth="1"/>
    <col min="11" max="11" width="12" customWidth="1"/>
  </cols>
  <sheetData>
    <row r="1" spans="1:11" ht="63.75" customHeight="1"/>
    <row r="2" spans="1:11" ht="81.75" customHeight="1" thickBot="1">
      <c r="A2" s="3056" t="str">
        <f>+'Master Data'!E18</f>
        <v>KZN Public Works: 191 Prince Alfred Street</v>
      </c>
      <c r="B2" s="3056"/>
      <c r="C2" s="3056"/>
      <c r="D2" s="3056"/>
      <c r="E2" s="3056"/>
      <c r="F2" s="3056"/>
      <c r="G2" s="3056"/>
      <c r="H2" s="3056"/>
      <c r="I2" s="3056"/>
      <c r="J2" s="3056"/>
      <c r="K2" s="3056"/>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037" t="s">
        <v>97</v>
      </c>
      <c r="B16" s="3037"/>
      <c r="C16" s="3037"/>
      <c r="D16" s="3037"/>
      <c r="E16" s="3037"/>
      <c r="F16" s="3037"/>
      <c r="G16" s="3037"/>
      <c r="H16" s="3037"/>
      <c r="I16" s="3037"/>
      <c r="J16" s="3037"/>
    </row>
    <row r="17" spans="1:1">
      <c r="A17" s="7"/>
    </row>
    <row r="18" spans="1:1">
      <c r="A18" s="7"/>
    </row>
    <row r="19" spans="1:1">
      <c r="A19" s="7"/>
    </row>
  </sheetData>
  <sheetProtection formatRows="0" selectLockedCells="1"/>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3344" r:id="rId4" name="Button 265216">
              <controlPr defaultSize="0" print="0" autoFill="0" autoPict="0" macro="[0]!ToMainMenu">
                <anchor>
                  <from>
                    <xdr:col>16</xdr:col>
                    <xdr:colOff>533400</xdr:colOff>
                    <xdr:row>0</xdr:row>
                    <xdr:rowOff>236220</xdr:rowOff>
                  </from>
                  <to>
                    <xdr:col>20</xdr:col>
                    <xdr:colOff>0</xdr:colOff>
                    <xdr:row>0</xdr:row>
                    <xdr:rowOff>708660</xdr:rowOff>
                  </to>
                </anchor>
              </controlPr>
            </control>
          </mc:Choice>
        </mc:AlternateContent>
        <mc:AlternateContent xmlns:mc="http://schemas.openxmlformats.org/markup-compatibility/2006">
          <mc:Choice Requires="x14">
            <control shapeId="953345" r:id="rId5" name="Button 265217">
              <controlPr defaultSize="0" print="0" autoFill="0" autoPict="0" macro="[0]!PrintCoverPGSec1">
                <anchor>
                  <from>
                    <xdr:col>16</xdr:col>
                    <xdr:colOff>533400</xdr:colOff>
                    <xdr:row>1</xdr:row>
                    <xdr:rowOff>883920</xdr:rowOff>
                  </from>
                  <to>
                    <xdr:col>20</xdr:col>
                    <xdr:colOff>0</xdr:colOff>
                    <xdr:row>2</xdr:row>
                    <xdr:rowOff>60960</xdr:rowOff>
                  </to>
                </anchor>
              </controlPr>
            </control>
          </mc:Choice>
        </mc:AlternateContent>
        <mc:AlternateContent xmlns:mc="http://schemas.openxmlformats.org/markup-compatibility/2006">
          <mc:Choice Requires="x14">
            <control shapeId="953346" r:id="rId6" name="Button 265218">
              <controlPr defaultSize="0" print="0" autoFill="0" autoPict="0" macro="[0]!PrintPreview">
                <anchor>
                  <from>
                    <xdr:col>16</xdr:col>
                    <xdr:colOff>533400</xdr:colOff>
                    <xdr:row>0</xdr:row>
                    <xdr:rowOff>746760</xdr:rowOff>
                  </from>
                  <to>
                    <xdr:col>20</xdr:col>
                    <xdr:colOff>0</xdr:colOff>
                    <xdr:row>1</xdr:row>
                    <xdr:rowOff>487680</xdr:rowOff>
                  </to>
                </anchor>
              </controlPr>
            </control>
          </mc:Choice>
        </mc:AlternateContent>
        <mc:AlternateContent xmlns:mc="http://schemas.openxmlformats.org/markup-compatibility/2006">
          <mc:Choice Requires="x14">
            <control shapeId="953480" r:id="rId7" name="Button 265352">
              <controlPr defaultSize="0" print="0" autoFill="0" autoPict="0" macro="[0]!ToDataEntry">
                <anchor>
                  <from>
                    <xdr:col>16</xdr:col>
                    <xdr:colOff>533400</xdr:colOff>
                    <xdr:row>2</xdr:row>
                    <xdr:rowOff>83820</xdr:rowOff>
                  </from>
                  <to>
                    <xdr:col>20</xdr:col>
                    <xdr:colOff>0</xdr:colOff>
                    <xdr:row>5</xdr:row>
                    <xdr:rowOff>22860</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58">
    <tabColor rgb="FFFF0000"/>
  </sheetPr>
  <dimension ref="B1:K61"/>
  <sheetViews>
    <sheetView showGridLines="0" topLeftCell="A43" zoomScaleNormal="100" workbookViewId="0">
      <selection activeCell="E28" sqref="E28"/>
    </sheetView>
  </sheetViews>
  <sheetFormatPr defaultColWidth="9.109375" defaultRowHeight="13.2"/>
  <cols>
    <col min="1" max="1" width="9.109375" style="8"/>
    <col min="2" max="2" width="17.44140625" style="8" customWidth="1"/>
    <col min="3" max="4" width="9.109375" style="8"/>
    <col min="5" max="5" width="6" style="8" customWidth="1"/>
    <col min="6" max="6" width="9.109375" style="8"/>
    <col min="7" max="7" width="5.33203125" style="8" customWidth="1"/>
    <col min="8" max="16384" width="9.109375" style="8"/>
  </cols>
  <sheetData>
    <row r="1" spans="2:11" ht="45" customHeight="1">
      <c r="B1" s="4828" t="s">
        <v>109</v>
      </c>
      <c r="C1" s="4829"/>
      <c r="D1" s="4829"/>
      <c r="E1" s="4829"/>
      <c r="F1" s="4829"/>
      <c r="G1" s="4829"/>
      <c r="H1" s="4829"/>
      <c r="I1" s="4829"/>
      <c r="J1" s="4829"/>
      <c r="K1" s="4830"/>
    </row>
    <row r="2" spans="2:11" ht="6.75" customHeight="1">
      <c r="B2" s="4831"/>
      <c r="C2" s="4832"/>
      <c r="D2" s="4832"/>
      <c r="E2" s="4832"/>
      <c r="F2" s="4832"/>
      <c r="G2" s="4832"/>
      <c r="H2" s="4832"/>
      <c r="I2" s="4832"/>
      <c r="J2" s="4832"/>
      <c r="K2" s="4833"/>
    </row>
    <row r="3" spans="2:11" ht="66" customHeight="1">
      <c r="B3" s="4035" t="str">
        <f>+'Master Data'!ProjectTitle</f>
        <v>KZN Public Works: 191 Prince Alfred Street</v>
      </c>
      <c r="C3" s="4036"/>
      <c r="D3" s="4036"/>
      <c r="E3" s="4036"/>
      <c r="F3" s="4036"/>
      <c r="G3" s="4036"/>
      <c r="H3" s="4036"/>
      <c r="I3" s="4036"/>
      <c r="J3" s="4036"/>
      <c r="K3" s="4037"/>
    </row>
    <row r="4" spans="2:11" s="22" customFormat="1" ht="29.25" customHeight="1">
      <c r="B4" s="786" t="s">
        <v>4626</v>
      </c>
      <c r="C4" s="4836" t="str">
        <f>+'Master Data'!E13</f>
        <v>ZNTM012345W</v>
      </c>
      <c r="D4" s="4837"/>
      <c r="E4" s="787"/>
      <c r="F4" s="4836" t="s">
        <v>4013</v>
      </c>
      <c r="G4" s="4838"/>
      <c r="H4" s="4836" t="str">
        <f>+'Master Data'!G13</f>
        <v>012345</v>
      </c>
      <c r="I4" s="4837"/>
      <c r="J4" s="4837"/>
      <c r="K4" s="787"/>
    </row>
    <row r="5" spans="2:11" ht="15">
      <c r="B5" s="743"/>
      <c r="K5" s="695"/>
    </row>
    <row r="6" spans="2:11" ht="66" customHeight="1">
      <c r="B6" s="4841" t="s">
        <v>1485</v>
      </c>
      <c r="C6" s="4842"/>
      <c r="D6" s="4842"/>
      <c r="E6" s="4842"/>
      <c r="F6" s="4842"/>
      <c r="G6" s="4842"/>
      <c r="H6" s="4842"/>
      <c r="I6" s="4842"/>
      <c r="J6" s="4842"/>
      <c r="K6" s="4843"/>
    </row>
    <row r="7" spans="2:11" ht="15.6">
      <c r="B7" s="735"/>
      <c r="K7" s="695"/>
    </row>
    <row r="8" spans="2:11" ht="15.6">
      <c r="B8" s="735"/>
      <c r="K8" s="695"/>
    </row>
    <row r="9" spans="2:11" ht="48.75" customHeight="1">
      <c r="B9" s="4844" t="s">
        <v>4730</v>
      </c>
      <c r="C9" s="3725"/>
      <c r="D9" s="3725"/>
      <c r="E9" s="3725"/>
      <c r="F9" s="3725"/>
      <c r="G9" s="3725"/>
      <c r="H9" s="3725"/>
      <c r="I9" s="3725"/>
      <c r="J9" s="3725"/>
      <c r="K9" s="4647"/>
    </row>
    <row r="10" spans="2:11" ht="15">
      <c r="B10" s="743"/>
      <c r="K10" s="695"/>
    </row>
    <row r="11" spans="2:11" ht="12.75" customHeight="1">
      <c r="B11" s="4847" t="s">
        <v>959</v>
      </c>
      <c r="C11" s="4845"/>
      <c r="D11" s="4845"/>
      <c r="E11" s="4845"/>
      <c r="F11" s="4845" t="s">
        <v>960</v>
      </c>
      <c r="G11" s="4845"/>
      <c r="H11" s="4845"/>
      <c r="I11" s="4845"/>
      <c r="J11" s="4845"/>
      <c r="K11" s="4846"/>
    </row>
    <row r="12" spans="2:11" ht="15">
      <c r="B12" s="743"/>
      <c r="K12" s="695"/>
    </row>
    <row r="13" spans="2:11" ht="15">
      <c r="B13" s="743"/>
      <c r="K13" s="695"/>
    </row>
    <row r="14" spans="2:11" ht="12.75" customHeight="1">
      <c r="B14" s="3859" t="str">
        <f>IF(ISBLANK('Master Data'!D698)," ",'Master Data'!D698)</f>
        <v>????????</v>
      </c>
      <c r="C14" s="3859"/>
      <c r="D14" s="3859"/>
      <c r="E14" s="3859"/>
      <c r="F14" s="3859" t="str">
        <f>IF(ISBLANK('Master Data'!E698)," ",'Master Data'!E698)</f>
        <v>Site Layout</v>
      </c>
      <c r="G14" s="3859"/>
      <c r="H14" s="3859"/>
      <c r="I14" s="3859"/>
      <c r="J14" s="3859"/>
      <c r="K14" s="3859"/>
    </row>
    <row r="15" spans="2:11" ht="12.75" customHeight="1">
      <c r="B15" s="3859" t="str">
        <f>IF(ISBLANK('Master Data'!D699)," ",'Master Data'!D699)</f>
        <v>????????</v>
      </c>
      <c r="C15" s="3859"/>
      <c r="D15" s="3859"/>
      <c r="E15" s="3859"/>
      <c r="F15" s="3859" t="str">
        <f>IF(ISBLANK('Master Data'!E699)," ",'Master Data'!E699)</f>
        <v>etc.</v>
      </c>
      <c r="G15" s="3859"/>
      <c r="H15" s="3859"/>
      <c r="I15" s="3859"/>
      <c r="J15" s="3859"/>
      <c r="K15" s="3859"/>
    </row>
    <row r="16" spans="2:11">
      <c r="B16" s="3859" t="str">
        <f>IF(ISBLANK('Master Data'!D700)," ",'Master Data'!D700)</f>
        <v>????????</v>
      </c>
      <c r="C16" s="3859"/>
      <c r="D16" s="3859"/>
      <c r="E16" s="3859"/>
      <c r="F16" s="3859" t="str">
        <f>IF(ISBLANK('Master Data'!E700)," ",'Master Data'!E700)</f>
        <v>etc.</v>
      </c>
      <c r="G16" s="3859"/>
      <c r="H16" s="3859"/>
      <c r="I16" s="3859"/>
      <c r="J16" s="3859"/>
      <c r="K16" s="3859"/>
    </row>
    <row r="17" spans="2:11">
      <c r="B17" s="3859" t="str">
        <f>IF(ISBLANK('Master Data'!D701)," ",'Master Data'!D701)</f>
        <v>????????</v>
      </c>
      <c r="C17" s="3859"/>
      <c r="D17" s="3859"/>
      <c r="E17" s="3859"/>
      <c r="F17" s="3859" t="str">
        <f>IF(ISBLANK('Master Data'!E701)," ",'Master Data'!E701)</f>
        <v>ect.</v>
      </c>
      <c r="G17" s="3859"/>
      <c r="H17" s="3859"/>
      <c r="I17" s="3859"/>
      <c r="J17" s="3859"/>
      <c r="K17" s="3859"/>
    </row>
    <row r="18" spans="2:11">
      <c r="B18" s="3859" t="str">
        <f>IF(ISBLANK('Master Data'!D702)," ",'Master Data'!D702)</f>
        <v>????????</v>
      </c>
      <c r="C18" s="3859"/>
      <c r="D18" s="3859"/>
      <c r="E18" s="3859"/>
      <c r="F18" s="3859" t="str">
        <f>IF(ISBLANK('Master Data'!E702)," ",'Master Data'!E702)</f>
        <v>ect.</v>
      </c>
      <c r="G18" s="3859"/>
      <c r="H18" s="3859"/>
      <c r="I18" s="3859"/>
      <c r="J18" s="3859"/>
      <c r="K18" s="3859"/>
    </row>
    <row r="19" spans="2:11">
      <c r="B19" s="3859" t="str">
        <f>IF(ISBLANK('Master Data'!D703)," ",'Master Data'!D703)</f>
        <v>????????</v>
      </c>
      <c r="C19" s="3859"/>
      <c r="D19" s="3859"/>
      <c r="E19" s="3859"/>
      <c r="F19" s="3859" t="str">
        <f>IF(ISBLANK('Master Data'!E703)," ",'Master Data'!E703)</f>
        <v>ect.</v>
      </c>
      <c r="G19" s="3859"/>
      <c r="H19" s="3859"/>
      <c r="I19" s="3859"/>
      <c r="J19" s="3859"/>
      <c r="K19" s="3859"/>
    </row>
    <row r="20" spans="2:11">
      <c r="B20" s="3859" t="str">
        <f>IF(ISBLANK('Master Data'!D704)," ",'Master Data'!D704)</f>
        <v xml:space="preserve"> </v>
      </c>
      <c r="C20" s="3859"/>
      <c r="D20" s="3859"/>
      <c r="E20" s="3859"/>
      <c r="F20" s="3859" t="str">
        <f>IF(ISBLANK('Master Data'!E704)," ",'Master Data'!E704)</f>
        <v xml:space="preserve"> </v>
      </c>
      <c r="G20" s="3859"/>
      <c r="H20" s="3859"/>
      <c r="I20" s="3859"/>
      <c r="J20" s="3859"/>
      <c r="K20" s="3859"/>
    </row>
    <row r="21" spans="2:11">
      <c r="B21" s="3859" t="str">
        <f>IF(ISBLANK('Master Data'!D705)," ",'Master Data'!D705)</f>
        <v xml:space="preserve"> </v>
      </c>
      <c r="C21" s="3859"/>
      <c r="D21" s="3859"/>
      <c r="E21" s="3859"/>
      <c r="F21" s="3859" t="str">
        <f>IF(ISBLANK('Master Data'!E705)," ",'Master Data'!E705)</f>
        <v xml:space="preserve"> </v>
      </c>
      <c r="G21" s="3859"/>
      <c r="H21" s="3859"/>
      <c r="I21" s="3859"/>
      <c r="J21" s="3859"/>
      <c r="K21" s="3859"/>
    </row>
    <row r="22" spans="2:11">
      <c r="B22" s="3859" t="str">
        <f>IF(ISBLANK('Master Data'!D706)," ",'Master Data'!D706)</f>
        <v xml:space="preserve"> </v>
      </c>
      <c r="C22" s="3859"/>
      <c r="D22" s="3859"/>
      <c r="E22" s="3859"/>
      <c r="F22" s="3859" t="str">
        <f>IF(ISBLANK('Master Data'!E706)," ",'Master Data'!E706)</f>
        <v xml:space="preserve"> </v>
      </c>
      <c r="G22" s="3859"/>
      <c r="H22" s="3859"/>
      <c r="I22" s="3859"/>
      <c r="J22" s="3859"/>
      <c r="K22" s="3859"/>
    </row>
    <row r="23" spans="2:11">
      <c r="B23" s="3859" t="str">
        <f>IF(ISBLANK('Master Data'!D707)," ",'Master Data'!D707)</f>
        <v xml:space="preserve"> </v>
      </c>
      <c r="C23" s="3859"/>
      <c r="D23" s="3859"/>
      <c r="E23" s="3859"/>
      <c r="F23" s="3859" t="str">
        <f>IF(ISBLANK('Master Data'!E707)," ",'Master Data'!E707)</f>
        <v xml:space="preserve"> </v>
      </c>
      <c r="G23" s="3859"/>
      <c r="H23" s="3859"/>
      <c r="I23" s="3859"/>
      <c r="J23" s="3859"/>
      <c r="K23" s="3859"/>
    </row>
    <row r="24" spans="2:11">
      <c r="B24" s="3859" t="str">
        <f>IF(ISBLANK('Master Data'!D708)," ",'Master Data'!D708)</f>
        <v xml:space="preserve"> </v>
      </c>
      <c r="C24" s="3859"/>
      <c r="D24" s="3859"/>
      <c r="E24" s="3859"/>
      <c r="F24" s="3859" t="str">
        <f>IF(ISBLANK('Master Data'!E708)," ",'Master Data'!E708)</f>
        <v xml:space="preserve"> </v>
      </c>
      <c r="G24" s="3859"/>
      <c r="H24" s="3859"/>
      <c r="I24" s="3859"/>
      <c r="J24" s="3859"/>
      <c r="K24" s="3859"/>
    </row>
    <row r="25" spans="2:11">
      <c r="B25" s="3859" t="str">
        <f>IF(ISBLANK('Master Data'!D709)," ",'Master Data'!D709)</f>
        <v xml:space="preserve"> </v>
      </c>
      <c r="C25" s="3859"/>
      <c r="D25" s="3859"/>
      <c r="E25" s="3859"/>
      <c r="F25" s="3859" t="str">
        <f>IF(ISBLANK('Master Data'!E709)," ",'Master Data'!E709)</f>
        <v xml:space="preserve"> </v>
      </c>
      <c r="G25" s="3859"/>
      <c r="H25" s="3859"/>
      <c r="I25" s="3859"/>
      <c r="J25" s="3859"/>
      <c r="K25" s="3859"/>
    </row>
    <row r="26" spans="2:11">
      <c r="B26" s="3859" t="str">
        <f>IF(ISBLANK('Master Data'!D710)," ",'Master Data'!D710)</f>
        <v xml:space="preserve"> </v>
      </c>
      <c r="C26" s="3859"/>
      <c r="D26" s="3859"/>
      <c r="E26" s="3859"/>
      <c r="F26" s="3859" t="str">
        <f>IF(ISBLANK('Master Data'!E710)," ",'Master Data'!E710)</f>
        <v xml:space="preserve"> </v>
      </c>
      <c r="G26" s="3859"/>
      <c r="H26" s="3859"/>
      <c r="I26" s="3859"/>
      <c r="J26" s="3859"/>
      <c r="K26" s="3859"/>
    </row>
    <row r="27" spans="2:11">
      <c r="B27" s="3859" t="str">
        <f>IF(ISBLANK('Master Data'!D711)," ",'Master Data'!D711)</f>
        <v xml:space="preserve"> </v>
      </c>
      <c r="C27" s="3859"/>
      <c r="D27" s="3859"/>
      <c r="E27" s="3859"/>
      <c r="F27" s="3859" t="str">
        <f>IF(ISBLANK('Master Data'!E711)," ",'Master Data'!E711)</f>
        <v xml:space="preserve"> </v>
      </c>
      <c r="G27" s="3859"/>
      <c r="H27" s="3859"/>
      <c r="I27" s="3859"/>
      <c r="J27" s="3859"/>
      <c r="K27" s="3859"/>
    </row>
    <row r="28" spans="2:11">
      <c r="B28" s="3859" t="str">
        <f>IF(ISBLANK('Master Data'!D712)," ",'Master Data'!D712)</f>
        <v xml:space="preserve"> </v>
      </c>
      <c r="C28" s="3859"/>
      <c r="D28" s="3859"/>
      <c r="E28" s="3859"/>
      <c r="F28" s="3859" t="str">
        <f>IF(ISBLANK('Master Data'!E712)," ",'Master Data'!E712)</f>
        <v xml:space="preserve"> </v>
      </c>
      <c r="G28" s="3859"/>
      <c r="H28" s="3859"/>
      <c r="I28" s="3859"/>
      <c r="J28" s="3859"/>
      <c r="K28" s="3859"/>
    </row>
    <row r="29" spans="2:11">
      <c r="B29" s="3859" t="str">
        <f>IF(ISBLANK('Master Data'!D713)," ",'Master Data'!D713)</f>
        <v xml:space="preserve"> </v>
      </c>
      <c r="C29" s="3859"/>
      <c r="D29" s="3859"/>
      <c r="E29" s="3859"/>
      <c r="F29" s="3859" t="str">
        <f>IF(ISBLANK('Master Data'!E713)," ",'Master Data'!E713)</f>
        <v xml:space="preserve"> </v>
      </c>
      <c r="G29" s="3859"/>
      <c r="H29" s="3859"/>
      <c r="I29" s="3859"/>
      <c r="J29" s="3859"/>
      <c r="K29" s="3859"/>
    </row>
    <row r="30" spans="2:11">
      <c r="B30" s="3859" t="str">
        <f>IF(ISBLANK('Master Data'!D714)," ",'Master Data'!D714)</f>
        <v xml:space="preserve"> </v>
      </c>
      <c r="C30" s="3859"/>
      <c r="D30" s="3859"/>
      <c r="E30" s="3859"/>
      <c r="F30" s="3859" t="str">
        <f>IF(ISBLANK('Master Data'!E714)," ",'Master Data'!E714)</f>
        <v xml:space="preserve"> </v>
      </c>
      <c r="G30" s="3859"/>
      <c r="H30" s="3859"/>
      <c r="I30" s="3859"/>
      <c r="J30" s="3859"/>
      <c r="K30" s="3859"/>
    </row>
    <row r="31" spans="2:11">
      <c r="B31" s="3859" t="str">
        <f>IF(ISBLANK('Master Data'!D715)," ",'Master Data'!D715)</f>
        <v xml:space="preserve"> </v>
      </c>
      <c r="C31" s="3859"/>
      <c r="D31" s="3859"/>
      <c r="E31" s="3859"/>
      <c r="F31" s="3859" t="str">
        <f>IF(ISBLANK('Master Data'!E715)," ",'Master Data'!E715)</f>
        <v xml:space="preserve"> </v>
      </c>
      <c r="G31" s="3859"/>
      <c r="H31" s="3859"/>
      <c r="I31" s="3859"/>
      <c r="J31" s="3859"/>
      <c r="K31" s="3859"/>
    </row>
    <row r="32" spans="2:11">
      <c r="B32" s="3859" t="str">
        <f>IF(ISBLANK('Master Data'!D716)," ",'Master Data'!D716)</f>
        <v xml:space="preserve"> </v>
      </c>
      <c r="C32" s="3859"/>
      <c r="D32" s="3859"/>
      <c r="E32" s="3859"/>
      <c r="F32" s="3859" t="str">
        <f>IF(ISBLANK('Master Data'!E716)," ",'Master Data'!E716)</f>
        <v xml:space="preserve"> </v>
      </c>
      <c r="G32" s="3859"/>
      <c r="H32" s="3859"/>
      <c r="I32" s="3859"/>
      <c r="J32" s="3859"/>
      <c r="K32" s="3859"/>
    </row>
    <row r="33" spans="2:11">
      <c r="B33" s="3859" t="str">
        <f>IF(ISBLANK('Master Data'!D717)," ",'Master Data'!D717)</f>
        <v xml:space="preserve"> </v>
      </c>
      <c r="C33" s="3859"/>
      <c r="D33" s="3859"/>
      <c r="E33" s="3859"/>
      <c r="F33" s="3859" t="str">
        <f>IF(ISBLANK('Master Data'!E717)," ",'Master Data'!E717)</f>
        <v xml:space="preserve"> </v>
      </c>
      <c r="G33" s="3859"/>
      <c r="H33" s="3859"/>
      <c r="I33" s="3859"/>
      <c r="J33" s="3859"/>
      <c r="K33" s="3859"/>
    </row>
    <row r="34" spans="2:11">
      <c r="B34" s="3859" t="str">
        <f>IF(ISBLANK('Master Data'!D718)," ",'Master Data'!D718)</f>
        <v xml:space="preserve"> </v>
      </c>
      <c r="C34" s="3859"/>
      <c r="D34" s="3859"/>
      <c r="E34" s="3859"/>
      <c r="F34" s="3859" t="str">
        <f>IF(ISBLANK('Master Data'!E718)," ",'Master Data'!E718)</f>
        <v xml:space="preserve"> </v>
      </c>
      <c r="G34" s="3859"/>
      <c r="H34" s="3859"/>
      <c r="I34" s="3859"/>
      <c r="J34" s="3859"/>
      <c r="K34" s="3859"/>
    </row>
    <row r="35" spans="2:11">
      <c r="B35" s="3859" t="str">
        <f>IF(ISBLANK('Master Data'!D719)," ",'Master Data'!D719)</f>
        <v xml:space="preserve"> </v>
      </c>
      <c r="C35" s="3859"/>
      <c r="D35" s="3859"/>
      <c r="E35" s="3859"/>
      <c r="F35" s="3859" t="str">
        <f>IF(ISBLANK('Master Data'!E719)," ",'Master Data'!E719)</f>
        <v xml:space="preserve"> </v>
      </c>
      <c r="G35" s="3859"/>
      <c r="H35" s="3859"/>
      <c r="I35" s="3859"/>
      <c r="J35" s="3859"/>
      <c r="K35" s="3859"/>
    </row>
    <row r="36" spans="2:11">
      <c r="B36" s="3859" t="str">
        <f>IF(ISBLANK('Master Data'!D720)," ",'Master Data'!D720)</f>
        <v xml:space="preserve"> </v>
      </c>
      <c r="C36" s="3859"/>
      <c r="D36" s="3859"/>
      <c r="E36" s="3859"/>
      <c r="F36" s="3859" t="str">
        <f>IF(ISBLANK('Master Data'!E720)," ",'Master Data'!E720)</f>
        <v xml:space="preserve"> </v>
      </c>
      <c r="G36" s="3859"/>
      <c r="H36" s="3859"/>
      <c r="I36" s="3859"/>
      <c r="J36" s="3859"/>
      <c r="K36" s="3859"/>
    </row>
    <row r="37" spans="2:11">
      <c r="B37" s="3859" t="str">
        <f>IF(ISBLANK('Master Data'!D721)," ",'Master Data'!D721)</f>
        <v xml:space="preserve"> </v>
      </c>
      <c r="C37" s="3859"/>
      <c r="D37" s="3859"/>
      <c r="E37" s="3859"/>
      <c r="F37" s="3859" t="str">
        <f>IF(ISBLANK('Master Data'!E721)," ",'Master Data'!E721)</f>
        <v xml:space="preserve"> </v>
      </c>
      <c r="G37" s="3859"/>
      <c r="H37" s="3859"/>
      <c r="I37" s="3859"/>
      <c r="J37" s="3859"/>
      <c r="K37" s="3859"/>
    </row>
    <row r="38" spans="2:11">
      <c r="B38" s="3859" t="str">
        <f>IF(ISBLANK('Master Data'!D722)," ",'Master Data'!D722)</f>
        <v xml:space="preserve"> </v>
      </c>
      <c r="C38" s="3859"/>
      <c r="D38" s="3859"/>
      <c r="E38" s="3859"/>
      <c r="F38" s="3859" t="str">
        <f>IF(ISBLANK('Master Data'!E722)," ",'Master Data'!E722)</f>
        <v xml:space="preserve"> </v>
      </c>
      <c r="G38" s="3859"/>
      <c r="H38" s="3859"/>
      <c r="I38" s="3859"/>
      <c r="J38" s="3859"/>
      <c r="K38" s="3859"/>
    </row>
    <row r="39" spans="2:11">
      <c r="B39" s="3859" t="str">
        <f>IF(ISBLANK('Master Data'!D723)," ",'Master Data'!D723)</f>
        <v xml:space="preserve"> </v>
      </c>
      <c r="C39" s="3859"/>
      <c r="D39" s="3859"/>
      <c r="E39" s="3859"/>
      <c r="F39" s="3859" t="str">
        <f>IF(ISBLANK('Master Data'!E723)," ",'Master Data'!E723)</f>
        <v xml:space="preserve"> </v>
      </c>
      <c r="G39" s="3859"/>
      <c r="H39" s="3859"/>
      <c r="I39" s="3859"/>
      <c r="J39" s="3859"/>
      <c r="K39" s="3859"/>
    </row>
    <row r="40" spans="2:11">
      <c r="B40" s="3859" t="str">
        <f>IF(ISBLANK('Master Data'!D724)," ",'Master Data'!D724)</f>
        <v xml:space="preserve"> </v>
      </c>
      <c r="C40" s="3859"/>
      <c r="D40" s="3859"/>
      <c r="E40" s="3859"/>
      <c r="F40" s="3859" t="str">
        <f>IF(ISBLANK('Master Data'!E724)," ",'Master Data'!E724)</f>
        <v xml:space="preserve"> </v>
      </c>
      <c r="G40" s="3859"/>
      <c r="H40" s="3859"/>
      <c r="I40" s="3859"/>
      <c r="J40" s="3859"/>
      <c r="K40" s="3859"/>
    </row>
    <row r="41" spans="2:11">
      <c r="B41" s="3859" t="str">
        <f>IF(ISBLANK('Master Data'!D725)," ",'Master Data'!D725)</f>
        <v xml:space="preserve"> </v>
      </c>
      <c r="C41" s="3859"/>
      <c r="D41" s="3859"/>
      <c r="E41" s="3859"/>
      <c r="F41" s="3859" t="str">
        <f>IF(ISBLANK('Master Data'!E725)," ",'Master Data'!E725)</f>
        <v xml:space="preserve"> </v>
      </c>
      <c r="G41" s="3859"/>
      <c r="H41" s="3859"/>
      <c r="I41" s="3859"/>
      <c r="J41" s="3859"/>
      <c r="K41" s="3859"/>
    </row>
    <row r="42" spans="2:11">
      <c r="B42" s="3859" t="str">
        <f>IF(ISBLANK('Master Data'!D726)," ",'Master Data'!D726)</f>
        <v xml:space="preserve"> </v>
      </c>
      <c r="C42" s="3859"/>
      <c r="D42" s="3859"/>
      <c r="E42" s="3859"/>
      <c r="F42" s="3859" t="str">
        <f>IF(ISBLANK('Master Data'!E726)," ",'Master Data'!E726)</f>
        <v xml:space="preserve"> </v>
      </c>
      <c r="G42" s="3859"/>
      <c r="H42" s="3859"/>
      <c r="I42" s="3859"/>
      <c r="J42" s="3859"/>
      <c r="K42" s="3859"/>
    </row>
    <row r="43" spans="2:11">
      <c r="B43" s="3859" t="str">
        <f>IF(ISBLANK('Master Data'!D727)," ",'Master Data'!D727)</f>
        <v xml:space="preserve"> </v>
      </c>
      <c r="C43" s="3859"/>
      <c r="D43" s="3859"/>
      <c r="E43" s="3859"/>
      <c r="F43" s="3859" t="str">
        <f>IF(ISBLANK('Master Data'!E701)," ",'Master Data'!E701)</f>
        <v>ect.</v>
      </c>
      <c r="G43" s="3859"/>
      <c r="H43" s="3859"/>
      <c r="I43" s="3859"/>
      <c r="J43" s="3859"/>
      <c r="K43" s="3859"/>
    </row>
    <row r="44" spans="2:11" ht="15.6">
      <c r="B44" s="1431"/>
    </row>
    <row r="45" spans="2:11">
      <c r="B45" s="4834" t="s">
        <v>716</v>
      </c>
      <c r="C45" s="4835"/>
      <c r="D45" s="4835"/>
      <c r="E45" s="4835"/>
      <c r="F45" s="1432"/>
      <c r="G45" s="1432"/>
      <c r="H45" s="1432"/>
      <c r="I45" s="1432"/>
      <c r="J45" s="1432"/>
      <c r="K45" s="1433"/>
    </row>
    <row r="46" spans="2:11" ht="15">
      <c r="B46" s="1434"/>
      <c r="C46" s="698"/>
      <c r="D46" s="698"/>
      <c r="E46" s="698"/>
      <c r="F46" s="698"/>
      <c r="G46" s="698"/>
      <c r="H46" s="698"/>
      <c r="I46" s="698"/>
      <c r="J46" s="698"/>
      <c r="K46" s="697"/>
    </row>
    <row r="47" spans="2:11" ht="13.2" customHeight="1">
      <c r="B47" s="4839" t="str">
        <f>+'Master Data'!F730</f>
        <v>Annexure 1</v>
      </c>
      <c r="C47" s="3858"/>
      <c r="D47" s="4839" t="str">
        <f>IF(ISBLANK('Master Data'!D730)," ",'Master Data'!D730)</f>
        <v>Standard Preambles for all Trades (Rev 3) - DOH 2009</v>
      </c>
      <c r="E47" s="4840"/>
      <c r="F47" s="4840"/>
      <c r="G47" s="4840"/>
      <c r="H47" s="4840"/>
      <c r="I47" s="4840"/>
      <c r="J47" s="4840"/>
      <c r="K47" s="3858"/>
    </row>
    <row r="48" spans="2:11" ht="13.2" customHeight="1">
      <c r="B48" s="4839" t="str">
        <f>+'Master Data'!F731</f>
        <v>Annexure 2</v>
      </c>
      <c r="C48" s="3858"/>
      <c r="D48" s="4839" t="str">
        <f>IF(ISBLANK('Master Data'!D731)," ",'Master Data'!D731)</f>
        <v>General Electrical Specifications</v>
      </c>
      <c r="E48" s="4840"/>
      <c r="F48" s="4840"/>
      <c r="G48" s="4840"/>
      <c r="H48" s="4840"/>
      <c r="I48" s="4840"/>
      <c r="J48" s="4840"/>
      <c r="K48" s="3858"/>
    </row>
    <row r="49" spans="2:11">
      <c r="B49" s="4839" t="str">
        <f>+'Master Data'!F732</f>
        <v>Annexure 3</v>
      </c>
      <c r="C49" s="3858"/>
      <c r="D49" s="4839" t="str">
        <f>IF(ISBLANK('Master Data'!D732)," ",'Master Data'!D732)</f>
        <v>Lightning Protection Specifications</v>
      </c>
      <c r="E49" s="4840"/>
      <c r="F49" s="4840"/>
      <c r="G49" s="4840"/>
      <c r="H49" s="4840"/>
      <c r="I49" s="4840"/>
      <c r="J49" s="4840"/>
      <c r="K49" s="3858"/>
    </row>
    <row r="50" spans="2:11">
      <c r="B50" s="4839" t="str">
        <f>+'Master Data'!F733</f>
        <v>Annexure 4</v>
      </c>
      <c r="C50" s="3858"/>
      <c r="D50" s="4839" t="str">
        <f>IF(ISBLANK('Master Data'!D733)," ",'Master Data'!D733)</f>
        <v>Map of Tender submission location</v>
      </c>
      <c r="E50" s="4840"/>
      <c r="F50" s="4840"/>
      <c r="G50" s="4840"/>
      <c r="H50" s="4840"/>
      <c r="I50" s="4840"/>
      <c r="J50" s="4840"/>
      <c r="K50" s="3858"/>
    </row>
    <row r="51" spans="2:11">
      <c r="B51" s="4839" t="str">
        <f>+'Master Data'!F734</f>
        <v>Annexure 5</v>
      </c>
      <c r="C51" s="3858"/>
      <c r="D51" s="4839" t="str">
        <f>IF(ISBLANK('Master Data'!D734)," ",'Master Data'!D734)</f>
        <v>Joint Venture Agreement</v>
      </c>
      <c r="E51" s="4840"/>
      <c r="F51" s="4840"/>
      <c r="G51" s="4840"/>
      <c r="H51" s="4840"/>
      <c r="I51" s="4840"/>
      <c r="J51" s="4840"/>
      <c r="K51" s="3858"/>
    </row>
    <row r="52" spans="2:11">
      <c r="B52" s="4839" t="str">
        <f>+'Master Data'!F735</f>
        <v>Annexure 6</v>
      </c>
      <c r="C52" s="3858"/>
      <c r="D52" s="4839" t="e">
        <f>IF(ISBLANK('Master Data'!#REF!)," ",'Master Data'!#REF!)</f>
        <v>#REF!</v>
      </c>
      <c r="E52" s="4840"/>
      <c r="F52" s="4840"/>
      <c r="G52" s="4840"/>
      <c r="H52" s="4840"/>
      <c r="I52" s="4840"/>
      <c r="J52" s="4840"/>
      <c r="K52" s="3858"/>
    </row>
    <row r="53" spans="2:11">
      <c r="B53" s="4839" t="str">
        <f>+'Master Data'!F736</f>
        <v>Annexure 7</v>
      </c>
      <c r="C53" s="3858"/>
      <c r="D53" s="4839" t="str">
        <f>IF(ISBLANK('Master Data'!D735)," ",'Master Data'!D735)</f>
        <v>Health and Safety Specification</v>
      </c>
      <c r="E53" s="4840"/>
      <c r="F53" s="4840"/>
      <c r="G53" s="4840"/>
      <c r="H53" s="4840"/>
      <c r="I53" s="4840"/>
      <c r="J53" s="4840"/>
      <c r="K53" s="3858"/>
    </row>
    <row r="54" spans="2:11">
      <c r="B54" s="4839" t="str">
        <f>+'Master Data'!F737</f>
        <v>Annexure 8</v>
      </c>
      <c r="C54" s="3858"/>
      <c r="D54" s="4839" t="str">
        <f>IF(ISBLANK('Master Data'!D736)," ",'Master Data'!D736)</f>
        <v>Health and Safety Bill of Quantities</v>
      </c>
      <c r="E54" s="4840"/>
      <c r="F54" s="4840"/>
      <c r="G54" s="4840"/>
      <c r="H54" s="4840"/>
      <c r="I54" s="4840"/>
      <c r="J54" s="4840"/>
      <c r="K54" s="3858"/>
    </row>
    <row r="55" spans="2:11">
      <c r="B55" s="4839" t="str">
        <f>+'Master Data'!F738</f>
        <v>Annexure 9</v>
      </c>
      <c r="C55" s="3858"/>
      <c r="D55" s="4839" t="str">
        <f>IF(ISBLANK('Master Data'!D737)," ",'Master Data'!D737)</f>
        <v>Builders Lien Agreement</v>
      </c>
      <c r="E55" s="4840"/>
      <c r="F55" s="4840"/>
      <c r="G55" s="4840"/>
      <c r="H55" s="4840"/>
      <c r="I55" s="4840"/>
      <c r="J55" s="4840"/>
      <c r="K55" s="3858"/>
    </row>
    <row r="56" spans="2:11">
      <c r="B56" s="4839" t="str">
        <f>+'Master Data'!F739</f>
        <v>Annexure 10</v>
      </c>
      <c r="C56" s="3858"/>
      <c r="D56" s="4839" t="str">
        <f>IF(ISBLANK('Master Data'!D738)," ",'Master Data'!D738)</f>
        <v>Geotechnical Investigation Report (If applicable)</v>
      </c>
      <c r="E56" s="4840"/>
      <c r="F56" s="4840"/>
      <c r="G56" s="4840"/>
      <c r="H56" s="4840"/>
      <c r="I56" s="4840"/>
      <c r="J56" s="4840"/>
      <c r="K56" s="3858"/>
    </row>
    <row r="57" spans="2:11">
      <c r="B57" s="4839" t="str">
        <f>IF(ISBLANK('Master Data'!F740)," ",'Master Data'!F740)</f>
        <v>Annexure 11</v>
      </c>
      <c r="C57" s="3858"/>
      <c r="D57" s="4848" t="str">
        <f>IF(ISBLANK('Master Data'!D739)," ",'Master Data'!D739)</f>
        <v>EPWP Employment Contract</v>
      </c>
      <c r="E57" s="4849"/>
      <c r="F57" s="4849"/>
      <c r="G57" s="4849"/>
      <c r="H57" s="4849"/>
      <c r="I57" s="4849"/>
      <c r="J57" s="4849"/>
      <c r="K57" s="4850"/>
    </row>
    <row r="58" spans="2:11">
      <c r="B58" s="4839" t="str">
        <f>IF(ISBLANK('Master Data'!F741)," ",'Master Data'!F741)</f>
        <v>Annexure 12</v>
      </c>
      <c r="C58" s="3858"/>
      <c r="D58" s="4839" t="str">
        <f>IF(ISBLANK('Master Data'!D740)," ",'Master Data'!D740)</f>
        <v>Attendance Register - Infrastructure and Other projects</v>
      </c>
      <c r="E58" s="4840"/>
      <c r="F58" s="4840"/>
      <c r="G58" s="4840"/>
      <c r="H58" s="4840"/>
      <c r="I58" s="4840"/>
      <c r="J58" s="4840"/>
      <c r="K58" s="3858"/>
    </row>
    <row r="59" spans="2:11">
      <c r="B59" s="4839" t="str">
        <f>IF(ISBLANK('Master Data'!F742)," ",'Master Data'!F742)</f>
        <v>Annexure 13</v>
      </c>
      <c r="C59" s="3858"/>
      <c r="D59" s="4839" t="str">
        <f>IF(ISBLANK('Master Data'!D741)," ",'Master Data'!D741)</f>
        <v>EPWP Data Collection tool for Phase 3 system</v>
      </c>
      <c r="E59" s="4840"/>
      <c r="F59" s="4840"/>
      <c r="G59" s="4840"/>
      <c r="H59" s="4840"/>
      <c r="I59" s="4840"/>
      <c r="J59" s="4840"/>
      <c r="K59" s="3858"/>
    </row>
    <row r="60" spans="2:11">
      <c r="B60" s="4839" t="str">
        <f>IF(ISBLANK('Master Data'!F743)," ",'Master Data'!F743)</f>
        <v xml:space="preserve"> </v>
      </c>
      <c r="C60" s="3858"/>
      <c r="D60" s="4839" t="str">
        <f>IF(ISBLANK('Master Data'!D743)," ",'Master Data'!D743)</f>
        <v xml:space="preserve"> </v>
      </c>
      <c r="E60" s="4840"/>
      <c r="F60" s="4840"/>
      <c r="G60" s="4840"/>
      <c r="H60" s="4840"/>
      <c r="I60" s="4840"/>
      <c r="J60" s="4840"/>
      <c r="K60" s="3858"/>
    </row>
    <row r="61" spans="2:11">
      <c r="B61" s="4839" t="str">
        <f>IF(ISBLANK('Master Data'!F744)," ",'Master Data'!F744)</f>
        <v xml:space="preserve"> </v>
      </c>
      <c r="C61" s="3858"/>
      <c r="D61" s="4839" t="str">
        <f>IF(ISBLANK('Master Data'!D744)," ",'Master Data'!D744)</f>
        <v xml:space="preserve"> </v>
      </c>
      <c r="E61" s="4840"/>
      <c r="F61" s="4840"/>
      <c r="G61" s="4840"/>
      <c r="H61" s="4840"/>
      <c r="I61" s="4840"/>
      <c r="J61" s="4840"/>
      <c r="K61" s="3858"/>
    </row>
  </sheetData>
  <sheetProtection formatRows="0"/>
  <mergeCells count="100">
    <mergeCell ref="B59:C59"/>
    <mergeCell ref="B60:C60"/>
    <mergeCell ref="B61:C61"/>
    <mergeCell ref="D58:K58"/>
    <mergeCell ref="D59:K59"/>
    <mergeCell ref="D60:K60"/>
    <mergeCell ref="D61:K61"/>
    <mergeCell ref="B47:C47"/>
    <mergeCell ref="B48:C48"/>
    <mergeCell ref="B49:C49"/>
    <mergeCell ref="B50:C50"/>
    <mergeCell ref="B51:C51"/>
    <mergeCell ref="B52:C52"/>
    <mergeCell ref="B53:C53"/>
    <mergeCell ref="B54:C54"/>
    <mergeCell ref="B55:C55"/>
    <mergeCell ref="B56:C56"/>
    <mergeCell ref="B57:C57"/>
    <mergeCell ref="B58:C58"/>
    <mergeCell ref="D53:K53"/>
    <mergeCell ref="D54:K54"/>
    <mergeCell ref="D55:K55"/>
    <mergeCell ref="D56:K56"/>
    <mergeCell ref="D57:K57"/>
    <mergeCell ref="D48:K48"/>
    <mergeCell ref="D49:K49"/>
    <mergeCell ref="D50:K50"/>
    <mergeCell ref="D51:K51"/>
    <mergeCell ref="D52:K52"/>
    <mergeCell ref="C4:D4"/>
    <mergeCell ref="F4:G4"/>
    <mergeCell ref="H4:J4"/>
    <mergeCell ref="B3:K3"/>
    <mergeCell ref="D47:K47"/>
    <mergeCell ref="B14:E14"/>
    <mergeCell ref="B15:E15"/>
    <mergeCell ref="B6:K6"/>
    <mergeCell ref="B9:K9"/>
    <mergeCell ref="F14:K14"/>
    <mergeCell ref="F15:K15"/>
    <mergeCell ref="F11:K11"/>
    <mergeCell ref="B11:E11"/>
    <mergeCell ref="F43:K43"/>
    <mergeCell ref="B43:E43"/>
    <mergeCell ref="B16:E16"/>
    <mergeCell ref="F16:K16"/>
    <mergeCell ref="B45:E45"/>
    <mergeCell ref="B17:E17"/>
    <mergeCell ref="F17:K17"/>
    <mergeCell ref="B18:E18"/>
    <mergeCell ref="F18:K18"/>
    <mergeCell ref="B19:E19"/>
    <mergeCell ref="F19:K19"/>
    <mergeCell ref="B20:E20"/>
    <mergeCell ref="F20:K20"/>
    <mergeCell ref="B21:E21"/>
    <mergeCell ref="F21:K21"/>
    <mergeCell ref="B22:E22"/>
    <mergeCell ref="F22:K22"/>
    <mergeCell ref="B23:E23"/>
    <mergeCell ref="F23:K23"/>
    <mergeCell ref="B24:E24"/>
    <mergeCell ref="F24:K24"/>
    <mergeCell ref="B25:E25"/>
    <mergeCell ref="F25:K25"/>
    <mergeCell ref="B26:E26"/>
    <mergeCell ref="F26:K26"/>
    <mergeCell ref="B27:E27"/>
    <mergeCell ref="F27:K27"/>
    <mergeCell ref="F33:K33"/>
    <mergeCell ref="B28:E28"/>
    <mergeCell ref="F28:K28"/>
    <mergeCell ref="B29:E29"/>
    <mergeCell ref="F29:K29"/>
    <mergeCell ref="B30:E30"/>
    <mergeCell ref="F30:K30"/>
    <mergeCell ref="B42:E42"/>
    <mergeCell ref="F42:K42"/>
    <mergeCell ref="B37:E37"/>
    <mergeCell ref="F37:K37"/>
    <mergeCell ref="B38:E38"/>
    <mergeCell ref="F38:K38"/>
    <mergeCell ref="B39:E39"/>
    <mergeCell ref="F39:K39"/>
    <mergeCell ref="B1:K2"/>
    <mergeCell ref="B40:E40"/>
    <mergeCell ref="F40:K40"/>
    <mergeCell ref="B41:E41"/>
    <mergeCell ref="F41:K41"/>
    <mergeCell ref="B34:E34"/>
    <mergeCell ref="F34:K34"/>
    <mergeCell ref="B35:E35"/>
    <mergeCell ref="F35:K35"/>
    <mergeCell ref="B36:E36"/>
    <mergeCell ref="F36:K36"/>
    <mergeCell ref="B31:E31"/>
    <mergeCell ref="F31:K31"/>
    <mergeCell ref="B32:E32"/>
    <mergeCell ref="F32:K32"/>
    <mergeCell ref="B33:E33"/>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rowBreaks count="1" manualBreakCount="1">
    <brk id="44" min="1"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3012" r:id="rId4" name="Button 4">
              <controlPr defaultSize="0" print="0" autoFill="0" autoPict="0" macro="[0]!ToMainMenu">
                <anchor>
                  <from>
                    <xdr:col>11</xdr:col>
                    <xdr:colOff>228600</xdr:colOff>
                    <xdr:row>0</xdr:row>
                    <xdr:rowOff>83820</xdr:rowOff>
                  </from>
                  <to>
                    <xdr:col>13</xdr:col>
                    <xdr:colOff>495300</xdr:colOff>
                    <xdr:row>0</xdr:row>
                    <xdr:rowOff>411480</xdr:rowOff>
                  </to>
                </anchor>
              </controlPr>
            </control>
          </mc:Choice>
        </mc:AlternateContent>
        <mc:AlternateContent xmlns:mc="http://schemas.openxmlformats.org/markup-compatibility/2006">
          <mc:Choice Requires="x14">
            <control shapeId="43013" r:id="rId5" name="Button 5">
              <controlPr defaultSize="0" print="0" autoFill="0" autoPict="0" macro="[0]!PrintCoverPGSec1">
                <anchor>
                  <from>
                    <xdr:col>11</xdr:col>
                    <xdr:colOff>228600</xdr:colOff>
                    <xdr:row>2</xdr:row>
                    <xdr:rowOff>525780</xdr:rowOff>
                  </from>
                  <to>
                    <xdr:col>13</xdr:col>
                    <xdr:colOff>495300</xdr:colOff>
                    <xdr:row>3</xdr:row>
                    <xdr:rowOff>30480</xdr:rowOff>
                  </to>
                </anchor>
              </controlPr>
            </control>
          </mc:Choice>
        </mc:AlternateContent>
        <mc:AlternateContent xmlns:mc="http://schemas.openxmlformats.org/markup-compatibility/2006">
          <mc:Choice Requires="x14">
            <control shapeId="43014" r:id="rId6" name="Button 6">
              <controlPr defaultSize="0" print="0" autoFill="0" autoPict="0" macro="[0]!PrintPreview">
                <anchor>
                  <from>
                    <xdr:col>11</xdr:col>
                    <xdr:colOff>228600</xdr:colOff>
                    <xdr:row>0</xdr:row>
                    <xdr:rowOff>441960</xdr:rowOff>
                  </from>
                  <to>
                    <xdr:col>13</xdr:col>
                    <xdr:colOff>495300</xdr:colOff>
                    <xdr:row>2</xdr:row>
                    <xdr:rowOff>106680</xdr:rowOff>
                  </to>
                </anchor>
              </controlPr>
            </control>
          </mc:Choice>
        </mc:AlternateContent>
        <mc:AlternateContent xmlns:mc="http://schemas.openxmlformats.org/markup-compatibility/2006">
          <mc:Choice Requires="x14">
            <control shapeId="43082" r:id="rId7" name="Button 74">
              <controlPr defaultSize="0" print="0" autoFill="0" autoPict="0" macro="[0]!ToDataEntry">
                <anchor>
                  <from>
                    <xdr:col>11</xdr:col>
                    <xdr:colOff>228600</xdr:colOff>
                    <xdr:row>3</xdr:row>
                    <xdr:rowOff>60960</xdr:rowOff>
                  </from>
                  <to>
                    <xdr:col>13</xdr:col>
                    <xdr:colOff>495300</xdr:colOff>
                    <xdr:row>4</xdr:row>
                    <xdr:rowOff>121920</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3">
    <tabColor rgb="FFFF0000"/>
  </sheetPr>
  <dimension ref="A1:K19"/>
  <sheetViews>
    <sheetView showGridLines="0" showRowColHeaders="0" zoomScaleNormal="100" workbookViewId="0">
      <selection activeCell="E28" sqref="E28"/>
    </sheetView>
  </sheetViews>
  <sheetFormatPr defaultColWidth="9.109375" defaultRowHeight="13.2"/>
  <cols>
    <col min="6" max="6" width="7" customWidth="1"/>
    <col min="7" max="7" width="11.109375" customWidth="1"/>
    <col min="10" max="10" width="6.88671875" customWidth="1"/>
    <col min="11" max="11" width="12" customWidth="1"/>
  </cols>
  <sheetData>
    <row r="1" spans="1:11" ht="63.75" customHeight="1"/>
    <row r="2" spans="1:11" ht="81.75" customHeight="1" thickBot="1">
      <c r="A2" s="3056" t="str">
        <f>+'Master Data'!E18</f>
        <v>KZN Public Works: 191 Prince Alfred Street</v>
      </c>
      <c r="B2" s="3056"/>
      <c r="C2" s="3056"/>
      <c r="D2" s="3056"/>
      <c r="E2" s="3056"/>
      <c r="F2" s="3056"/>
      <c r="G2" s="3056"/>
      <c r="H2" s="3056"/>
      <c r="I2" s="3056"/>
      <c r="J2" s="3056"/>
      <c r="K2" s="3056"/>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037" t="s">
        <v>716</v>
      </c>
      <c r="B16" s="3037"/>
      <c r="C16" s="3037"/>
      <c r="D16" s="3037"/>
      <c r="E16" s="3037"/>
      <c r="F16" s="3037"/>
      <c r="G16" s="3037"/>
      <c r="H16" s="3037"/>
      <c r="I16" s="3037"/>
      <c r="J16" s="3037"/>
    </row>
    <row r="17" spans="1:1">
      <c r="A17" s="7"/>
    </row>
    <row r="18" spans="1:1">
      <c r="A18" s="7"/>
    </row>
    <row r="19" spans="1:1">
      <c r="A19" s="7"/>
    </row>
  </sheetData>
  <sheetProtection formatRows="0" selectLockedCells="1"/>
  <mergeCells count="2">
    <mergeCell ref="A16:J16"/>
    <mergeCell ref="A2:K2"/>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33921" r:id="rId4" name="Button 1">
              <controlPr defaultSize="0" print="0" autoFill="0" autoPict="0" macro="[0]!ToMainMenu">
                <anchor>
                  <from>
                    <xdr:col>16</xdr:col>
                    <xdr:colOff>403860</xdr:colOff>
                    <xdr:row>0</xdr:row>
                    <xdr:rowOff>373380</xdr:rowOff>
                  </from>
                  <to>
                    <xdr:col>19</xdr:col>
                    <xdr:colOff>388620</xdr:colOff>
                    <xdr:row>0</xdr:row>
                    <xdr:rowOff>746760</xdr:rowOff>
                  </to>
                </anchor>
              </controlPr>
            </control>
          </mc:Choice>
        </mc:AlternateContent>
        <mc:AlternateContent xmlns:mc="http://schemas.openxmlformats.org/markup-compatibility/2006">
          <mc:Choice Requires="x14">
            <control shapeId="1233922" r:id="rId5" name="Button 2">
              <controlPr defaultSize="0" print="0" autoFill="0" autoPict="0" macro="[0]!PrintCoverPGSec1">
                <anchor>
                  <from>
                    <xdr:col>16</xdr:col>
                    <xdr:colOff>403860</xdr:colOff>
                    <xdr:row>3</xdr:row>
                    <xdr:rowOff>7620</xdr:rowOff>
                  </from>
                  <to>
                    <xdr:col>19</xdr:col>
                    <xdr:colOff>388620</xdr:colOff>
                    <xdr:row>4</xdr:row>
                    <xdr:rowOff>45720</xdr:rowOff>
                  </to>
                </anchor>
              </controlPr>
            </control>
          </mc:Choice>
        </mc:AlternateContent>
        <mc:AlternateContent xmlns:mc="http://schemas.openxmlformats.org/markup-compatibility/2006">
          <mc:Choice Requires="x14">
            <control shapeId="1233923" r:id="rId6" name="Button 3">
              <controlPr defaultSize="0" print="0" autoFill="0" autoPict="0" macro="[0]!PrintPreview">
                <anchor>
                  <from>
                    <xdr:col>16</xdr:col>
                    <xdr:colOff>403860</xdr:colOff>
                    <xdr:row>1</xdr:row>
                    <xdr:rowOff>7620</xdr:rowOff>
                  </from>
                  <to>
                    <xdr:col>19</xdr:col>
                    <xdr:colOff>388620</xdr:colOff>
                    <xdr:row>1</xdr:row>
                    <xdr:rowOff>601980</xdr:rowOff>
                  </to>
                </anchor>
              </controlPr>
            </control>
          </mc:Choice>
        </mc:AlternateContent>
        <mc:AlternateContent xmlns:mc="http://schemas.openxmlformats.org/markup-compatibility/2006">
          <mc:Choice Requires="x14">
            <control shapeId="1233924" r:id="rId7" name="Button 4">
              <controlPr defaultSize="0" print="0" autoFill="0" autoPict="0" macro="[0]!ToDataEntry">
                <anchor>
                  <from>
                    <xdr:col>16</xdr:col>
                    <xdr:colOff>403860</xdr:colOff>
                    <xdr:row>5</xdr:row>
                    <xdr:rowOff>0</xdr:rowOff>
                  </from>
                  <to>
                    <xdr:col>19</xdr:col>
                    <xdr:colOff>388620</xdr:colOff>
                    <xdr:row>7</xdr:row>
                    <xdr:rowOff>0</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59"/>
  <dimension ref="A1"/>
  <sheetViews>
    <sheetView showGridLines="0" zoomScale="80" zoomScaleNormal="80" workbookViewId="0">
      <selection activeCell="E28" sqref="E28"/>
    </sheetView>
  </sheetViews>
  <sheetFormatPr defaultColWidth="9.109375" defaultRowHeight="13.2"/>
  <cols>
    <col min="1" max="1" width="2.109375" style="316" customWidth="1"/>
    <col min="2" max="19" width="9.109375" style="316"/>
    <col min="20" max="20" width="10.33203125" style="316" customWidth="1"/>
    <col min="21" max="16384" width="9.109375" style="316"/>
  </cols>
  <sheetData/>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57095" r:id="rId4" name="Button 7">
              <controlPr defaultSize="0" print="0" autoFill="0" autoPict="0" macro="[0]!ToMainMenu">
                <anchor>
                  <from>
                    <xdr:col>19</xdr:col>
                    <xdr:colOff>670560</xdr:colOff>
                    <xdr:row>0</xdr:row>
                    <xdr:rowOff>152400</xdr:rowOff>
                  </from>
                  <to>
                    <xdr:col>22</xdr:col>
                    <xdr:colOff>236220</xdr:colOff>
                    <xdr:row>3</xdr:row>
                    <xdr:rowOff>7620</xdr:rowOff>
                  </to>
                </anchor>
              </controlPr>
            </control>
          </mc:Choice>
        </mc:AlternateContent>
        <mc:AlternateContent xmlns:mc="http://schemas.openxmlformats.org/markup-compatibility/2006">
          <mc:Choice Requires="x14">
            <control shapeId="857104" r:id="rId5" name="Button 16">
              <controlPr defaultSize="0" print="0" autoFill="0" autoPict="0" macro="[0]!PrintPMBMap">
                <anchor>
                  <from>
                    <xdr:col>20</xdr:col>
                    <xdr:colOff>0</xdr:colOff>
                    <xdr:row>3</xdr:row>
                    <xdr:rowOff>137160</xdr:rowOff>
                  </from>
                  <to>
                    <xdr:col>22</xdr:col>
                    <xdr:colOff>259080</xdr:colOff>
                    <xdr:row>5</xdr:row>
                    <xdr:rowOff>121920</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25"/>
  <dimension ref="A2:R44"/>
  <sheetViews>
    <sheetView showGridLines="0" showRowColHeaders="0" zoomScale="80" zoomScaleNormal="80" zoomScaleSheetLayoutView="70" workbookViewId="0">
      <selection activeCell="E28" sqref="E28"/>
    </sheetView>
  </sheetViews>
  <sheetFormatPr defaultColWidth="8" defaultRowHeight="13.2"/>
  <cols>
    <col min="1" max="1" width="2.6640625" style="317" customWidth="1"/>
    <col min="2" max="2" width="2.5546875" style="317" customWidth="1"/>
    <col min="3" max="16384" width="8" style="317"/>
  </cols>
  <sheetData>
    <row r="2" spans="1:18" ht="45" customHeight="1"/>
    <row r="4" spans="1:18">
      <c r="C4" s="318"/>
      <c r="D4" s="318"/>
      <c r="E4" s="318"/>
      <c r="F4" s="318"/>
      <c r="G4" s="318"/>
      <c r="H4" s="318"/>
      <c r="I4" s="318"/>
      <c r="J4" s="318"/>
      <c r="K4" s="318"/>
      <c r="L4" s="318"/>
      <c r="M4" s="318"/>
      <c r="N4" s="318"/>
      <c r="O4" s="318"/>
      <c r="P4" s="318"/>
      <c r="Q4" s="318"/>
    </row>
    <row r="5" spans="1:18">
      <c r="C5" s="318"/>
      <c r="D5" s="318"/>
      <c r="E5" s="318"/>
      <c r="F5" s="318"/>
      <c r="G5" s="318"/>
      <c r="H5" s="318"/>
      <c r="I5" s="318"/>
      <c r="J5" s="318"/>
      <c r="K5" s="318"/>
      <c r="L5" s="318"/>
      <c r="M5" s="318"/>
      <c r="N5" s="318"/>
      <c r="O5" s="318"/>
      <c r="P5" s="318"/>
      <c r="Q5" s="318"/>
    </row>
    <row r="6" spans="1:18">
      <c r="C6" s="318"/>
      <c r="D6" s="318"/>
      <c r="E6" s="318"/>
      <c r="F6" s="318"/>
      <c r="G6" s="318"/>
      <c r="H6" s="318"/>
      <c r="I6" s="318"/>
      <c r="J6" s="318"/>
      <c r="K6" s="318"/>
      <c r="L6" s="318"/>
      <c r="M6" s="318"/>
      <c r="N6" s="318"/>
      <c r="O6" s="318"/>
      <c r="P6" s="318"/>
      <c r="Q6" s="318"/>
    </row>
    <row r="7" spans="1:18">
      <c r="C7" s="318"/>
      <c r="D7" s="318"/>
      <c r="E7" s="318"/>
      <c r="F7" s="318"/>
      <c r="G7" s="318"/>
      <c r="H7" s="318"/>
      <c r="I7" s="318"/>
      <c r="J7" s="318"/>
      <c r="K7" s="318"/>
      <c r="L7" s="318"/>
      <c r="M7" s="318"/>
      <c r="N7" s="318"/>
      <c r="O7" s="318" t="s">
        <v>582</v>
      </c>
      <c r="P7" s="318"/>
      <c r="Q7" s="318"/>
    </row>
    <row r="8" spans="1:18">
      <c r="C8" s="318"/>
      <c r="D8" s="318"/>
      <c r="E8" s="318"/>
      <c r="F8" s="318"/>
      <c r="G8" s="318"/>
      <c r="H8" s="318"/>
      <c r="I8" s="318"/>
      <c r="J8" s="318"/>
      <c r="K8" s="318"/>
      <c r="L8" s="318"/>
      <c r="M8" s="318"/>
      <c r="N8" s="318"/>
      <c r="O8" s="318"/>
      <c r="P8" s="318"/>
      <c r="Q8" s="318"/>
      <c r="R8" s="319"/>
    </row>
    <row r="9" spans="1:18">
      <c r="C9" s="318"/>
      <c r="D9" s="318"/>
      <c r="E9" s="318"/>
      <c r="F9" s="318"/>
      <c r="G9" s="318"/>
      <c r="H9" s="318"/>
      <c r="I9" s="318"/>
      <c r="J9" s="318"/>
      <c r="K9" s="318"/>
      <c r="L9" s="318"/>
      <c r="M9" s="318"/>
      <c r="N9" s="318"/>
      <c r="O9" s="318"/>
      <c r="P9" s="318"/>
      <c r="Q9" s="318"/>
    </row>
    <row r="10" spans="1:18">
      <c r="C10" s="318"/>
      <c r="D10" s="318"/>
      <c r="E10" s="318"/>
      <c r="F10" s="318"/>
      <c r="G10" s="318"/>
      <c r="H10" s="318"/>
      <c r="I10" s="318"/>
      <c r="J10" s="318"/>
      <c r="K10" s="318"/>
      <c r="L10" s="318"/>
      <c r="M10" s="318"/>
      <c r="N10" s="318"/>
      <c r="O10" s="318"/>
      <c r="P10" s="318"/>
      <c r="Q10" s="318"/>
    </row>
    <row r="11" spans="1:18">
      <c r="C11" s="318" t="s">
        <v>582</v>
      </c>
      <c r="D11" s="318"/>
      <c r="E11" s="318"/>
      <c r="F11" s="318" t="s">
        <v>582</v>
      </c>
      <c r="H11" s="318" t="s">
        <v>582</v>
      </c>
      <c r="I11" s="318"/>
      <c r="J11" s="318"/>
      <c r="K11" s="318"/>
      <c r="L11" s="318"/>
      <c r="M11" s="318"/>
      <c r="N11" s="318"/>
      <c r="O11" s="318" t="s">
        <v>582</v>
      </c>
      <c r="P11" s="318"/>
      <c r="Q11" s="318"/>
    </row>
    <row r="12" spans="1:18">
      <c r="C12" s="318"/>
      <c r="D12" s="318"/>
      <c r="E12" s="318"/>
      <c r="F12" s="318"/>
      <c r="G12" s="318"/>
      <c r="H12" s="318"/>
      <c r="I12" s="318"/>
      <c r="J12" s="318"/>
      <c r="K12" s="318"/>
      <c r="L12" s="318"/>
      <c r="M12" s="318"/>
      <c r="N12" s="318"/>
      <c r="P12" s="318"/>
      <c r="Q12" s="318" t="s">
        <v>582</v>
      </c>
    </row>
    <row r="13" spans="1:18" ht="13.5" customHeight="1">
      <c r="A13" s="4851"/>
      <c r="C13" s="318"/>
      <c r="D13" s="318"/>
      <c r="E13" s="318"/>
      <c r="F13" s="318"/>
      <c r="G13" s="318"/>
      <c r="H13" s="318"/>
      <c r="I13" s="318"/>
      <c r="J13" s="318"/>
      <c r="K13" s="318"/>
      <c r="L13" s="318"/>
      <c r="M13" s="318"/>
      <c r="N13" s="318"/>
      <c r="O13" s="318"/>
      <c r="P13" s="318"/>
      <c r="Q13" s="318"/>
    </row>
    <row r="14" spans="1:18">
      <c r="A14" s="4851"/>
      <c r="C14" s="318"/>
      <c r="D14" s="318"/>
      <c r="E14" s="318"/>
      <c r="F14" s="318"/>
      <c r="G14" s="318"/>
      <c r="H14" s="318"/>
      <c r="I14" s="318"/>
      <c r="J14" s="318"/>
      <c r="K14" s="318"/>
      <c r="L14" s="318"/>
      <c r="M14" s="318"/>
      <c r="N14" s="318"/>
      <c r="O14" s="318"/>
      <c r="P14" s="318"/>
      <c r="Q14" s="318"/>
    </row>
    <row r="15" spans="1:18">
      <c r="C15" s="318"/>
      <c r="D15" s="318"/>
      <c r="E15" s="318"/>
      <c r="F15" s="318"/>
      <c r="G15" s="318"/>
      <c r="H15" s="318"/>
      <c r="I15" s="318"/>
      <c r="J15" s="318"/>
      <c r="K15" s="318"/>
      <c r="L15" s="318"/>
      <c r="M15" s="318"/>
      <c r="N15" s="318"/>
      <c r="O15" s="318"/>
      <c r="P15" s="318"/>
      <c r="Q15" s="318"/>
    </row>
    <row r="16" spans="1:18">
      <c r="C16" s="318"/>
      <c r="D16" s="318"/>
      <c r="E16" s="318"/>
      <c r="F16" s="318"/>
      <c r="G16" s="318"/>
      <c r="H16" s="318"/>
      <c r="I16" s="318"/>
      <c r="J16" s="318"/>
      <c r="K16" s="318"/>
      <c r="L16" s="318"/>
      <c r="M16" s="318"/>
      <c r="N16" s="318"/>
      <c r="O16" s="318"/>
      <c r="P16" s="318"/>
      <c r="Q16" s="318"/>
    </row>
    <row r="17" spans="3:17">
      <c r="C17" s="318"/>
      <c r="D17" s="318"/>
      <c r="E17" s="318"/>
      <c r="F17" s="318"/>
      <c r="G17" s="318"/>
      <c r="H17" s="318"/>
      <c r="I17" s="318"/>
      <c r="J17" s="318"/>
      <c r="K17" s="318"/>
      <c r="L17" s="318"/>
      <c r="M17" s="318"/>
      <c r="N17" s="318"/>
      <c r="P17" s="318"/>
      <c r="Q17" s="318"/>
    </row>
    <row r="18" spans="3:17">
      <c r="C18" s="318"/>
      <c r="D18" s="318"/>
      <c r="E18" s="318"/>
      <c r="F18" s="318"/>
      <c r="G18" s="318"/>
      <c r="H18" s="318"/>
      <c r="I18" s="318"/>
      <c r="J18" s="318"/>
      <c r="K18" s="318"/>
      <c r="L18" s="318"/>
      <c r="M18" s="318"/>
      <c r="N18" s="318"/>
      <c r="O18" s="318"/>
      <c r="P18" s="318"/>
      <c r="Q18" s="318"/>
    </row>
    <row r="19" spans="3:17">
      <c r="C19" s="318" t="s">
        <v>582</v>
      </c>
      <c r="D19" s="318"/>
      <c r="E19" s="318"/>
      <c r="F19" s="318"/>
      <c r="G19" s="318"/>
      <c r="H19" s="318"/>
      <c r="I19" s="318"/>
      <c r="J19" s="318"/>
      <c r="K19" s="318"/>
      <c r="L19" s="318"/>
      <c r="M19" s="318"/>
      <c r="N19" s="318"/>
      <c r="O19" s="318"/>
      <c r="P19" s="318"/>
      <c r="Q19" s="318"/>
    </row>
    <row r="20" spans="3:17">
      <c r="C20" s="318"/>
      <c r="D20" s="318"/>
      <c r="E20" s="318"/>
      <c r="F20" s="318"/>
      <c r="G20" s="318"/>
      <c r="H20" s="318"/>
      <c r="I20" s="318"/>
      <c r="J20" s="318"/>
      <c r="K20" s="318"/>
      <c r="L20" s="318"/>
      <c r="M20" s="318"/>
      <c r="N20" s="318"/>
      <c r="O20" s="318" t="s">
        <v>582</v>
      </c>
      <c r="P20" s="318"/>
      <c r="Q20" s="318"/>
    </row>
    <row r="21" spans="3:17">
      <c r="C21" s="318"/>
      <c r="D21" s="318"/>
      <c r="E21" s="318"/>
      <c r="F21" s="318"/>
      <c r="G21" s="318"/>
      <c r="H21" s="318"/>
      <c r="I21" s="318"/>
      <c r="J21" s="318"/>
      <c r="K21" s="318"/>
      <c r="L21" s="318"/>
      <c r="M21" s="318"/>
      <c r="N21" s="318"/>
      <c r="O21" s="318"/>
      <c r="P21" s="318"/>
      <c r="Q21" s="318"/>
    </row>
    <row r="22" spans="3:17">
      <c r="C22" s="318"/>
      <c r="D22" s="318"/>
      <c r="E22" s="318"/>
      <c r="F22" s="318"/>
      <c r="G22" s="318"/>
      <c r="H22" s="318"/>
      <c r="I22" s="318"/>
      <c r="J22" s="318"/>
      <c r="K22" s="318"/>
      <c r="L22" s="318"/>
      <c r="M22" s="318"/>
      <c r="N22" s="318"/>
      <c r="O22" s="318"/>
      <c r="P22" s="318"/>
      <c r="Q22" s="318"/>
    </row>
    <row r="23" spans="3:17">
      <c r="C23" s="318"/>
      <c r="D23" s="318"/>
      <c r="E23" s="318"/>
      <c r="F23" s="318"/>
      <c r="G23" s="318"/>
      <c r="H23" s="318"/>
      <c r="I23" s="318"/>
      <c r="J23" s="318"/>
      <c r="K23" s="318"/>
      <c r="L23" s="318"/>
      <c r="M23" s="318"/>
      <c r="N23" s="318"/>
      <c r="O23" s="318"/>
      <c r="P23" s="318"/>
      <c r="Q23" s="318"/>
    </row>
    <row r="24" spans="3:17">
      <c r="C24" s="318"/>
      <c r="D24" s="318"/>
      <c r="E24" s="318"/>
      <c r="F24" s="318"/>
      <c r="G24" s="318"/>
      <c r="H24" s="318"/>
      <c r="I24" s="318"/>
      <c r="J24" s="318"/>
      <c r="K24" s="318"/>
      <c r="L24" s="318"/>
      <c r="M24" s="318"/>
      <c r="N24" s="318"/>
      <c r="O24" s="318"/>
      <c r="P24" s="318"/>
      <c r="Q24" s="318"/>
    </row>
    <row r="25" spans="3:17">
      <c r="C25" s="318"/>
      <c r="D25" s="318"/>
      <c r="E25" s="318"/>
      <c r="F25" s="318"/>
      <c r="G25" s="318"/>
      <c r="H25" s="318"/>
      <c r="I25" s="318"/>
      <c r="J25" s="318"/>
      <c r="K25" s="318"/>
      <c r="L25" s="318"/>
      <c r="M25" s="318"/>
      <c r="N25" s="318"/>
      <c r="O25" s="318"/>
      <c r="P25" s="318"/>
      <c r="Q25" s="318"/>
    </row>
    <row r="26" spans="3:17">
      <c r="C26" s="318"/>
      <c r="D26" s="318"/>
      <c r="E26" s="318"/>
      <c r="F26" s="318"/>
      <c r="G26" s="318"/>
      <c r="H26" s="318"/>
      <c r="I26" s="318"/>
      <c r="J26" s="318"/>
      <c r="K26" s="318"/>
      <c r="L26" s="318"/>
      <c r="M26" s="318"/>
      <c r="N26" s="318"/>
      <c r="O26" s="318"/>
      <c r="P26" s="318"/>
      <c r="Q26" s="318"/>
    </row>
    <row r="27" spans="3:17">
      <c r="C27" s="318"/>
      <c r="D27" s="318"/>
      <c r="E27" s="318"/>
      <c r="G27" s="318"/>
      <c r="H27" s="318"/>
      <c r="I27" s="318"/>
      <c r="J27" s="318"/>
      <c r="K27" s="318"/>
      <c r="L27" s="318"/>
      <c r="M27" s="318"/>
      <c r="N27" s="318"/>
      <c r="O27" s="318"/>
      <c r="P27" s="318"/>
      <c r="Q27" s="318"/>
    </row>
    <row r="28" spans="3:17">
      <c r="C28" s="318"/>
      <c r="D28" s="318"/>
      <c r="E28" s="318"/>
      <c r="F28" s="318"/>
      <c r="G28" s="318"/>
      <c r="H28" s="318"/>
      <c r="I28" s="318"/>
      <c r="J28" s="318"/>
      <c r="K28" s="318"/>
      <c r="L28" s="318"/>
      <c r="M28" s="318"/>
      <c r="N28" s="318"/>
      <c r="O28" s="318"/>
      <c r="P28" s="318"/>
      <c r="Q28" s="318"/>
    </row>
    <row r="29" spans="3:17">
      <c r="D29" s="318"/>
      <c r="E29" s="318"/>
      <c r="F29" s="318"/>
      <c r="G29" s="318"/>
      <c r="H29" s="318"/>
      <c r="I29" s="318"/>
      <c r="J29" s="318"/>
      <c r="K29" s="318"/>
      <c r="L29" s="318"/>
      <c r="M29" s="318"/>
      <c r="N29" s="318"/>
      <c r="O29" s="318"/>
      <c r="P29" s="318"/>
      <c r="Q29" s="318"/>
    </row>
    <row r="30" spans="3:17">
      <c r="C30" s="318"/>
      <c r="D30" s="318"/>
      <c r="E30" s="318"/>
      <c r="G30" s="318"/>
      <c r="H30" s="318"/>
      <c r="I30" s="318"/>
      <c r="J30" s="318"/>
      <c r="K30" s="318"/>
      <c r="L30" s="318"/>
      <c r="M30" s="318"/>
      <c r="N30" s="318"/>
      <c r="O30" s="318"/>
      <c r="P30" s="318"/>
      <c r="Q30" s="318"/>
    </row>
    <row r="31" spans="3:17">
      <c r="C31" s="318"/>
      <c r="D31" s="318"/>
      <c r="E31" s="318"/>
      <c r="F31" s="318"/>
      <c r="G31" s="318"/>
      <c r="H31" s="318"/>
      <c r="I31" s="318"/>
      <c r="J31" s="318"/>
      <c r="K31" s="318"/>
      <c r="L31" s="318"/>
      <c r="M31" s="318"/>
      <c r="N31" s="318"/>
      <c r="O31" s="318"/>
      <c r="P31" s="318"/>
      <c r="Q31" s="318"/>
    </row>
    <row r="32" spans="3:17">
      <c r="C32" s="318"/>
      <c r="D32" s="318"/>
      <c r="E32" s="318"/>
      <c r="G32" s="318"/>
      <c r="H32" s="318"/>
      <c r="I32" s="318"/>
      <c r="J32" s="318"/>
      <c r="K32" s="318"/>
      <c r="L32" s="318"/>
      <c r="M32" s="318"/>
      <c r="N32" s="318"/>
      <c r="O32" s="318"/>
      <c r="P32" s="318"/>
      <c r="Q32" s="318"/>
    </row>
    <row r="33" spans="3:17">
      <c r="C33" s="318"/>
      <c r="D33" s="318"/>
      <c r="E33" s="318"/>
      <c r="F33" s="318"/>
      <c r="G33" s="318"/>
      <c r="H33" s="318"/>
      <c r="I33" s="318"/>
      <c r="J33" s="318"/>
      <c r="K33" s="318"/>
      <c r="L33" s="318"/>
      <c r="M33" s="318"/>
      <c r="N33" s="318"/>
      <c r="O33" s="318"/>
      <c r="P33" s="318"/>
      <c r="Q33" s="318"/>
    </row>
    <row r="36" spans="3:17">
      <c r="F36" s="318" t="s">
        <v>582</v>
      </c>
    </row>
    <row r="44" spans="3:17" ht="17.399999999999999">
      <c r="Q44" s="874" t="s">
        <v>582</v>
      </c>
    </row>
  </sheetData>
  <mergeCells count="1">
    <mergeCell ref="A13:A14"/>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58655" r:id="rId4" name="Button 543">
              <controlPr defaultSize="0" print="0" autoFill="0" autoPict="0" macro="[0]!ToMainMenu">
                <anchor>
                  <from>
                    <xdr:col>19</xdr:col>
                    <xdr:colOff>106680</xdr:colOff>
                    <xdr:row>1</xdr:row>
                    <xdr:rowOff>38100</xdr:rowOff>
                  </from>
                  <to>
                    <xdr:col>20</xdr:col>
                    <xdr:colOff>236220</xdr:colOff>
                    <xdr:row>1</xdr:row>
                    <xdr:rowOff>350520</xdr:rowOff>
                  </to>
                </anchor>
              </controlPr>
            </control>
          </mc:Choice>
        </mc:AlternateContent>
        <mc:AlternateContent xmlns:mc="http://schemas.openxmlformats.org/markup-compatibility/2006">
          <mc:Choice Requires="x14">
            <control shapeId="858656" r:id="rId5" name="Button 544">
              <controlPr defaultSize="0" print="0" autoFill="0" autoPict="0" macro="[0]!PrintUlundiMap">
                <anchor>
                  <from>
                    <xdr:col>19</xdr:col>
                    <xdr:colOff>106680</xdr:colOff>
                    <xdr:row>1</xdr:row>
                    <xdr:rowOff>487680</xdr:rowOff>
                  </from>
                  <to>
                    <xdr:col>20</xdr:col>
                    <xdr:colOff>228600</xdr:colOff>
                    <xdr:row>2</xdr:row>
                    <xdr:rowOff>114300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62"/>
  <dimension ref="A1"/>
  <sheetViews>
    <sheetView showGridLines="0" showRowColHeaders="0" zoomScale="80" zoomScaleNormal="80" workbookViewId="0">
      <selection activeCell="E28" sqref="E28"/>
    </sheetView>
  </sheetViews>
  <sheetFormatPr defaultColWidth="9.109375" defaultRowHeight="13.2"/>
  <cols>
    <col min="1" max="16384" width="9.109375" style="316"/>
  </cols>
  <sheetData/>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59152" r:id="rId4" name="Button 16">
              <controlPr defaultSize="0" print="0" autoFill="0" autoPict="0" macro="[0]!ToMainMenu">
                <anchor>
                  <from>
                    <xdr:col>15</xdr:col>
                    <xdr:colOff>502920</xdr:colOff>
                    <xdr:row>3</xdr:row>
                    <xdr:rowOff>160020</xdr:rowOff>
                  </from>
                  <to>
                    <xdr:col>16</xdr:col>
                    <xdr:colOff>487680</xdr:colOff>
                    <xdr:row>4</xdr:row>
                    <xdr:rowOff>137160</xdr:rowOff>
                  </to>
                </anchor>
              </controlPr>
            </control>
          </mc:Choice>
        </mc:AlternateContent>
        <mc:AlternateContent xmlns:mc="http://schemas.openxmlformats.org/markup-compatibility/2006">
          <mc:Choice Requires="x14">
            <control shapeId="859153" r:id="rId5" name="Button 17">
              <controlPr defaultSize="0" print="0" autoFill="0" autoPict="0" macro="[0]!PrintLsMithMap">
                <anchor>
                  <from>
                    <xdr:col>15</xdr:col>
                    <xdr:colOff>502920</xdr:colOff>
                    <xdr:row>6</xdr:row>
                    <xdr:rowOff>7620</xdr:rowOff>
                  </from>
                  <to>
                    <xdr:col>16</xdr:col>
                    <xdr:colOff>487680</xdr:colOff>
                    <xdr:row>6</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8">
    <tabColor theme="7" tint="-0.499984740745262"/>
  </sheetPr>
  <dimension ref="A1:P38"/>
  <sheetViews>
    <sheetView showGridLines="0" showRowColHeaders="0" zoomScaleNormal="100" workbookViewId="0">
      <selection activeCell="AB20" sqref="AB20"/>
    </sheetView>
  </sheetViews>
  <sheetFormatPr defaultRowHeight="13.2"/>
  <cols>
    <col min="1" max="1" width="9.109375" style="8" customWidth="1"/>
    <col min="2" max="2" width="9.109375" style="110" customWidth="1"/>
    <col min="12" max="12" width="25.33203125" customWidth="1"/>
  </cols>
  <sheetData>
    <row r="1" spans="1:16" ht="50.25" customHeight="1">
      <c r="A1" s="2983" t="s">
        <v>1465</v>
      </c>
      <c r="B1" s="2983"/>
      <c r="C1" s="2983"/>
      <c r="D1" s="2983"/>
      <c r="E1" s="2983"/>
      <c r="F1" s="2983"/>
      <c r="G1" s="2983"/>
      <c r="H1" s="2983"/>
      <c r="I1" s="2983"/>
      <c r="J1" s="2983"/>
      <c r="K1" s="2983"/>
      <c r="L1" s="2983"/>
      <c r="M1" s="2983"/>
      <c r="N1" s="2983"/>
      <c r="O1" s="2983"/>
      <c r="P1" s="2983"/>
    </row>
    <row r="2" spans="1:16">
      <c r="A2" s="419"/>
      <c r="B2" s="420"/>
      <c r="C2" s="421"/>
      <c r="D2" s="421"/>
      <c r="E2" s="421"/>
      <c r="F2" s="421"/>
      <c r="G2" s="421"/>
      <c r="H2" s="421"/>
      <c r="I2" s="421"/>
      <c r="J2" s="421"/>
      <c r="K2" s="421"/>
      <c r="L2" s="421"/>
      <c r="M2" s="421"/>
      <c r="N2" s="421"/>
      <c r="O2" s="421"/>
      <c r="P2" s="421"/>
    </row>
    <row r="3" spans="1:16">
      <c r="A3" s="419"/>
      <c r="B3" s="420"/>
      <c r="C3" s="421"/>
      <c r="D3" s="421"/>
      <c r="E3" s="421"/>
      <c r="F3" s="421"/>
      <c r="G3" s="421"/>
      <c r="H3" s="421"/>
      <c r="I3" s="421"/>
      <c r="J3" s="421"/>
      <c r="K3" s="421"/>
      <c r="L3" s="421"/>
      <c r="M3" s="421"/>
      <c r="N3" s="421"/>
      <c r="O3" s="421"/>
      <c r="P3" s="421"/>
    </row>
    <row r="4" spans="1:16">
      <c r="A4" s="419"/>
      <c r="B4" s="420"/>
      <c r="C4" s="421"/>
      <c r="D4" s="421"/>
      <c r="E4" s="421"/>
      <c r="F4" s="421"/>
      <c r="G4" s="421"/>
      <c r="H4" s="421"/>
      <c r="I4" s="421"/>
      <c r="J4" s="421"/>
      <c r="K4" s="421"/>
      <c r="L4" s="421"/>
      <c r="M4" s="421"/>
      <c r="N4" s="421"/>
      <c r="O4" s="421"/>
      <c r="P4" s="421"/>
    </row>
    <row r="5" spans="1:16">
      <c r="A5" s="419"/>
      <c r="B5" s="420"/>
      <c r="C5" s="421"/>
      <c r="D5" s="421"/>
      <c r="E5" s="421"/>
      <c r="F5" s="421"/>
      <c r="G5" s="421"/>
      <c r="H5" s="421"/>
      <c r="I5" s="421"/>
      <c r="J5" s="421"/>
      <c r="K5" s="421"/>
      <c r="L5" s="421"/>
      <c r="M5" s="421"/>
      <c r="N5" s="421"/>
      <c r="O5" s="421"/>
      <c r="P5" s="421"/>
    </row>
    <row r="6" spans="1:16">
      <c r="A6" s="419"/>
      <c r="B6" s="420"/>
      <c r="C6" s="421"/>
      <c r="D6" s="421"/>
      <c r="E6" s="421"/>
      <c r="F6" s="421"/>
      <c r="G6" s="421"/>
      <c r="H6" s="421"/>
      <c r="I6" s="421"/>
      <c r="J6" s="421"/>
      <c r="K6" s="421"/>
      <c r="L6" s="421"/>
      <c r="M6" s="421"/>
      <c r="N6" s="421"/>
      <c r="O6" s="421"/>
      <c r="P6" s="421"/>
    </row>
    <row r="7" spans="1:16">
      <c r="A7" s="419"/>
      <c r="B7" s="420"/>
      <c r="C7" s="421"/>
      <c r="D7" s="421"/>
      <c r="E7" s="421"/>
      <c r="F7" s="421"/>
      <c r="G7" s="421"/>
      <c r="H7" s="421"/>
      <c r="I7" s="421"/>
      <c r="J7" s="421"/>
      <c r="K7" s="421"/>
      <c r="L7" s="421"/>
      <c r="M7" s="421"/>
      <c r="N7" s="421"/>
      <c r="O7" s="421"/>
      <c r="P7" s="421"/>
    </row>
    <row r="8" spans="1:16">
      <c r="A8" s="419"/>
      <c r="B8" s="420"/>
      <c r="C8" s="421"/>
      <c r="D8" s="421"/>
      <c r="E8" s="421"/>
      <c r="F8" s="421"/>
      <c r="G8" s="421"/>
      <c r="H8" s="421"/>
      <c r="I8" s="421"/>
      <c r="J8" s="421"/>
      <c r="K8" s="421"/>
      <c r="L8" s="421"/>
      <c r="M8" s="421"/>
      <c r="N8" s="421"/>
      <c r="O8" s="421"/>
      <c r="P8" s="421"/>
    </row>
    <row r="9" spans="1:16">
      <c r="A9" s="419"/>
      <c r="B9" s="420"/>
      <c r="C9" s="421"/>
      <c r="D9" s="421"/>
      <c r="E9" s="421"/>
      <c r="F9" s="421"/>
      <c r="G9" s="421"/>
      <c r="H9" s="421"/>
      <c r="I9" s="421"/>
      <c r="J9" s="421"/>
      <c r="K9" s="421"/>
      <c r="L9" s="421"/>
      <c r="M9" s="421"/>
      <c r="N9" s="421"/>
      <c r="O9" s="421"/>
      <c r="P9" s="421"/>
    </row>
    <row r="10" spans="1:16">
      <c r="A10" s="419"/>
      <c r="B10" s="420"/>
      <c r="C10" s="421"/>
      <c r="D10" s="421"/>
      <c r="E10" s="421"/>
      <c r="F10" s="421"/>
      <c r="G10" s="421"/>
      <c r="H10" s="421"/>
      <c r="I10" s="421"/>
      <c r="J10" s="421"/>
      <c r="K10" s="421"/>
      <c r="L10" s="421"/>
      <c r="M10" s="421"/>
      <c r="N10" s="421"/>
      <c r="O10" s="421"/>
      <c r="P10" s="421"/>
    </row>
    <row r="11" spans="1:16">
      <c r="A11" s="419"/>
      <c r="B11" s="420"/>
      <c r="C11" s="421"/>
      <c r="D11" s="421"/>
      <c r="E11" s="421"/>
      <c r="F11" s="421"/>
      <c r="G11" s="421"/>
      <c r="H11" s="421"/>
      <c r="I11" s="421"/>
      <c r="J11" s="421"/>
      <c r="K11" s="421"/>
      <c r="L11" s="421"/>
      <c r="M11" s="421"/>
      <c r="N11" s="421"/>
      <c r="O11" s="421"/>
      <c r="P11" s="421"/>
    </row>
    <row r="12" spans="1:16">
      <c r="A12" s="419"/>
      <c r="B12" s="420"/>
      <c r="C12" s="421"/>
      <c r="D12" s="421"/>
      <c r="E12" s="421"/>
      <c r="F12" s="421"/>
      <c r="G12" s="421"/>
      <c r="H12" s="421"/>
      <c r="I12" s="421"/>
      <c r="J12" s="421"/>
      <c r="K12" s="421"/>
      <c r="L12" s="421"/>
      <c r="M12" s="421"/>
      <c r="N12" s="421"/>
      <c r="O12" s="421"/>
      <c r="P12" s="421"/>
    </row>
    <row r="13" spans="1:16">
      <c r="A13" s="419"/>
      <c r="B13" s="420"/>
      <c r="C13" s="421"/>
      <c r="D13" s="421"/>
      <c r="E13" s="421"/>
      <c r="F13" s="421"/>
      <c r="G13" s="421"/>
      <c r="H13" s="421"/>
      <c r="I13" s="421"/>
      <c r="J13" s="421"/>
      <c r="K13" s="421"/>
      <c r="L13" s="421"/>
      <c r="M13" s="421"/>
      <c r="N13" s="421"/>
      <c r="O13" s="421"/>
      <c r="P13" s="421"/>
    </row>
    <row r="14" spans="1:16">
      <c r="A14" s="419"/>
      <c r="B14" s="420"/>
      <c r="C14" s="421"/>
      <c r="D14" s="421"/>
      <c r="E14" s="421"/>
      <c r="F14" s="421"/>
      <c r="G14" s="421"/>
      <c r="H14" s="421"/>
      <c r="I14" s="421"/>
      <c r="J14" s="421"/>
      <c r="K14" s="421"/>
      <c r="L14" s="421"/>
      <c r="M14" s="421"/>
      <c r="N14" s="421"/>
      <c r="O14" s="421"/>
      <c r="P14" s="421"/>
    </row>
    <row r="15" spans="1:16">
      <c r="A15" s="419"/>
      <c r="B15" s="420"/>
      <c r="C15" s="421"/>
      <c r="D15" s="421"/>
      <c r="E15" s="421"/>
      <c r="F15" s="421"/>
      <c r="G15" s="421"/>
      <c r="H15" s="421"/>
      <c r="I15" s="421"/>
      <c r="J15" s="421"/>
      <c r="K15" s="421"/>
      <c r="L15" s="421"/>
      <c r="M15" s="421"/>
      <c r="N15" s="421"/>
      <c r="O15" s="421"/>
      <c r="P15" s="421"/>
    </row>
    <row r="16" spans="1:16">
      <c r="A16" s="419"/>
      <c r="B16" s="420"/>
      <c r="C16" s="421"/>
      <c r="D16" s="421"/>
      <c r="E16" s="421"/>
      <c r="F16" s="421"/>
      <c r="G16" s="421"/>
      <c r="H16" s="421"/>
      <c r="I16" s="421"/>
      <c r="J16" s="421"/>
      <c r="K16" s="421"/>
      <c r="L16" s="421"/>
      <c r="M16" s="421"/>
      <c r="N16" s="421"/>
      <c r="O16" s="421"/>
      <c r="P16" s="421"/>
    </row>
    <row r="17" spans="1:16">
      <c r="A17" s="419"/>
      <c r="B17" s="420"/>
      <c r="C17" s="421"/>
      <c r="D17" s="421"/>
      <c r="E17" s="421"/>
      <c r="F17" s="421"/>
      <c r="G17" s="421"/>
      <c r="H17" s="421"/>
      <c r="I17" s="421"/>
      <c r="J17" s="421"/>
      <c r="K17" s="421"/>
      <c r="L17" s="421"/>
      <c r="M17" s="421"/>
      <c r="N17" s="421"/>
      <c r="O17" s="421"/>
      <c r="P17" s="421"/>
    </row>
    <row r="18" spans="1:16">
      <c r="A18" s="419"/>
      <c r="B18" s="420"/>
      <c r="C18" s="421"/>
      <c r="D18" s="421"/>
      <c r="E18" s="421"/>
      <c r="F18" s="421"/>
      <c r="G18" s="421"/>
      <c r="H18" s="421"/>
      <c r="I18" s="421"/>
      <c r="J18" s="421"/>
      <c r="K18" s="421"/>
      <c r="L18" s="421"/>
      <c r="M18" s="421"/>
      <c r="N18" s="421"/>
      <c r="O18" s="421"/>
      <c r="P18" s="421"/>
    </row>
    <row r="19" spans="1:16">
      <c r="A19" s="419"/>
      <c r="B19" s="420"/>
      <c r="C19" s="421"/>
      <c r="D19" s="421"/>
      <c r="E19" s="421"/>
      <c r="F19" s="421"/>
      <c r="G19" s="421"/>
      <c r="H19" s="421"/>
      <c r="I19" s="421"/>
      <c r="J19" s="421"/>
      <c r="K19" s="421"/>
      <c r="L19" s="421"/>
      <c r="M19" s="421"/>
      <c r="N19" s="421"/>
      <c r="O19" s="421"/>
      <c r="P19" s="421"/>
    </row>
    <row r="20" spans="1:16">
      <c r="A20" s="419"/>
      <c r="B20" s="420"/>
      <c r="C20" s="421"/>
      <c r="D20" s="421"/>
      <c r="E20" s="421"/>
      <c r="F20" s="421"/>
      <c r="G20" s="421"/>
      <c r="H20" s="421"/>
      <c r="I20" s="421"/>
      <c r="J20" s="421"/>
      <c r="K20" s="421"/>
      <c r="L20" s="421"/>
      <c r="M20" s="421"/>
      <c r="N20" s="421"/>
      <c r="O20" s="421"/>
      <c r="P20" s="421"/>
    </row>
    <row r="21" spans="1:16">
      <c r="A21" s="419"/>
      <c r="B21" s="420"/>
      <c r="C21" s="421"/>
      <c r="D21" s="421"/>
      <c r="E21" s="421"/>
      <c r="F21" s="421"/>
      <c r="G21" s="421"/>
      <c r="H21" s="421"/>
      <c r="I21" s="421"/>
      <c r="J21" s="421"/>
      <c r="K21" s="421"/>
      <c r="L21" s="421"/>
      <c r="M21" s="421"/>
      <c r="N21" s="421"/>
      <c r="O21" s="421"/>
      <c r="P21" s="421"/>
    </row>
    <row r="22" spans="1:16">
      <c r="A22" s="419"/>
      <c r="B22" s="420"/>
      <c r="C22" s="421"/>
      <c r="D22" s="421"/>
      <c r="E22" s="421"/>
      <c r="F22" s="421"/>
      <c r="G22" s="421"/>
      <c r="H22" s="421"/>
      <c r="I22" s="421"/>
      <c r="J22" s="421"/>
      <c r="K22" s="421"/>
      <c r="L22" s="421"/>
      <c r="M22" s="421"/>
      <c r="N22" s="421"/>
      <c r="O22" s="421"/>
      <c r="P22" s="421"/>
    </row>
    <row r="23" spans="1:16">
      <c r="A23" s="419"/>
      <c r="B23" s="420"/>
      <c r="C23" s="421"/>
      <c r="D23" s="421"/>
      <c r="E23" s="421"/>
      <c r="F23" s="421"/>
      <c r="G23" s="421"/>
      <c r="H23" s="421"/>
      <c r="I23" s="421"/>
      <c r="J23" s="421"/>
      <c r="K23" s="421"/>
      <c r="L23" s="421"/>
      <c r="M23" s="421"/>
      <c r="N23" s="421"/>
      <c r="O23" s="421"/>
      <c r="P23" s="421"/>
    </row>
    <row r="24" spans="1:16">
      <c r="A24" s="419"/>
      <c r="B24" s="420"/>
      <c r="C24" s="421"/>
      <c r="D24" s="421"/>
      <c r="E24" s="421"/>
      <c r="F24" s="421"/>
      <c r="G24" s="421"/>
      <c r="H24" s="421"/>
      <c r="I24" s="421"/>
      <c r="J24" s="421"/>
      <c r="K24" s="421"/>
      <c r="L24" s="421"/>
      <c r="M24" s="421"/>
      <c r="N24" s="421"/>
      <c r="O24" s="421"/>
      <c r="P24" s="421"/>
    </row>
    <row r="25" spans="1:16">
      <c r="A25" s="419"/>
      <c r="B25" s="420"/>
      <c r="C25" s="421"/>
      <c r="D25" s="421"/>
      <c r="E25" s="421"/>
      <c r="F25" s="421"/>
      <c r="G25" s="421"/>
      <c r="H25" s="421"/>
      <c r="I25" s="421"/>
      <c r="J25" s="421"/>
      <c r="K25" s="421"/>
      <c r="L25" s="421"/>
      <c r="M25" s="421"/>
      <c r="N25" s="421"/>
      <c r="O25" s="421"/>
      <c r="P25" s="421"/>
    </row>
    <row r="26" spans="1:16">
      <c r="A26" s="419"/>
      <c r="B26" s="420"/>
      <c r="C26" s="421"/>
      <c r="D26" s="421"/>
      <c r="E26" s="421"/>
      <c r="F26" s="421"/>
      <c r="G26" s="421"/>
      <c r="H26" s="421"/>
      <c r="I26" s="421"/>
      <c r="J26" s="421"/>
      <c r="K26" s="421"/>
      <c r="L26" s="421"/>
      <c r="M26" s="421"/>
      <c r="N26" s="421"/>
      <c r="O26" s="421"/>
      <c r="P26" s="421"/>
    </row>
    <row r="27" spans="1:16">
      <c r="A27" s="419"/>
      <c r="B27" s="420"/>
      <c r="C27" s="421"/>
      <c r="D27" s="421"/>
      <c r="E27" s="421"/>
      <c r="F27" s="421"/>
      <c r="G27" s="421"/>
      <c r="H27" s="421"/>
      <c r="I27" s="421"/>
      <c r="J27" s="421"/>
      <c r="K27" s="421"/>
      <c r="L27" s="421"/>
      <c r="M27" s="421"/>
      <c r="N27" s="421"/>
      <c r="O27" s="421"/>
      <c r="P27" s="421"/>
    </row>
    <row r="28" spans="1:16">
      <c r="A28" s="419"/>
      <c r="B28" s="420"/>
      <c r="C28" s="421"/>
      <c r="D28" s="421"/>
      <c r="E28" s="421"/>
      <c r="F28" s="421"/>
      <c r="G28" s="421"/>
      <c r="H28" s="421"/>
      <c r="I28" s="421"/>
      <c r="J28" s="421"/>
      <c r="K28" s="421"/>
      <c r="L28" s="421"/>
      <c r="M28" s="421"/>
      <c r="N28" s="421"/>
      <c r="O28" s="421"/>
      <c r="P28" s="421"/>
    </row>
    <row r="29" spans="1:16">
      <c r="A29" s="419"/>
      <c r="B29" s="420"/>
      <c r="C29" s="421"/>
      <c r="D29" s="421"/>
      <c r="E29" s="421"/>
      <c r="F29" s="421"/>
      <c r="G29" s="421"/>
      <c r="H29" s="421"/>
      <c r="I29" s="421"/>
      <c r="J29" s="421"/>
      <c r="K29" s="421"/>
      <c r="L29" s="421"/>
      <c r="M29" s="421"/>
      <c r="N29" s="421"/>
      <c r="O29" s="421"/>
      <c r="P29" s="421"/>
    </row>
    <row r="30" spans="1:16">
      <c r="A30" s="419"/>
      <c r="B30" s="420"/>
      <c r="C30" s="421"/>
      <c r="D30" s="421"/>
      <c r="E30" s="421"/>
      <c r="F30" s="421"/>
      <c r="G30" s="421"/>
      <c r="H30" s="421"/>
      <c r="I30" s="421"/>
      <c r="J30" s="421"/>
      <c r="K30" s="421"/>
      <c r="L30" s="421"/>
      <c r="M30" s="421"/>
      <c r="N30" s="421"/>
      <c r="O30" s="421"/>
      <c r="P30" s="421"/>
    </row>
    <row r="31" spans="1:16">
      <c r="A31" s="419"/>
      <c r="B31" s="420"/>
      <c r="C31" s="421"/>
      <c r="D31" s="421"/>
      <c r="E31" s="421"/>
      <c r="F31" s="421"/>
      <c r="G31" s="421"/>
      <c r="H31" s="421"/>
      <c r="I31" s="421"/>
      <c r="J31" s="421"/>
      <c r="K31" s="421"/>
      <c r="L31" s="421"/>
      <c r="M31" s="421"/>
      <c r="N31" s="421"/>
      <c r="O31" s="421"/>
      <c r="P31" s="421"/>
    </row>
    <row r="32" spans="1:16">
      <c r="A32" s="419"/>
      <c r="B32" s="420"/>
      <c r="C32" s="421"/>
      <c r="D32" s="421"/>
      <c r="E32" s="421"/>
      <c r="F32" s="421"/>
      <c r="G32" s="421"/>
      <c r="H32" s="421"/>
      <c r="I32" s="421"/>
      <c r="J32" s="421"/>
      <c r="K32" s="421"/>
      <c r="L32" s="421"/>
      <c r="M32" s="421"/>
      <c r="N32" s="421"/>
      <c r="O32" s="421"/>
      <c r="P32" s="421"/>
    </row>
    <row r="33" spans="1:16">
      <c r="A33" s="419"/>
      <c r="B33" s="420"/>
      <c r="C33" s="421"/>
      <c r="D33" s="421"/>
      <c r="E33" s="421"/>
      <c r="F33" s="421"/>
      <c r="G33" s="421"/>
      <c r="H33" s="421"/>
      <c r="I33" s="421"/>
      <c r="J33" s="421"/>
      <c r="K33" s="421"/>
      <c r="L33" s="421"/>
      <c r="M33" s="421"/>
      <c r="N33" s="421"/>
      <c r="O33" s="421"/>
      <c r="P33" s="421"/>
    </row>
    <row r="34" spans="1:16">
      <c r="A34" s="419"/>
      <c r="B34" s="420"/>
      <c r="C34" s="421"/>
      <c r="D34" s="421"/>
      <c r="E34" s="421"/>
      <c r="F34" s="421"/>
      <c r="G34" s="421"/>
      <c r="H34" s="421"/>
      <c r="I34" s="421"/>
      <c r="J34" s="421"/>
      <c r="K34" s="421"/>
      <c r="L34" s="421"/>
      <c r="M34" s="421"/>
      <c r="N34" s="421"/>
      <c r="O34" s="421"/>
      <c r="P34" s="421"/>
    </row>
    <row r="35" spans="1:16">
      <c r="A35" s="419"/>
      <c r="B35" s="420"/>
      <c r="C35" s="421"/>
      <c r="D35" s="421"/>
      <c r="E35" s="421"/>
      <c r="F35" s="421"/>
      <c r="G35" s="421"/>
      <c r="H35" s="421"/>
      <c r="I35" s="421"/>
      <c r="J35" s="421"/>
      <c r="K35" s="421"/>
      <c r="L35" s="421"/>
      <c r="M35" s="421"/>
      <c r="N35" s="421"/>
      <c r="O35" s="421"/>
      <c r="P35" s="421"/>
    </row>
    <row r="36" spans="1:16">
      <c r="A36" s="419"/>
      <c r="B36" s="420"/>
      <c r="C36" s="421"/>
      <c r="D36" s="421"/>
      <c r="E36" s="421"/>
      <c r="F36" s="421"/>
      <c r="G36" s="421"/>
      <c r="H36" s="421"/>
      <c r="I36" s="421"/>
      <c r="J36" s="421"/>
      <c r="K36" s="421"/>
      <c r="L36" s="421"/>
      <c r="M36" s="421"/>
      <c r="N36" s="421"/>
      <c r="O36" s="421"/>
      <c r="P36" s="421"/>
    </row>
    <row r="37" spans="1:16">
      <c r="A37" s="419"/>
      <c r="B37" s="420"/>
      <c r="C37" s="421"/>
      <c r="D37" s="421"/>
      <c r="E37" s="421"/>
      <c r="F37" s="421"/>
      <c r="G37" s="421"/>
      <c r="H37" s="421"/>
      <c r="I37" s="421"/>
      <c r="J37" s="421"/>
      <c r="K37" s="421"/>
      <c r="L37" s="421"/>
      <c r="M37" s="421"/>
      <c r="N37" s="421"/>
      <c r="O37" s="421"/>
      <c r="P37" s="421"/>
    </row>
    <row r="38" spans="1:16">
      <c r="A38" s="419"/>
      <c r="B38" s="420"/>
      <c r="C38" s="421"/>
      <c r="D38" s="421"/>
      <c r="E38" s="421"/>
      <c r="F38" s="421"/>
      <c r="G38" s="421"/>
      <c r="H38" s="421"/>
      <c r="I38" s="421"/>
      <c r="J38" s="421"/>
      <c r="K38" s="421"/>
      <c r="L38" s="421"/>
      <c r="M38" s="421"/>
      <c r="N38" s="421"/>
      <c r="O38" s="421"/>
      <c r="P38" s="421"/>
    </row>
  </sheetData>
  <mergeCells count="1">
    <mergeCell ref="A1:P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33217" r:id="rId3" name="List Box 1">
              <controlPr defaultSize="0" autoLine="0" autoPict="0">
                <anchor moveWithCells="1">
                  <from>
                    <xdr:col>0</xdr:col>
                    <xdr:colOff>38100</xdr:colOff>
                    <xdr:row>1</xdr:row>
                    <xdr:rowOff>60960</xdr:rowOff>
                  </from>
                  <to>
                    <xdr:col>15</xdr:col>
                    <xdr:colOff>464820</xdr:colOff>
                    <xdr:row>18</xdr:row>
                    <xdr:rowOff>68580</xdr:rowOff>
                  </to>
                </anchor>
              </controlPr>
            </control>
          </mc:Choice>
        </mc:AlternateContent>
        <mc:AlternateContent xmlns:mc="http://schemas.openxmlformats.org/markup-compatibility/2006">
          <mc:Choice Requires="x14">
            <control shapeId="1033218" r:id="rId4" name="Button 2">
              <controlPr defaultSize="0" print="0" autoFill="0" autoPict="0" macro="[0]!ToDataEntry">
                <anchor moveWithCells="1" sizeWithCells="1">
                  <from>
                    <xdr:col>6</xdr:col>
                    <xdr:colOff>441960</xdr:colOff>
                    <xdr:row>19</xdr:row>
                    <xdr:rowOff>121920</xdr:rowOff>
                  </from>
                  <to>
                    <xdr:col>9</xdr:col>
                    <xdr:colOff>312420</xdr:colOff>
                    <xdr:row>21</xdr:row>
                    <xdr:rowOff>137160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63"/>
  <dimension ref="A1"/>
  <sheetViews>
    <sheetView showGridLines="0" showRowColHeaders="0" zoomScale="80" zoomScaleNormal="80" workbookViewId="0">
      <selection activeCell="E28" sqref="E28"/>
    </sheetView>
  </sheetViews>
  <sheetFormatPr defaultColWidth="9.109375" defaultRowHeight="13.2"/>
  <cols>
    <col min="1" max="16384" width="9.109375" style="316"/>
  </cols>
  <sheetData/>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5" r:id="rId4" name="Button 15">
              <controlPr defaultSize="0" print="0" autoFill="0" autoPict="0" macro="[0]!ToMainMenu">
                <anchor>
                  <from>
                    <xdr:col>16</xdr:col>
                    <xdr:colOff>121920</xdr:colOff>
                    <xdr:row>1</xdr:row>
                    <xdr:rowOff>137160</xdr:rowOff>
                  </from>
                  <to>
                    <xdr:col>17</xdr:col>
                    <xdr:colOff>373380</xdr:colOff>
                    <xdr:row>3</xdr:row>
                    <xdr:rowOff>30480</xdr:rowOff>
                  </to>
                </anchor>
              </controlPr>
            </control>
          </mc:Choice>
        </mc:AlternateContent>
        <mc:AlternateContent xmlns:mc="http://schemas.openxmlformats.org/markup-compatibility/2006">
          <mc:Choice Requires="x14">
            <control shapeId="860176" r:id="rId5" name="Button 16">
              <controlPr defaultSize="0" print="0" autoFill="0" autoPict="0" macro="[0]!PrintDurbMap">
                <anchor>
                  <from>
                    <xdr:col>16</xdr:col>
                    <xdr:colOff>121920</xdr:colOff>
                    <xdr:row>4</xdr:row>
                    <xdr:rowOff>38100</xdr:rowOff>
                  </from>
                  <to>
                    <xdr:col>17</xdr:col>
                    <xdr:colOff>373380</xdr:colOff>
                    <xdr:row>5</xdr:row>
                    <xdr:rowOff>83820</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0">
    <tabColor rgb="FFFF0000"/>
  </sheetPr>
  <dimension ref="A2:O242"/>
  <sheetViews>
    <sheetView showGridLines="0" showRowColHeaders="0" zoomScaleNormal="100" zoomScaleSheetLayoutView="90" workbookViewId="0">
      <selection activeCell="E28" sqref="E28"/>
    </sheetView>
  </sheetViews>
  <sheetFormatPr defaultColWidth="8.88671875" defaultRowHeight="13.2"/>
  <cols>
    <col min="1" max="1" width="6.6640625" style="526" customWidth="1"/>
    <col min="2" max="2" width="10.6640625" style="316" customWidth="1"/>
    <col min="3" max="5" width="9.109375" style="316" customWidth="1"/>
    <col min="6" max="6" width="9.33203125" style="316" customWidth="1"/>
    <col min="7" max="7" width="11" style="316" customWidth="1"/>
    <col min="8" max="8" width="12" style="316" customWidth="1"/>
    <col min="9" max="9" width="12.44140625" style="316" customWidth="1"/>
    <col min="10" max="10" width="10.6640625" style="316" customWidth="1"/>
    <col min="11" max="11" width="13" style="316" customWidth="1"/>
    <col min="12" max="16384" width="8.88671875" style="316"/>
  </cols>
  <sheetData>
    <row r="2" spans="1:15" ht="13.8">
      <c r="B2" s="4858" t="str">
        <f>+'Table of Contents'!B87:C87</f>
        <v>Annexure 5</v>
      </c>
      <c r="C2" s="4858"/>
      <c r="D2" s="4858"/>
      <c r="E2" s="4858"/>
      <c r="F2" s="4858"/>
      <c r="G2" s="4858"/>
      <c r="H2" s="4858"/>
      <c r="I2" s="4858"/>
      <c r="J2" s="4858"/>
      <c r="K2" s="4858"/>
    </row>
    <row r="3" spans="1:15" ht="17.399999999999999">
      <c r="B3" s="4852" t="s">
        <v>1640</v>
      </c>
      <c r="C3" s="4852"/>
      <c r="D3" s="4852"/>
      <c r="E3" s="4852"/>
      <c r="F3" s="4852"/>
      <c r="G3" s="4852"/>
      <c r="H3" s="4852"/>
      <c r="I3" s="4852"/>
      <c r="J3" s="4852"/>
      <c r="K3" s="4852"/>
      <c r="L3" s="385"/>
    </row>
    <row r="4" spans="1:15" ht="13.8">
      <c r="A4"/>
      <c r="B4" s="4853" t="s">
        <v>1641</v>
      </c>
      <c r="C4" s="4853"/>
      <c r="D4" s="4853"/>
      <c r="E4" s="4853"/>
      <c r="F4" s="4853"/>
      <c r="G4" s="4853"/>
      <c r="H4" s="4853"/>
      <c r="I4" s="4853"/>
      <c r="J4" s="4853"/>
      <c r="K4" s="4853"/>
      <c r="L4" s="385"/>
    </row>
    <row r="5" spans="1:15" ht="13.8">
      <c r="B5" s="4853" t="s">
        <v>1642</v>
      </c>
      <c r="C5" s="4853"/>
      <c r="D5" s="4853"/>
      <c r="E5" s="4853"/>
      <c r="F5" s="4853"/>
      <c r="G5" s="4853"/>
      <c r="H5" s="4853"/>
      <c r="I5" s="4853"/>
      <c r="J5" s="4853"/>
      <c r="K5" s="4853"/>
    </row>
    <row r="6" spans="1:15">
      <c r="M6" s="4125" t="s">
        <v>273</v>
      </c>
      <c r="N6" s="4125"/>
      <c r="O6" s="4125"/>
    </row>
    <row r="7" spans="1:15">
      <c r="M7" s="4125"/>
      <c r="N7" s="4125"/>
      <c r="O7" s="4125"/>
    </row>
    <row r="9" spans="1:15">
      <c r="A9" s="527" t="s">
        <v>792</v>
      </c>
      <c r="B9" s="528" t="s">
        <v>1643</v>
      </c>
    </row>
    <row r="10" spans="1:15">
      <c r="B10" s="316" t="s">
        <v>1644</v>
      </c>
    </row>
    <row r="11" spans="1:15" ht="18.600000000000001" customHeight="1">
      <c r="B11" s="529" t="s">
        <v>582</v>
      </c>
      <c r="C11" s="529"/>
      <c r="D11" s="529"/>
      <c r="E11" s="529"/>
      <c r="F11" s="529"/>
      <c r="G11" s="529"/>
      <c r="H11" s="529"/>
      <c r="I11" s="529"/>
      <c r="J11" s="529"/>
      <c r="K11" s="529"/>
    </row>
    <row r="12" spans="1:15" ht="18.600000000000001" customHeight="1">
      <c r="B12" s="529" t="s">
        <v>582</v>
      </c>
      <c r="C12" s="529"/>
      <c r="D12" s="529"/>
      <c r="E12" s="529"/>
      <c r="F12" s="529"/>
      <c r="G12" s="529"/>
      <c r="H12" s="529"/>
      <c r="I12" s="529"/>
      <c r="J12" s="529"/>
      <c r="K12" s="529"/>
    </row>
    <row r="13" spans="1:15" ht="18.600000000000001" customHeight="1">
      <c r="B13" s="529" t="s">
        <v>582</v>
      </c>
      <c r="C13" s="529"/>
      <c r="D13" s="529"/>
      <c r="E13" s="529"/>
      <c r="F13" s="529"/>
      <c r="G13" s="529"/>
      <c r="H13" s="529"/>
      <c r="I13" s="529"/>
      <c r="J13" s="529"/>
      <c r="K13" s="529"/>
    </row>
    <row r="14" spans="1:15" ht="18.75" customHeight="1">
      <c r="B14" s="316" t="s">
        <v>1645</v>
      </c>
    </row>
    <row r="15" spans="1:15" ht="18.600000000000001" customHeight="1">
      <c r="B15" s="529" t="s">
        <v>582</v>
      </c>
      <c r="C15" s="529"/>
      <c r="D15" s="529"/>
      <c r="E15" s="529"/>
      <c r="F15" s="529"/>
      <c r="G15" s="529"/>
      <c r="H15" s="529"/>
      <c r="I15" s="529"/>
      <c r="J15" s="529"/>
      <c r="K15" s="529"/>
    </row>
    <row r="16" spans="1:15" ht="18.600000000000001" customHeight="1">
      <c r="B16" s="529" t="s">
        <v>582</v>
      </c>
      <c r="C16" s="529"/>
      <c r="D16" s="529"/>
      <c r="E16" s="529"/>
      <c r="F16" s="529"/>
      <c r="G16" s="529"/>
      <c r="H16" s="529"/>
      <c r="I16" s="529"/>
      <c r="J16" s="529"/>
      <c r="K16" s="529"/>
    </row>
    <row r="17" spans="2:11" ht="18.600000000000001" customHeight="1">
      <c r="B17" s="529" t="s">
        <v>582</v>
      </c>
      <c r="C17" s="529"/>
      <c r="D17" s="529"/>
      <c r="E17" s="529"/>
      <c r="F17" s="529"/>
      <c r="G17" s="529"/>
      <c r="H17" s="529"/>
      <c r="I17" s="529"/>
      <c r="J17" s="529"/>
      <c r="K17" s="529"/>
    </row>
    <row r="18" spans="2:11" ht="16.5" customHeight="1">
      <c r="B18" s="316" t="s">
        <v>1646</v>
      </c>
    </row>
    <row r="19" spans="2:11" ht="18.600000000000001" customHeight="1">
      <c r="B19" s="529" t="s">
        <v>582</v>
      </c>
      <c r="C19" s="529"/>
      <c r="D19" s="529"/>
      <c r="E19" s="529"/>
      <c r="F19" s="529"/>
      <c r="G19" s="529"/>
      <c r="H19" s="529"/>
      <c r="I19" s="529"/>
      <c r="J19" s="529"/>
      <c r="K19" s="529"/>
    </row>
    <row r="20" spans="2:11" ht="18.600000000000001" customHeight="1">
      <c r="B20" s="529" t="s">
        <v>582</v>
      </c>
      <c r="C20" s="529"/>
      <c r="D20" s="529"/>
      <c r="E20" s="529"/>
      <c r="F20" s="529"/>
      <c r="G20" s="529"/>
      <c r="H20" s="529"/>
      <c r="I20" s="529"/>
      <c r="J20" s="529"/>
      <c r="K20" s="529"/>
    </row>
    <row r="21" spans="2:11" ht="18.600000000000001" customHeight="1">
      <c r="B21" s="529" t="s">
        <v>582</v>
      </c>
      <c r="C21" s="529"/>
      <c r="D21" s="529"/>
      <c r="E21" s="529"/>
      <c r="F21" s="529"/>
      <c r="G21" s="529"/>
      <c r="H21" s="529"/>
      <c r="I21" s="529"/>
      <c r="J21" s="529"/>
      <c r="K21" s="529"/>
    </row>
    <row r="22" spans="2:11" ht="17.25" customHeight="1">
      <c r="B22" s="316" t="s">
        <v>1647</v>
      </c>
    </row>
    <row r="23" spans="2:11">
      <c r="B23" s="530" t="s">
        <v>1648</v>
      </c>
    </row>
    <row r="24" spans="2:11">
      <c r="B24" s="316" t="s">
        <v>1649</v>
      </c>
    </row>
    <row r="25" spans="2:11" ht="18.600000000000001" customHeight="1">
      <c r="B25" s="529" t="s">
        <v>582</v>
      </c>
      <c r="C25" s="529"/>
      <c r="D25" s="529"/>
      <c r="E25" s="529"/>
      <c r="F25" s="529"/>
      <c r="G25" s="529"/>
      <c r="H25" s="529"/>
      <c r="I25" s="529"/>
      <c r="J25" s="529"/>
      <c r="K25" s="529"/>
    </row>
    <row r="26" spans="2:11" ht="18.600000000000001" customHeight="1">
      <c r="B26" s="529" t="s">
        <v>582</v>
      </c>
      <c r="C26" s="529"/>
      <c r="D26" s="529"/>
      <c r="E26" s="529"/>
      <c r="F26" s="529"/>
      <c r="G26" s="529"/>
      <c r="H26" s="529"/>
      <c r="I26" s="529"/>
      <c r="J26" s="529"/>
      <c r="K26" s="529"/>
    </row>
    <row r="27" spans="2:11" ht="18.600000000000001" customHeight="1">
      <c r="B27" s="529" t="s">
        <v>582</v>
      </c>
      <c r="C27" s="529"/>
      <c r="D27" s="529"/>
      <c r="E27" s="529"/>
      <c r="F27" s="529"/>
      <c r="G27" s="529"/>
      <c r="H27" s="529"/>
      <c r="I27" s="529"/>
      <c r="J27" s="529"/>
      <c r="K27" s="529"/>
    </row>
    <row r="28" spans="2:11" ht="15" customHeight="1">
      <c r="B28" s="316" t="s">
        <v>1650</v>
      </c>
    </row>
    <row r="29" spans="2:11">
      <c r="B29" s="4854" t="s">
        <v>1651</v>
      </c>
      <c r="C29" s="4854"/>
      <c r="D29" s="4854"/>
      <c r="E29" s="4854"/>
      <c r="F29" s="4854"/>
      <c r="G29" s="4854"/>
      <c r="H29" s="4854"/>
      <c r="I29" s="4854"/>
      <c r="J29" s="4854"/>
      <c r="K29" s="4854"/>
    </row>
    <row r="30" spans="2:11" ht="18.600000000000001" customHeight="1">
      <c r="B30" s="4855" t="str">
        <f>+'T2.3_Consortia or JV to Sign'!B21</f>
        <v>to the KZN Department of Public Works in respect of the following project:</v>
      </c>
      <c r="C30" s="4855"/>
      <c r="D30" s="4855"/>
      <c r="E30" s="4855"/>
      <c r="F30" s="4855"/>
      <c r="G30" s="4855"/>
      <c r="H30" s="4855"/>
      <c r="I30" s="4855"/>
      <c r="J30" s="4855"/>
      <c r="K30" s="4855"/>
    </row>
    <row r="31" spans="2:11">
      <c r="B31" s="316" t="s">
        <v>1652</v>
      </c>
    </row>
    <row r="32" spans="2:11" ht="18.600000000000001" customHeight="1">
      <c r="B32" s="4856" t="str">
        <f>+'Master Data'!E18</f>
        <v>KZN Public Works: 191 Prince Alfred Street</v>
      </c>
      <c r="C32" s="4856"/>
      <c r="D32" s="4856"/>
      <c r="E32" s="4856"/>
      <c r="F32" s="4856"/>
      <c r="G32" s="4856"/>
      <c r="H32" s="4856"/>
      <c r="I32" s="4856"/>
      <c r="J32" s="4856"/>
      <c r="K32" s="4856"/>
    </row>
    <row r="33" spans="1:11" ht="18.600000000000001" customHeight="1">
      <c r="B33" s="4856"/>
      <c r="C33" s="4856"/>
      <c r="D33" s="4856"/>
      <c r="E33" s="4856"/>
      <c r="F33" s="4856"/>
      <c r="G33" s="4856"/>
      <c r="H33" s="4856"/>
      <c r="I33" s="4856"/>
      <c r="J33" s="4856"/>
      <c r="K33" s="4856"/>
    </row>
    <row r="34" spans="1:11" ht="18.600000000000001" customHeight="1">
      <c r="B34" s="4856"/>
      <c r="C34" s="4856"/>
      <c r="D34" s="4856"/>
      <c r="E34" s="4856"/>
      <c r="F34" s="4856"/>
      <c r="G34" s="4856"/>
      <c r="H34" s="4856"/>
      <c r="I34" s="4856"/>
      <c r="J34" s="4856"/>
      <c r="K34" s="4856"/>
    </row>
    <row r="35" spans="1:11" ht="18.600000000000001" customHeight="1">
      <c r="B35" s="4856"/>
      <c r="C35" s="4856"/>
      <c r="D35" s="4856"/>
      <c r="E35" s="4856"/>
      <c r="F35" s="4856"/>
      <c r="G35" s="4856"/>
      <c r="H35" s="4856"/>
      <c r="I35" s="4856"/>
      <c r="J35" s="4856"/>
      <c r="K35" s="4856"/>
    </row>
    <row r="36" spans="1:11">
      <c r="B36" s="316" t="s">
        <v>1653</v>
      </c>
    </row>
    <row r="38" spans="1:11">
      <c r="A38" s="531" t="s">
        <v>787</v>
      </c>
      <c r="B38" s="528" t="s">
        <v>1654</v>
      </c>
    </row>
    <row r="39" spans="1:11">
      <c r="A39" s="527" t="s">
        <v>999</v>
      </c>
      <c r="B39" s="532" t="s">
        <v>591</v>
      </c>
    </row>
    <row r="40" spans="1:11">
      <c r="B40" s="316" t="s">
        <v>1655</v>
      </c>
    </row>
    <row r="41" spans="1:11">
      <c r="B41" s="316" t="s">
        <v>1656</v>
      </c>
    </row>
    <row r="42" spans="1:11">
      <c r="B42" s="316" t="s">
        <v>1657</v>
      </c>
    </row>
    <row r="44" spans="1:11">
      <c r="B44" s="316" t="s">
        <v>1658</v>
      </c>
    </row>
    <row r="45" spans="1:11">
      <c r="C45" s="316" t="s">
        <v>1659</v>
      </c>
    </row>
    <row r="46" spans="1:11">
      <c r="C46" s="316" t="s">
        <v>1660</v>
      </c>
    </row>
    <row r="47" spans="1:11">
      <c r="B47" s="316" t="s">
        <v>1661</v>
      </c>
    </row>
    <row r="48" spans="1:11">
      <c r="C48" s="316" t="s">
        <v>1662</v>
      </c>
    </row>
    <row r="49" spans="2:3">
      <c r="B49" s="316" t="s">
        <v>1663</v>
      </c>
    </row>
    <row r="50" spans="2:3">
      <c r="C50" s="316" t="s">
        <v>1664</v>
      </c>
    </row>
    <row r="51" spans="2:3">
      <c r="B51" s="316" t="s">
        <v>1665</v>
      </c>
    </row>
    <row r="52" spans="2:3">
      <c r="B52" s="316" t="s">
        <v>1666</v>
      </c>
    </row>
    <row r="53" spans="2:3">
      <c r="C53" s="316" t="s">
        <v>1667</v>
      </c>
    </row>
    <row r="54" spans="2:3">
      <c r="B54" s="316" t="s">
        <v>1668</v>
      </c>
    </row>
    <row r="55" spans="2:3">
      <c r="B55" s="316" t="s">
        <v>1669</v>
      </c>
    </row>
    <row r="56" spans="2:3">
      <c r="C56" s="316" t="s">
        <v>1670</v>
      </c>
    </row>
    <row r="57" spans="2:3">
      <c r="C57" s="316" t="s">
        <v>1671</v>
      </c>
    </row>
    <row r="58" spans="2:3">
      <c r="B58" s="316" t="s">
        <v>1672</v>
      </c>
    </row>
    <row r="59" spans="2:3">
      <c r="B59" s="316" t="s">
        <v>1673</v>
      </c>
    </row>
    <row r="60" spans="2:3">
      <c r="C60" s="316" t="s">
        <v>1674</v>
      </c>
    </row>
    <row r="61" spans="2:3">
      <c r="C61" s="316" t="s">
        <v>1675</v>
      </c>
    </row>
    <row r="62" spans="2:3">
      <c r="C62" s="316" t="s">
        <v>1676</v>
      </c>
    </row>
    <row r="63" spans="2:3">
      <c r="C63" s="316" t="s">
        <v>1677</v>
      </c>
    </row>
    <row r="64" spans="2:3">
      <c r="B64" s="316" t="s">
        <v>1678</v>
      </c>
    </row>
    <row r="65" spans="1:3">
      <c r="B65" s="316" t="s">
        <v>1679</v>
      </c>
    </row>
    <row r="66" spans="1:3">
      <c r="C66" s="316" t="s">
        <v>1680</v>
      </c>
    </row>
    <row r="67" spans="1:3">
      <c r="C67" s="316" t="s">
        <v>1681</v>
      </c>
    </row>
    <row r="68" spans="1:3">
      <c r="B68" s="316" t="s">
        <v>1682</v>
      </c>
    </row>
    <row r="69" spans="1:3">
      <c r="C69" s="316" t="s">
        <v>1683</v>
      </c>
    </row>
    <row r="70" spans="1:3">
      <c r="B70" s="316" t="s">
        <v>582</v>
      </c>
    </row>
    <row r="71" spans="1:3">
      <c r="A71" s="527" t="s">
        <v>1000</v>
      </c>
      <c r="B71" s="532" t="s">
        <v>331</v>
      </c>
    </row>
    <row r="72" spans="1:3">
      <c r="B72" s="316" t="s">
        <v>1684</v>
      </c>
    </row>
    <row r="73" spans="1:3">
      <c r="C73" s="316" t="s">
        <v>1685</v>
      </c>
    </row>
    <row r="74" spans="1:3">
      <c r="C74" s="316" t="s">
        <v>1686</v>
      </c>
    </row>
    <row r="75" spans="1:3">
      <c r="C75" s="316" t="s">
        <v>1687</v>
      </c>
    </row>
    <row r="76" spans="1:3">
      <c r="A76" s="527" t="s">
        <v>1001</v>
      </c>
      <c r="B76" s="532" t="s">
        <v>1688</v>
      </c>
    </row>
    <row r="77" spans="1:3">
      <c r="B77" s="316" t="s">
        <v>1689</v>
      </c>
    </row>
    <row r="78" spans="1:3">
      <c r="B78" s="316" t="s">
        <v>1690</v>
      </c>
    </row>
    <row r="79" spans="1:3">
      <c r="A79" s="527" t="s">
        <v>1002</v>
      </c>
      <c r="B79" s="532" t="s">
        <v>1691</v>
      </c>
    </row>
    <row r="80" spans="1:3">
      <c r="B80" s="316" t="s">
        <v>1692</v>
      </c>
    </row>
    <row r="81" spans="1:2">
      <c r="B81" s="316" t="s">
        <v>1693</v>
      </c>
    </row>
    <row r="82" spans="1:2">
      <c r="A82" s="527" t="s">
        <v>1003</v>
      </c>
      <c r="B82" s="532" t="s">
        <v>1694</v>
      </c>
    </row>
    <row r="83" spans="1:2">
      <c r="B83" s="316" t="s">
        <v>1695</v>
      </c>
    </row>
    <row r="84" spans="1:2">
      <c r="A84" s="527" t="s">
        <v>1004</v>
      </c>
      <c r="B84" s="532" t="s">
        <v>1696</v>
      </c>
    </row>
    <row r="85" spans="1:2">
      <c r="B85" s="316" t="s">
        <v>1697</v>
      </c>
    </row>
    <row r="86" spans="1:2">
      <c r="B86" s="316" t="s">
        <v>1698</v>
      </c>
    </row>
    <row r="88" spans="1:2">
      <c r="A88" s="531" t="s">
        <v>788</v>
      </c>
      <c r="B88" s="528" t="s">
        <v>1699</v>
      </c>
    </row>
    <row r="89" spans="1:2">
      <c r="A89" s="527" t="s">
        <v>1009</v>
      </c>
      <c r="B89" s="532" t="s">
        <v>1700</v>
      </c>
    </row>
    <row r="90" spans="1:2">
      <c r="B90" s="316" t="s">
        <v>1701</v>
      </c>
    </row>
    <row r="91" spans="1:2">
      <c r="B91" s="316" t="s">
        <v>1702</v>
      </c>
    </row>
    <row r="93" spans="1:2">
      <c r="A93" s="527" t="s">
        <v>1010</v>
      </c>
      <c r="B93" s="532" t="s">
        <v>1703</v>
      </c>
    </row>
    <row r="94" spans="1:2">
      <c r="B94" s="316" t="s">
        <v>1704</v>
      </c>
    </row>
    <row r="95" spans="1:2">
      <c r="B95" s="316" t="s">
        <v>1705</v>
      </c>
    </row>
    <row r="96" spans="1:2">
      <c r="B96" s="316" t="s">
        <v>1706</v>
      </c>
    </row>
    <row r="97" spans="1:14">
      <c r="B97" s="316" t="s">
        <v>1707</v>
      </c>
    </row>
    <row r="98" spans="1:14">
      <c r="B98" s="316" t="s">
        <v>1708</v>
      </c>
    </row>
    <row r="99" spans="1:14">
      <c r="B99" s="316" t="s">
        <v>1709</v>
      </c>
    </row>
    <row r="100" spans="1:14" ht="54" customHeight="1">
      <c r="B100" s="4857" t="s">
        <v>1710</v>
      </c>
      <c r="C100" s="4857"/>
      <c r="D100" s="4857"/>
      <c r="E100" s="4857"/>
      <c r="F100" s="4857"/>
      <c r="G100" s="4857"/>
      <c r="H100" s="4857"/>
      <c r="I100" s="4857"/>
      <c r="J100" s="4857"/>
      <c r="K100" s="4857"/>
      <c r="N100" s="790">
        <v>41913</v>
      </c>
    </row>
    <row r="101" spans="1:14">
      <c r="A101" s="527" t="s">
        <v>1168</v>
      </c>
      <c r="B101" s="532" t="s">
        <v>1711</v>
      </c>
    </row>
    <row r="102" spans="1:14">
      <c r="B102" s="316" t="s">
        <v>1712</v>
      </c>
    </row>
    <row r="103" spans="1:14">
      <c r="B103" s="316" t="s">
        <v>1713</v>
      </c>
    </row>
    <row r="104" spans="1:14">
      <c r="B104" s="316" t="s">
        <v>1714</v>
      </c>
    </row>
    <row r="106" spans="1:14">
      <c r="A106" s="527" t="s">
        <v>1169</v>
      </c>
      <c r="B106" s="532" t="s">
        <v>1715</v>
      </c>
    </row>
    <row r="107" spans="1:14" ht="30" customHeight="1">
      <c r="B107" s="3814" t="s">
        <v>1716</v>
      </c>
      <c r="C107" s="3814"/>
      <c r="D107" s="3814"/>
      <c r="E107" s="3814"/>
      <c r="F107" s="3814"/>
      <c r="G107" s="3814"/>
      <c r="H107" s="3814"/>
      <c r="I107" s="3814"/>
      <c r="J107" s="3814"/>
      <c r="K107" s="3814"/>
    </row>
    <row r="108" spans="1:14" ht="70.2" customHeight="1">
      <c r="B108" s="3844" t="s">
        <v>1717</v>
      </c>
      <c r="C108" s="3844"/>
      <c r="D108" s="3844"/>
      <c r="E108" s="3844"/>
      <c r="F108" s="3844"/>
      <c r="G108" s="3844"/>
      <c r="H108" s="3844"/>
      <c r="I108" s="3844"/>
      <c r="J108" s="3844"/>
      <c r="K108" s="3844"/>
    </row>
    <row r="110" spans="1:14">
      <c r="A110" s="527" t="s">
        <v>1170</v>
      </c>
      <c r="B110" s="532" t="s">
        <v>1718</v>
      </c>
    </row>
    <row r="111" spans="1:14" ht="33.6" customHeight="1">
      <c r="B111" s="3814" t="s">
        <v>1719</v>
      </c>
      <c r="C111" s="3814"/>
      <c r="D111" s="3814"/>
      <c r="E111" s="3814"/>
      <c r="F111" s="3814"/>
      <c r="G111" s="3814"/>
      <c r="H111" s="3814"/>
      <c r="I111" s="3814"/>
      <c r="J111" s="3814"/>
      <c r="K111" s="3814"/>
    </row>
    <row r="113" spans="1:11">
      <c r="A113" s="527" t="s">
        <v>1411</v>
      </c>
      <c r="B113" s="532" t="s">
        <v>1720</v>
      </c>
    </row>
    <row r="114" spans="1:11" ht="42" customHeight="1">
      <c r="B114" s="3814" t="s">
        <v>1721</v>
      </c>
      <c r="C114" s="3814"/>
      <c r="D114" s="3814"/>
      <c r="E114" s="3814"/>
      <c r="F114" s="3814"/>
      <c r="G114" s="3814"/>
      <c r="H114" s="3814"/>
      <c r="I114" s="3814"/>
      <c r="J114" s="3814"/>
      <c r="K114" s="3814"/>
    </row>
    <row r="115" spans="1:11" ht="33" customHeight="1">
      <c r="B115" s="3814" t="s">
        <v>1722</v>
      </c>
      <c r="C115" s="3814"/>
      <c r="D115" s="3814"/>
      <c r="E115" s="3814"/>
      <c r="F115" s="3814"/>
      <c r="G115" s="3814"/>
      <c r="H115" s="3814"/>
      <c r="I115" s="3814"/>
      <c r="J115" s="3814"/>
      <c r="K115" s="3814"/>
    </row>
    <row r="117" spans="1:11">
      <c r="A117" s="527" t="s">
        <v>1723</v>
      </c>
      <c r="B117" s="532" t="s">
        <v>1724</v>
      </c>
    </row>
    <row r="118" spans="1:11" ht="33" customHeight="1">
      <c r="B118" s="3814" t="s">
        <v>1725</v>
      </c>
      <c r="C118" s="3814"/>
      <c r="D118" s="3814"/>
      <c r="E118" s="3814"/>
      <c r="F118" s="3814"/>
      <c r="G118" s="3814"/>
      <c r="H118" s="3814"/>
      <c r="I118" s="3814"/>
      <c r="J118" s="3814"/>
      <c r="K118" s="3814"/>
    </row>
    <row r="120" spans="1:11">
      <c r="A120" s="527" t="s">
        <v>1726</v>
      </c>
      <c r="B120" s="532" t="s">
        <v>1727</v>
      </c>
    </row>
    <row r="121" spans="1:11" ht="36.6" customHeight="1">
      <c r="B121" s="3814" t="s">
        <v>1728</v>
      </c>
      <c r="C121" s="3814"/>
      <c r="D121" s="3814"/>
      <c r="E121" s="3814"/>
      <c r="F121" s="3814"/>
      <c r="G121" s="3814"/>
      <c r="H121" s="3814"/>
      <c r="I121" s="3814"/>
      <c r="J121" s="3814"/>
      <c r="K121" s="3814"/>
    </row>
    <row r="123" spans="1:11">
      <c r="A123" s="527" t="s">
        <v>1729</v>
      </c>
      <c r="B123" s="532" t="s">
        <v>1730</v>
      </c>
    </row>
    <row r="124" spans="1:11" ht="29.4" customHeight="1">
      <c r="B124" s="3814" t="s">
        <v>1731</v>
      </c>
      <c r="C124" s="3814"/>
      <c r="D124" s="3814"/>
      <c r="E124" s="3814"/>
      <c r="F124" s="3814"/>
      <c r="G124" s="3814"/>
      <c r="H124" s="3814"/>
      <c r="I124" s="3814"/>
      <c r="J124" s="3814"/>
      <c r="K124" s="3814"/>
    </row>
    <row r="126" spans="1:11">
      <c r="A126" s="527" t="s">
        <v>1732</v>
      </c>
      <c r="B126" s="532" t="s">
        <v>1733</v>
      </c>
    </row>
    <row r="127" spans="1:11" ht="30" customHeight="1">
      <c r="B127" s="3814" t="s">
        <v>1734</v>
      </c>
      <c r="C127" s="3814"/>
      <c r="D127" s="3814"/>
      <c r="E127" s="3814"/>
      <c r="F127" s="3814"/>
      <c r="G127" s="3814"/>
      <c r="H127" s="3814"/>
      <c r="I127" s="3814"/>
      <c r="J127" s="3814"/>
      <c r="K127" s="3814"/>
    </row>
    <row r="128" spans="1:11" ht="34.950000000000003" customHeight="1">
      <c r="B128" s="3814" t="s">
        <v>1735</v>
      </c>
      <c r="C128" s="3814"/>
      <c r="D128" s="3814"/>
      <c r="E128" s="3814"/>
      <c r="F128" s="3814"/>
      <c r="G128" s="3814"/>
      <c r="H128" s="3814"/>
      <c r="I128" s="3814"/>
      <c r="J128" s="3814"/>
      <c r="K128" s="3814"/>
    </row>
    <row r="130" spans="1:11">
      <c r="A130" s="531" t="s">
        <v>789</v>
      </c>
      <c r="B130" s="528" t="s">
        <v>1736</v>
      </c>
    </row>
    <row r="131" spans="1:11">
      <c r="A131" s="527" t="s">
        <v>1012</v>
      </c>
      <c r="B131" s="532" t="s">
        <v>328</v>
      </c>
    </row>
    <row r="132" spans="1:11" ht="45.6" customHeight="1">
      <c r="B132" s="3814" t="s">
        <v>1737</v>
      </c>
      <c r="C132" s="3814"/>
      <c r="D132" s="3814"/>
      <c r="E132" s="3814"/>
      <c r="F132" s="3814"/>
      <c r="G132" s="3814"/>
      <c r="H132" s="3814"/>
      <c r="I132" s="3814"/>
      <c r="J132" s="3814"/>
      <c r="K132" s="3814"/>
    </row>
    <row r="133" spans="1:11" ht="28.2" customHeight="1">
      <c r="B133" s="3814" t="s">
        <v>1738</v>
      </c>
      <c r="C133" s="3814"/>
      <c r="D133" s="3814"/>
      <c r="E133" s="3814"/>
      <c r="F133" s="3814"/>
      <c r="G133" s="3814"/>
      <c r="H133" s="3814"/>
      <c r="I133" s="3814"/>
      <c r="J133" s="3814"/>
      <c r="K133" s="3814"/>
    </row>
    <row r="134" spans="1:11" ht="56.4" customHeight="1">
      <c r="B134" s="3814" t="s">
        <v>1739</v>
      </c>
      <c r="C134" s="3814"/>
      <c r="D134" s="3814"/>
      <c r="E134" s="3814"/>
      <c r="F134" s="3814"/>
      <c r="G134" s="3814"/>
      <c r="H134" s="3814"/>
      <c r="I134" s="3814"/>
      <c r="J134" s="3814"/>
      <c r="K134" s="3814"/>
    </row>
    <row r="135" spans="1:11" ht="30" customHeight="1">
      <c r="B135" s="3814" t="s">
        <v>1740</v>
      </c>
      <c r="C135" s="3814"/>
      <c r="D135" s="3814"/>
      <c r="E135" s="3814"/>
      <c r="F135" s="3814"/>
      <c r="G135" s="3814"/>
      <c r="H135" s="3814"/>
      <c r="I135" s="3814"/>
      <c r="J135" s="3814"/>
      <c r="K135" s="3814"/>
    </row>
    <row r="136" spans="1:11" ht="23.4" customHeight="1">
      <c r="A136" s="533" t="s">
        <v>1013</v>
      </c>
      <c r="B136" s="532" t="s">
        <v>1741</v>
      </c>
    </row>
    <row r="137" spans="1:11">
      <c r="A137" s="527" t="s">
        <v>514</v>
      </c>
      <c r="B137" s="534" t="s">
        <v>1742</v>
      </c>
    </row>
    <row r="138" spans="1:11" ht="41.4" customHeight="1">
      <c r="B138" s="3814" t="s">
        <v>1743</v>
      </c>
      <c r="C138" s="3814"/>
      <c r="D138" s="3814"/>
      <c r="E138" s="3814"/>
      <c r="F138" s="3814"/>
      <c r="G138" s="3814"/>
      <c r="H138" s="3814"/>
      <c r="I138" s="3814"/>
      <c r="J138" s="3814"/>
      <c r="K138" s="3814"/>
    </row>
    <row r="139" spans="1:11" ht="66" customHeight="1">
      <c r="B139" s="3814" t="s">
        <v>1744</v>
      </c>
      <c r="C139" s="3814"/>
      <c r="D139" s="3814"/>
      <c r="E139" s="3814"/>
      <c r="F139" s="3814"/>
      <c r="G139" s="3814"/>
      <c r="H139" s="3814"/>
      <c r="I139" s="3814"/>
      <c r="J139" s="3814"/>
      <c r="K139" s="3814"/>
    </row>
    <row r="140" spans="1:11" ht="62.4" customHeight="1">
      <c r="B140" s="3814" t="s">
        <v>1745</v>
      </c>
      <c r="C140" s="3814"/>
      <c r="D140" s="3814"/>
      <c r="E140" s="3814"/>
      <c r="F140" s="3814"/>
      <c r="G140" s="3814"/>
      <c r="H140" s="3814"/>
      <c r="I140" s="3814"/>
      <c r="J140" s="3814"/>
      <c r="K140" s="3814"/>
    </row>
    <row r="141" spans="1:11" ht="56.4" customHeight="1">
      <c r="B141" s="3814" t="s">
        <v>1746</v>
      </c>
      <c r="C141" s="3814"/>
      <c r="D141" s="3814"/>
      <c r="E141" s="3814"/>
      <c r="F141" s="3814"/>
      <c r="G141" s="3814"/>
      <c r="H141" s="3814"/>
      <c r="I141" s="3814"/>
      <c r="J141" s="3814"/>
      <c r="K141" s="3814"/>
    </row>
    <row r="142" spans="1:11" ht="28.2" customHeight="1">
      <c r="B142" s="3814" t="s">
        <v>1747</v>
      </c>
      <c r="C142" s="3814"/>
      <c r="D142" s="3814"/>
      <c r="E142" s="3814"/>
      <c r="F142" s="3814"/>
      <c r="G142" s="3814"/>
      <c r="H142" s="3814"/>
      <c r="I142" s="3814"/>
      <c r="J142" s="3814"/>
      <c r="K142" s="3814"/>
    </row>
    <row r="143" spans="1:11">
      <c r="B143" s="3814" t="s">
        <v>1748</v>
      </c>
      <c r="C143" s="3814"/>
      <c r="D143" s="3814"/>
      <c r="E143" s="3814"/>
      <c r="F143" s="3814"/>
      <c r="G143" s="3814"/>
      <c r="H143" s="3814"/>
      <c r="I143" s="3814"/>
      <c r="J143" s="3814"/>
      <c r="K143" s="3814"/>
    </row>
    <row r="144" spans="1:11">
      <c r="A144" s="527" t="s">
        <v>614</v>
      </c>
      <c r="B144" s="534" t="s">
        <v>1749</v>
      </c>
    </row>
    <row r="145" spans="1:11" ht="78" customHeight="1">
      <c r="B145" s="3814" t="s">
        <v>1750</v>
      </c>
      <c r="C145" s="3814"/>
      <c r="D145" s="3814"/>
      <c r="E145" s="3814"/>
      <c r="F145" s="3814"/>
      <c r="G145" s="3814"/>
      <c r="H145" s="3814"/>
      <c r="I145" s="3814"/>
      <c r="J145" s="3814"/>
      <c r="K145" s="3814"/>
    </row>
    <row r="146" spans="1:11" ht="34.950000000000003" customHeight="1">
      <c r="B146" s="3814" t="s">
        <v>1751</v>
      </c>
      <c r="C146" s="3814"/>
      <c r="D146" s="3814"/>
      <c r="E146" s="3814"/>
      <c r="F146" s="3814"/>
      <c r="G146" s="3814"/>
      <c r="H146" s="3814"/>
      <c r="I146" s="3814"/>
      <c r="J146" s="3814"/>
      <c r="K146" s="3814"/>
    </row>
    <row r="148" spans="1:11">
      <c r="A148" s="527" t="s">
        <v>615</v>
      </c>
      <c r="B148" s="534" t="s">
        <v>1752</v>
      </c>
    </row>
    <row r="149" spans="1:11" ht="33.6" customHeight="1">
      <c r="B149" s="3814" t="s">
        <v>1753</v>
      </c>
      <c r="C149" s="3814"/>
      <c r="D149" s="3814"/>
      <c r="E149" s="3814"/>
      <c r="F149" s="3814"/>
      <c r="G149" s="3814"/>
      <c r="H149" s="3814"/>
      <c r="I149" s="3814"/>
      <c r="J149" s="3814"/>
      <c r="K149" s="3814"/>
    </row>
    <row r="150" spans="1:11" ht="86.4" customHeight="1">
      <c r="B150" s="3814" t="s">
        <v>1754</v>
      </c>
      <c r="C150" s="3814"/>
      <c r="D150" s="3814"/>
      <c r="E150" s="3814"/>
      <c r="F150" s="3814"/>
      <c r="G150" s="3814"/>
      <c r="H150" s="3814"/>
      <c r="I150" s="3814"/>
      <c r="J150" s="3814"/>
      <c r="K150" s="3814"/>
    </row>
    <row r="151" spans="1:11" ht="43.2" customHeight="1">
      <c r="B151" s="3814" t="s">
        <v>1755</v>
      </c>
      <c r="C151" s="3814"/>
      <c r="D151" s="3814"/>
      <c r="E151" s="3814"/>
      <c r="F151" s="3814"/>
      <c r="G151" s="3814"/>
      <c r="H151" s="3814"/>
      <c r="I151" s="3814"/>
      <c r="J151" s="3814"/>
      <c r="K151" s="3814"/>
    </row>
    <row r="152" spans="1:11" ht="74.400000000000006" customHeight="1">
      <c r="B152" s="3814" t="s">
        <v>1756</v>
      </c>
      <c r="C152" s="3814"/>
      <c r="D152" s="3814"/>
      <c r="E152" s="3814"/>
      <c r="F152" s="3814"/>
      <c r="G152" s="3814"/>
      <c r="H152" s="3814"/>
      <c r="I152" s="3814"/>
      <c r="J152" s="3814"/>
      <c r="K152" s="3814"/>
    </row>
    <row r="153" spans="1:11">
      <c r="A153" s="527" t="s">
        <v>1757</v>
      </c>
      <c r="B153" s="532" t="s">
        <v>1758</v>
      </c>
    </row>
    <row r="154" spans="1:11" ht="27" customHeight="1">
      <c r="B154" s="3814" t="s">
        <v>1759</v>
      </c>
      <c r="C154" s="3814"/>
      <c r="D154" s="3814"/>
      <c r="E154" s="3814"/>
      <c r="F154" s="3814"/>
      <c r="G154" s="3814"/>
      <c r="H154" s="3814"/>
      <c r="I154" s="3814"/>
      <c r="J154" s="3814"/>
      <c r="K154" s="3814"/>
    </row>
    <row r="155" spans="1:11">
      <c r="A155" s="527" t="s">
        <v>1760</v>
      </c>
      <c r="B155" s="3842" t="s">
        <v>1761</v>
      </c>
      <c r="C155" s="3842"/>
      <c r="D155" s="3842"/>
      <c r="E155" s="3842"/>
      <c r="F155" s="3842"/>
      <c r="G155" s="3842"/>
      <c r="H155" s="3842"/>
      <c r="I155" s="3842"/>
      <c r="J155" s="3842"/>
      <c r="K155" s="3842"/>
    </row>
    <row r="156" spans="1:11">
      <c r="A156" s="527" t="s">
        <v>1762</v>
      </c>
      <c r="B156" s="316" t="s">
        <v>1763</v>
      </c>
    </row>
    <row r="157" spans="1:11" ht="27.6" customHeight="1">
      <c r="A157" s="527" t="s">
        <v>1764</v>
      </c>
      <c r="B157" s="3814" t="s">
        <v>1765</v>
      </c>
      <c r="C157" s="3814"/>
      <c r="D157" s="3814"/>
      <c r="E157" s="3814"/>
      <c r="F157" s="3814"/>
      <c r="G157" s="3814"/>
      <c r="H157" s="3814"/>
      <c r="I157" s="3814"/>
      <c r="J157" s="3814"/>
      <c r="K157" s="3814"/>
    </row>
    <row r="158" spans="1:11" ht="48.6" customHeight="1">
      <c r="A158" s="527" t="s">
        <v>1766</v>
      </c>
      <c r="B158" s="3814" t="s">
        <v>1767</v>
      </c>
      <c r="C158" s="3814"/>
      <c r="D158" s="3814"/>
      <c r="E158" s="3814"/>
      <c r="F158" s="3814"/>
      <c r="G158" s="3814"/>
      <c r="H158" s="3814"/>
      <c r="I158" s="3814"/>
      <c r="J158" s="3814"/>
      <c r="K158" s="3814"/>
    </row>
    <row r="159" spans="1:11" ht="35.4" customHeight="1">
      <c r="A159" s="527" t="s">
        <v>1768</v>
      </c>
      <c r="B159" s="3814" t="s">
        <v>1769</v>
      </c>
      <c r="C159" s="3814"/>
      <c r="D159" s="3814"/>
      <c r="E159" s="3814"/>
      <c r="F159" s="3814"/>
      <c r="G159" s="3814"/>
      <c r="H159" s="3814"/>
      <c r="I159" s="3814"/>
      <c r="J159" s="3814"/>
      <c r="K159" s="3814"/>
    </row>
    <row r="160" spans="1:11" ht="31.2" customHeight="1">
      <c r="A160" s="527" t="s">
        <v>1770</v>
      </c>
      <c r="B160" s="3814" t="s">
        <v>1771</v>
      </c>
      <c r="C160" s="3814"/>
      <c r="D160" s="3814"/>
      <c r="E160" s="3814"/>
      <c r="F160" s="3814"/>
      <c r="G160" s="3814"/>
      <c r="H160" s="3814"/>
      <c r="I160" s="3814"/>
      <c r="J160" s="3814"/>
      <c r="K160" s="3814"/>
    </row>
    <row r="161" spans="1:11">
      <c r="A161" s="527" t="s">
        <v>1772</v>
      </c>
      <c r="B161" s="316" t="s">
        <v>1773</v>
      </c>
    </row>
    <row r="162" spans="1:11" ht="65.400000000000006" customHeight="1">
      <c r="A162" s="527" t="s">
        <v>1774</v>
      </c>
      <c r="B162" s="3814" t="s">
        <v>1775</v>
      </c>
      <c r="C162" s="3814"/>
      <c r="D162" s="3814"/>
      <c r="E162" s="3814"/>
      <c r="F162" s="3814"/>
      <c r="G162" s="3814"/>
      <c r="H162" s="3814"/>
      <c r="I162" s="3814"/>
      <c r="J162" s="3814"/>
      <c r="K162" s="3814"/>
    </row>
    <row r="163" spans="1:11">
      <c r="A163" s="531" t="s">
        <v>1017</v>
      </c>
      <c r="B163" s="528" t="s">
        <v>1776</v>
      </c>
    </row>
    <row r="164" spans="1:11" ht="58.2" customHeight="1">
      <c r="B164" s="3814" t="s">
        <v>1777</v>
      </c>
      <c r="C164" s="3814"/>
      <c r="D164" s="3814"/>
      <c r="E164" s="3814"/>
      <c r="F164" s="3814"/>
      <c r="G164" s="3814"/>
      <c r="H164" s="3814"/>
      <c r="I164" s="3814"/>
      <c r="J164" s="3814"/>
      <c r="K164" s="3814"/>
    </row>
    <row r="165" spans="1:11" ht="57" customHeight="1">
      <c r="B165" s="3814" t="s">
        <v>1778</v>
      </c>
      <c r="C165" s="3814"/>
      <c r="D165" s="3814"/>
      <c r="E165" s="3814"/>
      <c r="F165" s="3814"/>
      <c r="G165" s="3814"/>
      <c r="H165" s="3814"/>
      <c r="I165" s="3814"/>
      <c r="J165" s="3814"/>
      <c r="K165" s="3814"/>
    </row>
    <row r="166" spans="1:11" ht="23.4" customHeight="1">
      <c r="A166" s="533" t="s">
        <v>1018</v>
      </c>
      <c r="B166" s="532" t="s">
        <v>1779</v>
      </c>
    </row>
    <row r="167" spans="1:11">
      <c r="B167" s="316" t="s">
        <v>1780</v>
      </c>
    </row>
    <row r="168" spans="1:11">
      <c r="B168" s="316" t="s">
        <v>1781</v>
      </c>
    </row>
    <row r="169" spans="1:11">
      <c r="B169" s="316" t="s">
        <v>1782</v>
      </c>
    </row>
    <row r="170" spans="1:11">
      <c r="B170" s="316" t="s">
        <v>1783</v>
      </c>
    </row>
    <row r="171" spans="1:11" ht="28.2" customHeight="1">
      <c r="B171" s="3814" t="s">
        <v>1784</v>
      </c>
      <c r="C171" s="3814"/>
      <c r="D171" s="3814"/>
      <c r="E171" s="3814"/>
      <c r="F171" s="3814"/>
      <c r="G171" s="3814"/>
      <c r="H171" s="3814"/>
      <c r="I171" s="3814"/>
      <c r="J171" s="3814"/>
      <c r="K171" s="3814"/>
    </row>
    <row r="172" spans="1:11">
      <c r="B172" s="316" t="s">
        <v>1785</v>
      </c>
    </row>
    <row r="173" spans="1:11">
      <c r="B173" s="316" t="s">
        <v>1786</v>
      </c>
    </row>
    <row r="174" spans="1:11">
      <c r="B174" s="316" t="s">
        <v>1787</v>
      </c>
    </row>
    <row r="175" spans="1:11" ht="29.4" customHeight="1">
      <c r="B175" s="3814" t="s">
        <v>1788</v>
      </c>
      <c r="C175" s="3814"/>
      <c r="D175" s="3814"/>
      <c r="E175" s="3814"/>
      <c r="F175" s="3814"/>
      <c r="G175" s="3814"/>
      <c r="H175" s="3814"/>
      <c r="I175" s="3814"/>
      <c r="J175" s="3814"/>
      <c r="K175" s="3814"/>
    </row>
    <row r="176" spans="1:11" ht="36" customHeight="1">
      <c r="B176" s="3814" t="s">
        <v>1789</v>
      </c>
      <c r="C176" s="3814"/>
      <c r="D176" s="3814"/>
      <c r="E176" s="3814"/>
      <c r="F176" s="3814"/>
      <c r="G176" s="3814"/>
      <c r="H176" s="3814"/>
      <c r="I176" s="3814"/>
      <c r="J176" s="3814"/>
      <c r="K176" s="3814"/>
    </row>
    <row r="177" spans="1:11">
      <c r="A177" s="527" t="s">
        <v>1038</v>
      </c>
      <c r="B177" s="532" t="s">
        <v>1790</v>
      </c>
    </row>
    <row r="178" spans="1:11" ht="27.6" customHeight="1">
      <c r="B178" s="3814" t="s">
        <v>1791</v>
      </c>
      <c r="C178" s="3814"/>
      <c r="D178" s="3814"/>
      <c r="E178" s="3814"/>
      <c r="F178" s="3814"/>
      <c r="G178" s="3814"/>
      <c r="H178" s="3814"/>
      <c r="I178" s="3814"/>
      <c r="J178" s="3814"/>
      <c r="K178" s="3814"/>
    </row>
    <row r="179" spans="1:11" ht="26.4" customHeight="1">
      <c r="B179" s="3814" t="s">
        <v>1792</v>
      </c>
      <c r="C179" s="3814"/>
      <c r="D179" s="3814"/>
      <c r="E179" s="3814"/>
      <c r="F179" s="3814"/>
      <c r="G179" s="3814"/>
      <c r="H179" s="3814"/>
      <c r="I179" s="3814"/>
      <c r="J179" s="3814"/>
      <c r="K179" s="3814"/>
    </row>
    <row r="180" spans="1:11" ht="36" customHeight="1">
      <c r="B180" s="3814" t="s">
        <v>1793</v>
      </c>
      <c r="C180" s="3814"/>
      <c r="D180" s="3814"/>
      <c r="E180" s="3814"/>
      <c r="F180" s="3814"/>
      <c r="G180" s="3814"/>
      <c r="H180" s="3814"/>
      <c r="I180" s="3814"/>
      <c r="J180" s="3814"/>
      <c r="K180" s="3814"/>
    </row>
    <row r="181" spans="1:11" ht="33.6" customHeight="1">
      <c r="B181" s="3814" t="s">
        <v>1794</v>
      </c>
      <c r="C181" s="3814"/>
      <c r="D181" s="3814"/>
      <c r="E181" s="3814"/>
      <c r="F181" s="3814"/>
      <c r="G181" s="3814"/>
      <c r="H181" s="3814"/>
      <c r="I181" s="3814"/>
      <c r="J181" s="3814"/>
      <c r="K181" s="3814"/>
    </row>
    <row r="182" spans="1:11" ht="29.4" customHeight="1">
      <c r="B182" s="3814" t="s">
        <v>1795</v>
      </c>
      <c r="C182" s="3814"/>
      <c r="D182" s="3814"/>
      <c r="E182" s="3814"/>
      <c r="F182" s="3814"/>
      <c r="G182" s="3814"/>
      <c r="H182" s="3814"/>
      <c r="I182" s="3814"/>
      <c r="J182" s="3814"/>
      <c r="K182" s="3814"/>
    </row>
    <row r="183" spans="1:11" ht="29.4" customHeight="1">
      <c r="B183" s="3814" t="s">
        <v>1796</v>
      </c>
      <c r="C183" s="3814"/>
      <c r="D183" s="3814"/>
      <c r="E183" s="3814"/>
      <c r="F183" s="3814"/>
      <c r="G183" s="3814"/>
      <c r="H183" s="3814"/>
      <c r="I183" s="3814"/>
      <c r="J183" s="3814"/>
      <c r="K183" s="3814"/>
    </row>
    <row r="184" spans="1:11" ht="41.4" customHeight="1">
      <c r="B184" s="3814" t="s">
        <v>1797</v>
      </c>
      <c r="C184" s="3814"/>
      <c r="D184" s="3814"/>
      <c r="E184" s="3814"/>
      <c r="F184" s="3814"/>
      <c r="G184" s="3814"/>
      <c r="H184" s="3814"/>
      <c r="I184" s="3814"/>
      <c r="J184" s="3814"/>
      <c r="K184" s="3814"/>
    </row>
    <row r="185" spans="1:11">
      <c r="B185" s="3814" t="s">
        <v>1798</v>
      </c>
      <c r="C185" s="3814"/>
      <c r="D185" s="3814"/>
      <c r="E185" s="3814"/>
      <c r="F185" s="3814"/>
      <c r="G185" s="3814"/>
      <c r="H185" s="3814"/>
      <c r="I185" s="3814"/>
      <c r="J185" s="3814"/>
      <c r="K185" s="3814"/>
    </row>
    <row r="186" spans="1:11">
      <c r="B186" s="3814" t="s">
        <v>1799</v>
      </c>
      <c r="C186" s="3814"/>
      <c r="D186" s="3814"/>
      <c r="E186" s="3814"/>
      <c r="F186" s="3814"/>
      <c r="G186" s="3814"/>
      <c r="H186" s="3814"/>
      <c r="I186" s="3814"/>
      <c r="J186" s="3814"/>
      <c r="K186" s="3814"/>
    </row>
    <row r="187" spans="1:11" ht="24.6" customHeight="1">
      <c r="A187" s="533" t="s">
        <v>1039</v>
      </c>
      <c r="B187" s="532" t="s">
        <v>1800</v>
      </c>
    </row>
    <row r="188" spans="1:11" ht="45.6" customHeight="1">
      <c r="B188" s="3814" t="s">
        <v>1801</v>
      </c>
      <c r="C188" s="3814"/>
      <c r="D188" s="3814"/>
      <c r="E188" s="3814"/>
      <c r="F188" s="3814"/>
      <c r="G188" s="3814"/>
      <c r="H188" s="3814"/>
      <c r="I188" s="3814"/>
      <c r="J188" s="3814"/>
      <c r="K188" s="3814"/>
    </row>
    <row r="189" spans="1:11">
      <c r="B189" s="316" t="s">
        <v>1802</v>
      </c>
    </row>
    <row r="190" spans="1:11">
      <c r="B190" s="316" t="s">
        <v>1803</v>
      </c>
    </row>
    <row r="191" spans="1:11">
      <c r="B191" s="316" t="s">
        <v>1804</v>
      </c>
    </row>
    <row r="192" spans="1:11">
      <c r="B192" s="316" t="s">
        <v>1805</v>
      </c>
    </row>
    <row r="193" spans="1:11">
      <c r="B193" s="316" t="s">
        <v>1806</v>
      </c>
    </row>
    <row r="194" spans="1:11">
      <c r="B194" s="316" t="s">
        <v>1807</v>
      </c>
    </row>
    <row r="195" spans="1:11">
      <c r="B195" s="316" t="s">
        <v>1808</v>
      </c>
    </row>
    <row r="196" spans="1:11" ht="31.2" customHeight="1">
      <c r="A196" s="536" t="s">
        <v>791</v>
      </c>
      <c r="B196" s="528" t="s">
        <v>1809</v>
      </c>
    </row>
    <row r="197" spans="1:11" ht="89.4" customHeight="1">
      <c r="B197" s="3814" t="s">
        <v>1810</v>
      </c>
      <c r="C197" s="3814"/>
      <c r="D197" s="3814"/>
      <c r="E197" s="3814"/>
      <c r="F197" s="3814"/>
      <c r="G197" s="3814"/>
      <c r="H197" s="3814"/>
      <c r="I197" s="3814"/>
      <c r="J197" s="3814"/>
      <c r="K197" s="3814"/>
    </row>
    <row r="198" spans="1:11" ht="49.95" customHeight="1">
      <c r="B198" s="3814" t="s">
        <v>1811</v>
      </c>
      <c r="C198" s="3814"/>
      <c r="D198" s="3814"/>
      <c r="E198" s="3814"/>
      <c r="F198" s="3814"/>
      <c r="G198" s="3814"/>
      <c r="H198" s="3814"/>
      <c r="I198" s="3814"/>
      <c r="J198" s="3814"/>
      <c r="K198" s="3814"/>
    </row>
    <row r="199" spans="1:11">
      <c r="A199" s="531" t="s">
        <v>590</v>
      </c>
      <c r="B199" s="528" t="s">
        <v>1812</v>
      </c>
    </row>
    <row r="200" spans="1:11" ht="54" customHeight="1">
      <c r="B200" s="3814" t="s">
        <v>1813</v>
      </c>
      <c r="C200" s="3814"/>
      <c r="D200" s="3814"/>
      <c r="E200" s="3814"/>
      <c r="F200" s="3814"/>
      <c r="G200" s="3814"/>
      <c r="H200" s="3814"/>
      <c r="I200" s="3814"/>
      <c r="J200" s="3814"/>
      <c r="K200" s="3814"/>
    </row>
    <row r="201" spans="1:11">
      <c r="A201" s="531" t="s">
        <v>444</v>
      </c>
      <c r="B201" s="528" t="s">
        <v>1814</v>
      </c>
    </row>
    <row r="202" spans="1:11" ht="26.4" customHeight="1">
      <c r="A202" s="533" t="s">
        <v>1021</v>
      </c>
      <c r="B202" s="532" t="s">
        <v>1815</v>
      </c>
    </row>
    <row r="203" spans="1:11" ht="33.6" customHeight="1">
      <c r="B203" s="3814" t="s">
        <v>1816</v>
      </c>
      <c r="C203" s="3814"/>
      <c r="D203" s="3814"/>
      <c r="E203" s="3814"/>
      <c r="F203" s="3814"/>
      <c r="G203" s="3814"/>
      <c r="H203" s="3814"/>
      <c r="I203" s="3814"/>
      <c r="J203" s="3814"/>
      <c r="K203" s="3814"/>
    </row>
    <row r="204" spans="1:11" ht="48.6" customHeight="1">
      <c r="B204" s="3814" t="s">
        <v>1817</v>
      </c>
      <c r="C204" s="3814"/>
      <c r="D204" s="3814"/>
      <c r="E204" s="3814"/>
      <c r="F204" s="3814"/>
      <c r="G204" s="3814"/>
      <c r="H204" s="3814"/>
      <c r="I204" s="3814"/>
      <c r="J204" s="3814"/>
      <c r="K204" s="3814"/>
    </row>
    <row r="205" spans="1:11">
      <c r="A205" s="533" t="s">
        <v>1818</v>
      </c>
      <c r="B205" s="532" t="s">
        <v>1819</v>
      </c>
    </row>
    <row r="206" spans="1:11" ht="45" customHeight="1">
      <c r="B206" s="3814" t="s">
        <v>1820</v>
      </c>
      <c r="C206" s="3814"/>
      <c r="D206" s="3814"/>
      <c r="E206" s="3814"/>
      <c r="F206" s="3814"/>
      <c r="G206" s="3814"/>
      <c r="H206" s="3814"/>
      <c r="I206" s="3814"/>
      <c r="J206" s="3814"/>
      <c r="K206" s="3814"/>
    </row>
    <row r="207" spans="1:11" ht="42" customHeight="1">
      <c r="B207" s="3814" t="s">
        <v>1821</v>
      </c>
      <c r="C207" s="3814"/>
      <c r="D207" s="3814"/>
      <c r="E207" s="3814"/>
      <c r="F207" s="3814"/>
      <c r="G207" s="3814"/>
      <c r="H207" s="3814"/>
      <c r="I207" s="3814"/>
      <c r="J207" s="3814"/>
      <c r="K207" s="3814"/>
    </row>
    <row r="208" spans="1:11" ht="60.6" customHeight="1">
      <c r="B208" s="3814" t="s">
        <v>1822</v>
      </c>
      <c r="C208" s="3814"/>
      <c r="D208" s="3814"/>
      <c r="E208" s="3814"/>
      <c r="F208" s="3814"/>
      <c r="G208" s="3814"/>
      <c r="H208" s="3814"/>
      <c r="I208" s="3814"/>
      <c r="J208" s="3814"/>
      <c r="K208" s="3814"/>
    </row>
    <row r="209" spans="1:11" ht="41.4" customHeight="1">
      <c r="B209" s="3814" t="s">
        <v>1823</v>
      </c>
      <c r="C209" s="3814"/>
      <c r="D209" s="3814"/>
      <c r="E209" s="3814"/>
      <c r="F209" s="3814"/>
      <c r="G209" s="3814"/>
      <c r="H209" s="3814"/>
      <c r="I209" s="3814"/>
      <c r="J209" s="3814"/>
      <c r="K209" s="3814"/>
    </row>
    <row r="210" spans="1:11">
      <c r="A210" s="527" t="s">
        <v>1824</v>
      </c>
      <c r="B210" s="532" t="s">
        <v>1825</v>
      </c>
    </row>
    <row r="211" spans="1:11" ht="43.2" customHeight="1">
      <c r="B211" s="3814" t="s">
        <v>1826</v>
      </c>
      <c r="C211" s="3814"/>
      <c r="D211" s="3814"/>
      <c r="E211" s="3814"/>
      <c r="F211" s="3814"/>
      <c r="G211" s="3814"/>
      <c r="H211" s="3814"/>
      <c r="I211" s="3814"/>
      <c r="J211" s="3814"/>
      <c r="K211" s="3814"/>
    </row>
    <row r="212" spans="1:11" ht="50.4" customHeight="1">
      <c r="B212" s="3814" t="s">
        <v>1827</v>
      </c>
      <c r="C212" s="3814"/>
      <c r="D212" s="3814"/>
      <c r="E212" s="3814"/>
      <c r="F212" s="3814"/>
      <c r="G212" s="3814"/>
      <c r="H212" s="3814"/>
      <c r="I212" s="3814"/>
      <c r="J212" s="3814"/>
      <c r="K212" s="3814"/>
    </row>
    <row r="213" spans="1:11" ht="61.2" customHeight="1">
      <c r="B213" s="3814" t="s">
        <v>1828</v>
      </c>
      <c r="C213" s="3814"/>
      <c r="D213" s="3814"/>
      <c r="E213" s="3814"/>
      <c r="F213" s="3814"/>
      <c r="G213" s="3814"/>
      <c r="H213" s="3814"/>
      <c r="I213" s="3814"/>
      <c r="J213" s="3814"/>
      <c r="K213" s="3814"/>
    </row>
    <row r="214" spans="1:11" ht="37.950000000000003" customHeight="1">
      <c r="B214" s="3814" t="s">
        <v>1829</v>
      </c>
      <c r="C214" s="3814"/>
      <c r="D214" s="3814"/>
      <c r="E214" s="3814"/>
      <c r="F214" s="3814"/>
      <c r="G214" s="3814"/>
      <c r="H214" s="3814"/>
      <c r="I214" s="3814"/>
      <c r="J214" s="3814"/>
      <c r="K214" s="3814"/>
    </row>
    <row r="215" spans="1:11">
      <c r="A215" s="531" t="s">
        <v>1391</v>
      </c>
      <c r="B215" s="528" t="s">
        <v>1830</v>
      </c>
    </row>
    <row r="216" spans="1:11" ht="53.4" customHeight="1">
      <c r="B216" s="3814" t="s">
        <v>1831</v>
      </c>
      <c r="C216" s="3814"/>
      <c r="D216" s="3814"/>
      <c r="E216" s="3814"/>
      <c r="F216" s="3814"/>
      <c r="G216" s="3814"/>
      <c r="H216" s="3814"/>
      <c r="I216" s="3814"/>
      <c r="J216" s="3814"/>
      <c r="K216" s="3814"/>
    </row>
    <row r="217" spans="1:11" ht="23.4" customHeight="1">
      <c r="B217" s="4859" t="s">
        <v>1832</v>
      </c>
      <c r="C217" s="4859"/>
      <c r="D217" s="4859"/>
      <c r="E217" s="4859"/>
      <c r="F217" s="4859"/>
      <c r="G217" s="4859"/>
      <c r="H217" s="4859"/>
      <c r="I217" s="4859"/>
      <c r="J217" s="4859"/>
      <c r="K217" s="4859"/>
    </row>
    <row r="218" spans="1:11" ht="23.4" customHeight="1">
      <c r="B218" s="4860" t="s">
        <v>1833</v>
      </c>
      <c r="C218" s="4860"/>
      <c r="D218" s="4860"/>
      <c r="E218" s="4860"/>
      <c r="F218" s="4860"/>
      <c r="G218" s="4860"/>
      <c r="H218" s="4860"/>
      <c r="I218" s="4860"/>
      <c r="J218" s="4860"/>
      <c r="K218" s="4860"/>
    </row>
    <row r="219" spans="1:11" ht="23.4" customHeight="1"/>
    <row r="220" spans="1:11" ht="23.4" customHeight="1">
      <c r="B220" s="4860" t="s">
        <v>1834</v>
      </c>
      <c r="C220" s="4860"/>
      <c r="D220" s="4860"/>
      <c r="E220" s="4860"/>
      <c r="F220" s="4860"/>
      <c r="G220" s="4860"/>
      <c r="H220" s="4860"/>
      <c r="I220" s="4860"/>
      <c r="J220" s="4860"/>
      <c r="K220" s="4860"/>
    </row>
    <row r="221" spans="1:11" ht="23.4" customHeight="1">
      <c r="B221" s="316" t="s">
        <v>1835</v>
      </c>
    </row>
    <row r="222" spans="1:11" ht="23.4" customHeight="1">
      <c r="B222" s="316" t="s">
        <v>1836</v>
      </c>
    </row>
    <row r="223" spans="1:11" ht="32.4" customHeight="1">
      <c r="A223" s="535"/>
      <c r="B223" s="3842" t="s">
        <v>1837</v>
      </c>
      <c r="C223" s="3842"/>
      <c r="D223" s="3842"/>
      <c r="E223" s="3842"/>
      <c r="F223" s="3842"/>
      <c r="G223" s="3842"/>
      <c r="H223" s="3842"/>
      <c r="I223" s="3842"/>
      <c r="J223" s="3842"/>
      <c r="K223" s="3842"/>
    </row>
    <row r="224" spans="1:11" ht="18.600000000000001" customHeight="1">
      <c r="A224" s="535"/>
      <c r="B224" s="535"/>
      <c r="C224" s="535"/>
      <c r="D224" s="535"/>
      <c r="E224" s="535"/>
      <c r="F224" s="535"/>
      <c r="G224" s="535"/>
      <c r="H224" s="535"/>
      <c r="I224" s="535"/>
      <c r="J224" s="535"/>
      <c r="K224" s="535"/>
    </row>
    <row r="225" spans="1:11" ht="23.4" customHeight="1">
      <c r="B225" s="4859" t="s">
        <v>1838</v>
      </c>
      <c r="C225" s="4859"/>
      <c r="D225" s="4859"/>
      <c r="E225" s="4859"/>
      <c r="F225" s="4859"/>
      <c r="G225" s="4859"/>
      <c r="H225" s="4859"/>
      <c r="I225" s="4859"/>
      <c r="J225" s="4859"/>
      <c r="K225" s="4859"/>
    </row>
    <row r="226" spans="1:11" ht="23.4" customHeight="1">
      <c r="B226" s="4860" t="s">
        <v>1833</v>
      </c>
      <c r="C226" s="4860"/>
      <c r="D226" s="4860"/>
      <c r="E226" s="4860"/>
      <c r="F226" s="4860"/>
      <c r="G226" s="4860"/>
      <c r="H226" s="4860"/>
      <c r="I226" s="4860"/>
      <c r="J226" s="4860"/>
      <c r="K226" s="4860"/>
    </row>
    <row r="227" spans="1:11" ht="23.4" customHeight="1"/>
    <row r="228" spans="1:11" ht="23.4" customHeight="1">
      <c r="B228" s="4860" t="s">
        <v>1834</v>
      </c>
      <c r="C228" s="4860"/>
      <c r="D228" s="4860"/>
      <c r="E228" s="4860"/>
      <c r="F228" s="4860"/>
      <c r="G228" s="4860"/>
      <c r="H228" s="4860"/>
      <c r="I228" s="4860"/>
      <c r="J228" s="4860"/>
      <c r="K228" s="4860"/>
    </row>
    <row r="229" spans="1:11" ht="23.4" customHeight="1">
      <c r="B229" s="316" t="s">
        <v>1835</v>
      </c>
    </row>
    <row r="230" spans="1:11" ht="23.4" customHeight="1">
      <c r="B230" s="316" t="s">
        <v>1836</v>
      </c>
    </row>
    <row r="231" spans="1:11" ht="32.4" customHeight="1">
      <c r="A231" s="535"/>
      <c r="B231" s="3842" t="s">
        <v>1837</v>
      </c>
      <c r="C231" s="3842"/>
      <c r="D231" s="3842"/>
      <c r="E231" s="3842"/>
      <c r="F231" s="3842"/>
      <c r="G231" s="3842"/>
      <c r="H231" s="3842"/>
      <c r="I231" s="3842"/>
      <c r="J231" s="3842"/>
      <c r="K231" s="3842"/>
    </row>
    <row r="232" spans="1:11" ht="32.4" customHeight="1">
      <c r="A232" s="535"/>
      <c r="B232" s="535"/>
      <c r="C232" s="535"/>
      <c r="D232" s="535"/>
      <c r="E232" s="535"/>
      <c r="F232" s="535"/>
      <c r="G232" s="535"/>
      <c r="H232" s="535"/>
      <c r="I232" s="535"/>
      <c r="J232" s="535"/>
      <c r="K232" s="535"/>
    </row>
    <row r="233" spans="1:11" ht="23.4" customHeight="1">
      <c r="B233" s="4859" t="s">
        <v>1839</v>
      </c>
      <c r="C233" s="4859"/>
      <c r="D233" s="4859"/>
      <c r="E233" s="4859"/>
      <c r="F233" s="4859"/>
      <c r="G233" s="4859"/>
      <c r="H233" s="4859"/>
      <c r="I233" s="4859"/>
      <c r="J233" s="4859"/>
      <c r="K233" s="4859"/>
    </row>
    <row r="234" spans="1:11" ht="23.4" customHeight="1">
      <c r="B234" s="4860" t="s">
        <v>1833</v>
      </c>
      <c r="C234" s="4860"/>
      <c r="D234" s="4860"/>
      <c r="E234" s="4860"/>
      <c r="F234" s="4860"/>
      <c r="G234" s="4860"/>
      <c r="H234" s="4860"/>
      <c r="I234" s="4860"/>
      <c r="J234" s="4860"/>
      <c r="K234" s="4860"/>
    </row>
    <row r="235" spans="1:11" ht="23.4" customHeight="1"/>
    <row r="236" spans="1:11" ht="23.4" customHeight="1">
      <c r="B236" s="4860" t="s">
        <v>1834</v>
      </c>
      <c r="C236" s="4860"/>
      <c r="D236" s="4860"/>
      <c r="E236" s="4860"/>
      <c r="F236" s="4860"/>
      <c r="G236" s="4860"/>
      <c r="H236" s="4860"/>
      <c r="I236" s="4860"/>
      <c r="J236" s="4860"/>
      <c r="K236" s="4860"/>
    </row>
    <row r="237" spans="1:11" ht="23.4" customHeight="1">
      <c r="B237" s="316" t="s">
        <v>1835</v>
      </c>
    </row>
    <row r="238" spans="1:11" ht="23.4" customHeight="1">
      <c r="B238" s="316" t="s">
        <v>1836</v>
      </c>
    </row>
    <row r="239" spans="1:11" ht="32.4" customHeight="1">
      <c r="A239" s="535"/>
      <c r="B239" s="3842" t="s">
        <v>1837</v>
      </c>
      <c r="C239" s="3842"/>
      <c r="D239" s="3842"/>
      <c r="E239" s="3842"/>
      <c r="F239" s="3842"/>
      <c r="G239" s="3842"/>
      <c r="H239" s="3842"/>
      <c r="I239" s="3842"/>
      <c r="J239" s="3842"/>
      <c r="K239" s="3842"/>
    </row>
    <row r="240" spans="1:11" ht="23.4" customHeight="1"/>
    <row r="241" spans="2:2" ht="13.2" customHeight="1">
      <c r="B241" s="530" t="s">
        <v>1840</v>
      </c>
    </row>
    <row r="242" spans="2:2" ht="23.4" customHeight="1"/>
  </sheetData>
  <mergeCells count="83">
    <mergeCell ref="B234:K234"/>
    <mergeCell ref="B236:K236"/>
    <mergeCell ref="B239:K239"/>
    <mergeCell ref="B220:K220"/>
    <mergeCell ref="B223:K223"/>
    <mergeCell ref="B225:K225"/>
    <mergeCell ref="B226:K226"/>
    <mergeCell ref="B228:K228"/>
    <mergeCell ref="B231:K231"/>
    <mergeCell ref="B212:K212"/>
    <mergeCell ref="B213:K213"/>
    <mergeCell ref="B214:K214"/>
    <mergeCell ref="B2:K2"/>
    <mergeCell ref="B233:K233"/>
    <mergeCell ref="B218:K218"/>
    <mergeCell ref="B204:K204"/>
    <mergeCell ref="B206:K206"/>
    <mergeCell ref="B207:K207"/>
    <mergeCell ref="B208:K208"/>
    <mergeCell ref="B216:K216"/>
    <mergeCell ref="B217:K217"/>
    <mergeCell ref="B203:K203"/>
    <mergeCell ref="B180:K180"/>
    <mergeCell ref="B181:K181"/>
    <mergeCell ref="B182:K182"/>
    <mergeCell ref="B183:K183"/>
    <mergeCell ref="B184:K184"/>
    <mergeCell ref="B185:K185"/>
    <mergeCell ref="B186:K186"/>
    <mergeCell ref="B188:K188"/>
    <mergeCell ref="B197:K197"/>
    <mergeCell ref="B198:K198"/>
    <mergeCell ref="B200:K200"/>
    <mergeCell ref="B209:K209"/>
    <mergeCell ref="B211:K211"/>
    <mergeCell ref="B179:K179"/>
    <mergeCell ref="B157:K157"/>
    <mergeCell ref="B158:K158"/>
    <mergeCell ref="B159:K159"/>
    <mergeCell ref="B160:K160"/>
    <mergeCell ref="B162:K162"/>
    <mergeCell ref="B164:K164"/>
    <mergeCell ref="B165:K165"/>
    <mergeCell ref="B171:K171"/>
    <mergeCell ref="B175:K175"/>
    <mergeCell ref="B176:K176"/>
    <mergeCell ref="B178:K178"/>
    <mergeCell ref="B155:K155"/>
    <mergeCell ref="B140:K140"/>
    <mergeCell ref="B141:K141"/>
    <mergeCell ref="B142:K142"/>
    <mergeCell ref="B143:K143"/>
    <mergeCell ref="B145:K145"/>
    <mergeCell ref="B146:K146"/>
    <mergeCell ref="B149:K149"/>
    <mergeCell ref="B150:K150"/>
    <mergeCell ref="B151:K151"/>
    <mergeCell ref="B152:K152"/>
    <mergeCell ref="B154:K154"/>
    <mergeCell ref="B139:K139"/>
    <mergeCell ref="B115:K115"/>
    <mergeCell ref="B118:K118"/>
    <mergeCell ref="B121:K121"/>
    <mergeCell ref="B124:K124"/>
    <mergeCell ref="B127:K127"/>
    <mergeCell ref="B128:K128"/>
    <mergeCell ref="B132:K132"/>
    <mergeCell ref="B133:K133"/>
    <mergeCell ref="B134:K134"/>
    <mergeCell ref="B135:K135"/>
    <mergeCell ref="B138:K138"/>
    <mergeCell ref="B114:K114"/>
    <mergeCell ref="B3:K3"/>
    <mergeCell ref="B4:K4"/>
    <mergeCell ref="B5:K5"/>
    <mergeCell ref="M6:O7"/>
    <mergeCell ref="B29:K29"/>
    <mergeCell ref="B30:K30"/>
    <mergeCell ref="B32:K35"/>
    <mergeCell ref="B100:K100"/>
    <mergeCell ref="B107:K107"/>
    <mergeCell ref="B108:K108"/>
    <mergeCell ref="B111:K111"/>
  </mergeCells>
  <pageMargins left="0.51181102362204722" right="0.23622047244094491" top="0.74803149606299213" bottom="0.23622047244094491" header="0.27559055118110237" footer="0.15748031496062992"/>
  <pageSetup paperSize="9" scale="83" fitToHeight="99" orientation="portrait" r:id="rId1"/>
  <headerFooter alignWithMargins="0">
    <oddHeader>&amp;RKZN Department of Public Works
Effective Date:16 JANUARY 2023
Revision 9</oddHeader>
    <oddFooter>Page &amp;P of &amp;N</oddFooter>
  </headerFooter>
  <rowBreaks count="6" manualBreakCount="6">
    <brk id="58" max="10" man="1"/>
    <brk id="112" max="10" man="1"/>
    <brk id="140" max="10" man="1"/>
    <brk id="165" max="10" man="1"/>
    <brk id="200" max="10" man="1"/>
    <brk id="22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137665" r:id="rId4" name="Button 1">
              <controlPr defaultSize="0" print="0" autoFill="0" autoPict="0" macro="[0]!ToMainMenu">
                <anchor>
                  <from>
                    <xdr:col>12</xdr:col>
                    <xdr:colOff>7620</xdr:colOff>
                    <xdr:row>1</xdr:row>
                    <xdr:rowOff>83820</xdr:rowOff>
                  </from>
                  <to>
                    <xdr:col>14</xdr:col>
                    <xdr:colOff>312420</xdr:colOff>
                    <xdr:row>3</xdr:row>
                    <xdr:rowOff>22860</xdr:rowOff>
                  </to>
                </anchor>
              </controlPr>
            </control>
          </mc:Choice>
        </mc:AlternateContent>
        <mc:AlternateContent xmlns:mc="http://schemas.openxmlformats.org/markup-compatibility/2006">
          <mc:Choice Requires="x14">
            <control shapeId="1137666" r:id="rId5" name="Button 2">
              <controlPr defaultSize="0" print="0" autoFill="0" autoPict="0" macro="[0]!Printsheet">
                <anchor>
                  <from>
                    <xdr:col>12</xdr:col>
                    <xdr:colOff>7620</xdr:colOff>
                    <xdr:row>7</xdr:row>
                    <xdr:rowOff>60960</xdr:rowOff>
                  </from>
                  <to>
                    <xdr:col>14</xdr:col>
                    <xdr:colOff>312420</xdr:colOff>
                    <xdr:row>9</xdr:row>
                    <xdr:rowOff>76200</xdr:rowOff>
                  </to>
                </anchor>
              </controlPr>
            </control>
          </mc:Choice>
        </mc:AlternateContent>
        <mc:AlternateContent xmlns:mc="http://schemas.openxmlformats.org/markup-compatibility/2006">
          <mc:Choice Requires="x14">
            <control shapeId="1137667" r:id="rId6" name="Button 3">
              <controlPr defaultSize="0" print="0" autoFill="0" autoPict="0" macro="[0]!PrintPreviewSheet">
                <anchor>
                  <from>
                    <xdr:col>12</xdr:col>
                    <xdr:colOff>7620</xdr:colOff>
                    <xdr:row>3</xdr:row>
                    <xdr:rowOff>38100</xdr:rowOff>
                  </from>
                  <to>
                    <xdr:col>14</xdr:col>
                    <xdr:colOff>312420</xdr:colOff>
                    <xdr:row>5</xdr:row>
                    <xdr:rowOff>0</xdr:rowOff>
                  </to>
                </anchor>
              </controlPr>
            </control>
          </mc:Choice>
        </mc:AlternateContent>
        <mc:AlternateContent xmlns:mc="http://schemas.openxmlformats.org/markup-compatibility/2006">
          <mc:Choice Requires="x14">
            <control shapeId="1137668" r:id="rId7" name="Button 4">
              <controlPr defaultSize="0" print="0" autoFill="0" autoPict="0" macro="[0]!ToDataEntry">
                <anchor>
                  <from>
                    <xdr:col>12</xdr:col>
                    <xdr:colOff>7620</xdr:colOff>
                    <xdr:row>9</xdr:row>
                    <xdr:rowOff>99060</xdr:rowOff>
                  </from>
                  <to>
                    <xdr:col>14</xdr:col>
                    <xdr:colOff>312420</xdr:colOff>
                    <xdr:row>11</xdr:row>
                    <xdr:rowOff>45720</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tabColor rgb="FFC00000"/>
  </sheetPr>
  <dimension ref="A1:K50"/>
  <sheetViews>
    <sheetView showGridLines="0" showRowColHeaders="0" zoomScaleNormal="100" workbookViewId="0">
      <selection activeCell="E28" sqref="E28"/>
    </sheetView>
  </sheetViews>
  <sheetFormatPr defaultRowHeight="13.2"/>
  <cols>
    <col min="1" max="1" width="2.33203125" customWidth="1"/>
    <col min="2" max="11" width="8.5546875" customWidth="1"/>
  </cols>
  <sheetData>
    <row r="1" spans="1:11" ht="13.8" thickBot="1">
      <c r="B1" s="255"/>
      <c r="C1" s="255"/>
      <c r="D1" s="255"/>
      <c r="E1" s="255"/>
      <c r="F1" s="255"/>
      <c r="G1" s="255"/>
      <c r="H1" s="255"/>
      <c r="I1" s="255"/>
      <c r="J1" s="255"/>
      <c r="K1" s="255"/>
    </row>
    <row r="2" spans="1:11" ht="13.8" thickTop="1">
      <c r="A2" s="933"/>
      <c r="K2" s="933"/>
    </row>
    <row r="3" spans="1:11" s="85" customFormat="1" ht="12" customHeight="1">
      <c r="A3" s="934"/>
      <c r="B3" s="4876" t="str">
        <f>+'Table of Contents'!B88</f>
        <v>Annexure 6</v>
      </c>
      <c r="C3" s="4877"/>
      <c r="D3" s="4877"/>
      <c r="E3" s="4877"/>
      <c r="F3" s="4877"/>
      <c r="G3" s="4877"/>
      <c r="H3" s="4877"/>
      <c r="I3" s="4877"/>
      <c r="J3" s="4877"/>
      <c r="K3" s="4878"/>
    </row>
    <row r="4" spans="1:11">
      <c r="A4" s="933"/>
      <c r="K4" s="933"/>
    </row>
    <row r="5" spans="1:11">
      <c r="A5" s="933"/>
      <c r="K5" s="933"/>
    </row>
    <row r="6" spans="1:11" ht="22.8">
      <c r="A6" s="933"/>
      <c r="B6" s="3000" t="s">
        <v>2254</v>
      </c>
      <c r="C6" s="3000"/>
      <c r="D6" s="3000"/>
      <c r="E6" s="3000"/>
      <c r="F6" s="3000"/>
      <c r="G6" s="3000"/>
      <c r="H6" s="3000"/>
      <c r="I6" s="3000"/>
      <c r="J6" s="3000"/>
      <c r="K6" s="4879"/>
    </row>
    <row r="7" spans="1:11">
      <c r="A7" s="933"/>
      <c r="K7" s="933"/>
    </row>
    <row r="8" spans="1:11" ht="17.399999999999999">
      <c r="A8" s="933"/>
      <c r="B8" s="4880" t="s">
        <v>2255</v>
      </c>
      <c r="C8" s="4880"/>
      <c r="D8" s="4880"/>
      <c r="E8" s="4880"/>
      <c r="F8" s="4880"/>
      <c r="G8" s="4880"/>
      <c r="H8" s="4880"/>
      <c r="I8" s="4880"/>
      <c r="J8" s="4880"/>
      <c r="K8" s="4881"/>
    </row>
    <row r="9" spans="1:11">
      <c r="A9" s="933"/>
      <c r="K9" s="933"/>
    </row>
    <row r="10" spans="1:11">
      <c r="A10" s="933"/>
      <c r="K10" s="933"/>
    </row>
    <row r="11" spans="1:11">
      <c r="A11" s="933"/>
      <c r="K11" s="933"/>
    </row>
    <row r="12" spans="1:11">
      <c r="A12" s="933"/>
      <c r="K12" s="933"/>
    </row>
    <row r="13" spans="1:11">
      <c r="A13" s="933"/>
      <c r="K13" s="933"/>
    </row>
    <row r="14" spans="1:11">
      <c r="A14" s="933"/>
      <c r="K14" s="933"/>
    </row>
    <row r="15" spans="1:11">
      <c r="A15" s="933"/>
      <c r="K15" s="933"/>
    </row>
    <row r="16" spans="1:11">
      <c r="A16" s="933"/>
      <c r="K16" s="933"/>
    </row>
    <row r="17" spans="1:11">
      <c r="A17" s="933"/>
      <c r="K17" s="933"/>
    </row>
    <row r="18" spans="1:11">
      <c r="A18" s="933"/>
      <c r="K18" s="933"/>
    </row>
    <row r="19" spans="1:11">
      <c r="A19" s="933"/>
      <c r="K19" s="933"/>
    </row>
    <row r="20" spans="1:11">
      <c r="A20" s="933"/>
      <c r="K20" s="933"/>
    </row>
    <row r="21" spans="1:11">
      <c r="A21" s="933"/>
      <c r="K21" s="933"/>
    </row>
    <row r="22" spans="1:11">
      <c r="A22" s="933"/>
      <c r="K22" s="933"/>
    </row>
    <row r="23" spans="1:11" ht="67.2" customHeight="1">
      <c r="A23" s="933"/>
      <c r="B23" s="4870" t="s">
        <v>2256</v>
      </c>
      <c r="C23" s="4871"/>
      <c r="D23" s="4861" t="str">
        <f>+'Master Data'!E18</f>
        <v>KZN Public Works: 191 Prince Alfred Street</v>
      </c>
      <c r="E23" s="4862"/>
      <c r="F23" s="4862"/>
      <c r="G23" s="4862"/>
      <c r="H23" s="4862"/>
      <c r="I23" s="4862"/>
      <c r="J23" s="4862"/>
      <c r="K23" s="4863"/>
    </row>
    <row r="24" spans="1:11">
      <c r="A24" s="933"/>
      <c r="B24" s="4872"/>
      <c r="C24" s="4873"/>
      <c r="D24" s="4864"/>
      <c r="E24" s="4865"/>
      <c r="F24" s="4865"/>
      <c r="G24" s="4865"/>
      <c r="H24" s="4865"/>
      <c r="I24" s="4865"/>
      <c r="J24" s="4865"/>
      <c r="K24" s="4866"/>
    </row>
    <row r="25" spans="1:11">
      <c r="A25" s="933"/>
      <c r="B25" s="4872"/>
      <c r="C25" s="4873"/>
      <c r="D25" s="4864"/>
      <c r="E25" s="4865"/>
      <c r="F25" s="4865"/>
      <c r="G25" s="4865"/>
      <c r="H25" s="4865"/>
      <c r="I25" s="4865"/>
      <c r="J25" s="4865"/>
      <c r="K25" s="4866"/>
    </row>
    <row r="26" spans="1:11">
      <c r="A26" s="933"/>
      <c r="B26" s="4872"/>
      <c r="C26" s="4873"/>
      <c r="D26" s="4864"/>
      <c r="E26" s="4865"/>
      <c r="F26" s="4865"/>
      <c r="G26" s="4865"/>
      <c r="H26" s="4865"/>
      <c r="I26" s="4865"/>
      <c r="J26" s="4865"/>
      <c r="K26" s="4866"/>
    </row>
    <row r="27" spans="1:11">
      <c r="A27" s="933"/>
      <c r="B27" s="4874"/>
      <c r="C27" s="4875"/>
      <c r="D27" s="4867"/>
      <c r="E27" s="4868"/>
      <c r="F27" s="4868"/>
      <c r="G27" s="4868"/>
      <c r="H27" s="4868"/>
      <c r="I27" s="4868"/>
      <c r="J27" s="4868"/>
      <c r="K27" s="4869"/>
    </row>
    <row r="28" spans="1:11">
      <c r="A28" s="933"/>
      <c r="K28" s="933"/>
    </row>
    <row r="29" spans="1:11">
      <c r="A29" s="933"/>
      <c r="K29" s="933"/>
    </row>
    <row r="30" spans="1:11">
      <c r="A30" s="933"/>
      <c r="K30" s="933"/>
    </row>
    <row r="31" spans="1:11">
      <c r="A31" s="933"/>
      <c r="K31" s="933"/>
    </row>
    <row r="32" spans="1:11" ht="25.2" customHeight="1">
      <c r="A32" s="933"/>
      <c r="C32" s="1" t="s">
        <v>4013</v>
      </c>
      <c r="E32" s="4882" t="str">
        <f>+'Master Data'!WimsNo</f>
        <v>012345</v>
      </c>
      <c r="F32" s="4883"/>
      <c r="G32" s="4883"/>
      <c r="H32" s="4883"/>
      <c r="I32" s="4884"/>
      <c r="K32" s="933"/>
    </row>
    <row r="33" spans="1:11" ht="25.2" customHeight="1">
      <c r="A33" s="933"/>
      <c r="C33" s="1" t="s">
        <v>2257</v>
      </c>
      <c r="E33" s="4882" t="s">
        <v>2258</v>
      </c>
      <c r="F33" s="4883"/>
      <c r="G33" s="4883"/>
      <c r="H33" s="4883"/>
      <c r="I33" s="4884"/>
      <c r="K33" s="933"/>
    </row>
    <row r="34" spans="1:11" ht="25.2" customHeight="1">
      <c r="A34" s="933"/>
      <c r="C34" s="1" t="s">
        <v>157</v>
      </c>
      <c r="E34" s="4882" t="str">
        <f>IF(+'Master Data'!$E$54=1,"Head Office",IF('Master Data'!$E$54=2,"Ethekwini Region",IF('Master Data'!$E$54=3,"Midlands Region",IF('Master Data'!$E$54=4,"Northern Region",IF('Master Data'!$E$54=5,"Southern Region","")))))</f>
        <v>Southern Region</v>
      </c>
      <c r="F34" s="4883"/>
      <c r="G34" s="4883"/>
      <c r="H34" s="4883"/>
      <c r="I34" s="4884"/>
      <c r="K34" s="933"/>
    </row>
    <row r="35" spans="1:11" ht="25.2" customHeight="1">
      <c r="A35" s="933"/>
      <c r="C35" s="1" t="s">
        <v>2259</v>
      </c>
      <c r="E35" s="4882" t="str">
        <f>+'Master Data'!E773</f>
        <v>Pietermarizburg</v>
      </c>
      <c r="F35" s="4883"/>
      <c r="G35" s="4883"/>
      <c r="H35" s="4883"/>
      <c r="I35" s="4884"/>
      <c r="K35" s="933"/>
    </row>
    <row r="36" spans="1:11" ht="25.2" customHeight="1">
      <c r="A36" s="933"/>
      <c r="C36" s="1" t="s">
        <v>2260</v>
      </c>
      <c r="E36" s="4882" t="str">
        <f>+'Master Data'!E774</f>
        <v>??</v>
      </c>
      <c r="F36" s="4883"/>
      <c r="G36" s="4883"/>
      <c r="H36" s="4883"/>
      <c r="I36" s="4884"/>
      <c r="K36" s="933"/>
    </row>
    <row r="37" spans="1:11">
      <c r="A37" s="933"/>
      <c r="K37" s="933"/>
    </row>
    <row r="38" spans="1:11" ht="13.8" thickBot="1">
      <c r="A38" s="933"/>
      <c r="K38" s="933"/>
    </row>
    <row r="39" spans="1:11" ht="12.75" customHeight="1" thickTop="1">
      <c r="A39" s="933"/>
      <c r="B39" s="4110" t="s">
        <v>4186</v>
      </c>
      <c r="C39" s="4116"/>
      <c r="D39" s="4116"/>
      <c r="E39" s="4116"/>
      <c r="F39" s="4116"/>
      <c r="G39" s="4116"/>
      <c r="H39" s="4116"/>
      <c r="I39" s="4116"/>
      <c r="J39" s="4116"/>
      <c r="K39" s="4111"/>
    </row>
    <row r="40" spans="1:11" ht="12.75" customHeight="1">
      <c r="A40" s="933"/>
      <c r="B40" s="4112"/>
      <c r="C40" s="4117"/>
      <c r="D40" s="4117"/>
      <c r="E40" s="4117"/>
      <c r="F40" s="4117"/>
      <c r="G40" s="4117"/>
      <c r="H40" s="4117"/>
      <c r="I40" s="4117"/>
      <c r="J40" s="4117"/>
      <c r="K40" s="4113"/>
    </row>
    <row r="41" spans="1:11" ht="126.75" customHeight="1" thickBot="1">
      <c r="A41" s="933"/>
      <c r="B41" s="4114"/>
      <c r="C41" s="4118"/>
      <c r="D41" s="4118"/>
      <c r="E41" s="4118"/>
      <c r="F41" s="4118"/>
      <c r="G41" s="4118"/>
      <c r="H41" s="4118"/>
      <c r="I41" s="4118"/>
      <c r="J41" s="4118"/>
      <c r="K41" s="4115"/>
    </row>
    <row r="42" spans="1:11" ht="13.8" thickTop="1">
      <c r="A42" s="933"/>
      <c r="K42" s="933"/>
    </row>
    <row r="43" spans="1:11">
      <c r="A43" s="933"/>
      <c r="K43" s="933"/>
    </row>
    <row r="44" spans="1:11">
      <c r="A44" s="933"/>
      <c r="K44" s="933"/>
    </row>
    <row r="45" spans="1:11">
      <c r="A45" s="933"/>
      <c r="K45" s="933"/>
    </row>
    <row r="46" spans="1:11">
      <c r="A46" s="933"/>
      <c r="K46" s="933"/>
    </row>
    <row r="47" spans="1:11">
      <c r="A47" s="933"/>
      <c r="K47" s="933"/>
    </row>
    <row r="48" spans="1:11">
      <c r="A48" s="933"/>
      <c r="K48" s="933"/>
    </row>
    <row r="49" spans="1:11" ht="13.8" thickBot="1">
      <c r="A49" s="933"/>
      <c r="B49" s="935"/>
      <c r="C49" s="255"/>
      <c r="D49" s="255"/>
      <c r="E49" s="255"/>
      <c r="F49" s="255"/>
      <c r="G49" s="255"/>
      <c r="H49" s="255"/>
      <c r="I49" s="255"/>
      <c r="J49" s="255"/>
      <c r="K49" s="936"/>
    </row>
    <row r="50" spans="1:11" ht="13.8" thickTop="1"/>
  </sheetData>
  <mergeCells count="11">
    <mergeCell ref="B39:K41"/>
    <mergeCell ref="D23:K27"/>
    <mergeCell ref="B23:C27"/>
    <mergeCell ref="B3:K3"/>
    <mergeCell ref="B6:K6"/>
    <mergeCell ref="B8:K8"/>
    <mergeCell ref="E32:I32"/>
    <mergeCell ref="E33:I33"/>
    <mergeCell ref="E34:I34"/>
    <mergeCell ref="E35:I35"/>
    <mergeCell ref="E36:I36"/>
  </mergeCells>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29153" r:id="rId4" name="Button 1">
              <controlPr defaultSize="0" print="0" autoFill="0" autoPict="0" macro="[0]!ToMainMenu">
                <anchor>
                  <from>
                    <xdr:col>12</xdr:col>
                    <xdr:colOff>160020</xdr:colOff>
                    <xdr:row>1</xdr:row>
                    <xdr:rowOff>45720</xdr:rowOff>
                  </from>
                  <to>
                    <xdr:col>14</xdr:col>
                    <xdr:colOff>426720</xdr:colOff>
                    <xdr:row>3</xdr:row>
                    <xdr:rowOff>30480</xdr:rowOff>
                  </to>
                </anchor>
              </controlPr>
            </control>
          </mc:Choice>
        </mc:AlternateContent>
        <mc:AlternateContent xmlns:mc="http://schemas.openxmlformats.org/markup-compatibility/2006">
          <mc:Choice Requires="x14">
            <control shapeId="1329154" r:id="rId5" name="Button 2">
              <controlPr defaultSize="0" print="0" autoFill="0" autoPict="0" macro="[0]!Printsheet">
                <anchor>
                  <from>
                    <xdr:col>12</xdr:col>
                    <xdr:colOff>160020</xdr:colOff>
                    <xdr:row>6</xdr:row>
                    <xdr:rowOff>76200</xdr:rowOff>
                  </from>
                  <to>
                    <xdr:col>14</xdr:col>
                    <xdr:colOff>426720</xdr:colOff>
                    <xdr:row>7</xdr:row>
                    <xdr:rowOff>220980</xdr:rowOff>
                  </to>
                </anchor>
              </controlPr>
            </control>
          </mc:Choice>
        </mc:AlternateContent>
        <mc:AlternateContent xmlns:mc="http://schemas.openxmlformats.org/markup-compatibility/2006">
          <mc:Choice Requires="x14">
            <control shapeId="1329155" r:id="rId6" name="Button 3">
              <controlPr defaultSize="0" print="0" autoFill="0" autoPict="0" macro="[0]!PrintPreview">
                <anchor>
                  <from>
                    <xdr:col>12</xdr:col>
                    <xdr:colOff>160020</xdr:colOff>
                    <xdr:row>3</xdr:row>
                    <xdr:rowOff>38100</xdr:rowOff>
                  </from>
                  <to>
                    <xdr:col>14</xdr:col>
                    <xdr:colOff>426720</xdr:colOff>
                    <xdr:row>5</xdr:row>
                    <xdr:rowOff>22860</xdr:rowOff>
                  </to>
                </anchor>
              </controlPr>
            </control>
          </mc:Choice>
        </mc:AlternateContent>
        <mc:AlternateContent xmlns:mc="http://schemas.openxmlformats.org/markup-compatibility/2006">
          <mc:Choice Requires="x14">
            <control shapeId="1329156" r:id="rId7" name="Button 4">
              <controlPr defaultSize="0" print="0" autoFill="0" autoPict="0" macro="[0]!ToDataEntry">
                <anchor>
                  <from>
                    <xdr:col>12</xdr:col>
                    <xdr:colOff>160020</xdr:colOff>
                    <xdr:row>8</xdr:row>
                    <xdr:rowOff>0</xdr:rowOff>
                  </from>
                  <to>
                    <xdr:col>14</xdr:col>
                    <xdr:colOff>426720</xdr:colOff>
                    <xdr:row>9</xdr:row>
                    <xdr:rowOff>144780</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tabColor rgb="FFC00000"/>
  </sheetPr>
  <dimension ref="A1:I104"/>
  <sheetViews>
    <sheetView zoomScaleNormal="100" workbookViewId="0">
      <selection activeCell="E28" sqref="E28"/>
    </sheetView>
  </sheetViews>
  <sheetFormatPr defaultColWidth="9.109375" defaultRowHeight="13.2" outlineLevelRow="1"/>
  <cols>
    <col min="1" max="1" width="5.5546875" style="877" customWidth="1"/>
    <col min="2" max="2" width="46.33203125" style="879" customWidth="1"/>
    <col min="3" max="3" width="5.33203125" style="877" customWidth="1"/>
    <col min="4" max="4" width="8" style="877" customWidth="1"/>
    <col min="5" max="5" width="8.6640625" style="878" customWidth="1"/>
    <col min="6" max="6" width="9.6640625" style="877" customWidth="1"/>
    <col min="7" max="7" width="17.109375" style="877" customWidth="1"/>
    <col min="8" max="16384" width="9.109375" style="877"/>
  </cols>
  <sheetData>
    <row r="1" spans="1:9" ht="13.8">
      <c r="A1" s="4138" t="str">
        <f>+'Table of Contents'!B89</f>
        <v>Annexure 7</v>
      </c>
      <c r="B1" s="4138"/>
      <c r="C1" s="4138"/>
      <c r="D1" s="4138"/>
      <c r="E1" s="4138"/>
      <c r="F1" s="4138"/>
      <c r="G1" s="4138"/>
      <c r="H1" s="1299"/>
      <c r="I1" s="1299"/>
    </row>
    <row r="2" spans="1:9" ht="18">
      <c r="A2" s="2908" t="s">
        <v>2202</v>
      </c>
      <c r="B2" s="2908"/>
      <c r="C2" s="2908"/>
      <c r="D2" s="2908"/>
      <c r="E2" s="2908"/>
      <c r="F2" s="2908"/>
      <c r="G2" s="2908"/>
    </row>
    <row r="3" spans="1:9">
      <c r="A3" s="4888" t="s">
        <v>2201</v>
      </c>
      <c r="B3" s="4888"/>
      <c r="C3" s="4888"/>
      <c r="D3" s="4888"/>
      <c r="E3" s="4888"/>
      <c r="F3" s="4888"/>
      <c r="G3" s="4888"/>
    </row>
    <row r="4" spans="1:9" ht="13.8" thickBot="1">
      <c r="A4" s="4889"/>
      <c r="B4" s="4889"/>
      <c r="C4" s="4889"/>
      <c r="D4" s="4889"/>
      <c r="E4" s="4889"/>
      <c r="F4" s="4889"/>
      <c r="G4" s="4889"/>
    </row>
    <row r="5" spans="1:9" ht="26.25" customHeight="1" thickBot="1">
      <c r="A5" s="926" t="s">
        <v>2200</v>
      </c>
      <c r="B5" s="925" t="s">
        <v>960</v>
      </c>
      <c r="C5" s="925" t="s">
        <v>339</v>
      </c>
      <c r="D5" s="925" t="s">
        <v>2199</v>
      </c>
      <c r="E5" s="925" t="s">
        <v>3954</v>
      </c>
      <c r="F5" s="924" t="s">
        <v>341</v>
      </c>
      <c r="G5" s="923" t="s">
        <v>342</v>
      </c>
    </row>
    <row r="6" spans="1:9" ht="10.5" customHeight="1">
      <c r="A6" s="922"/>
      <c r="B6" s="921"/>
      <c r="C6" s="921"/>
      <c r="D6" s="920" t="s">
        <v>503</v>
      </c>
      <c r="E6" s="919"/>
      <c r="F6" s="918" t="s">
        <v>928</v>
      </c>
      <c r="G6" s="917" t="s">
        <v>2198</v>
      </c>
    </row>
    <row r="7" spans="1:9" ht="14.4">
      <c r="A7" s="903">
        <v>1</v>
      </c>
      <c r="B7" s="912" t="s">
        <v>2197</v>
      </c>
      <c r="C7" s="912"/>
      <c r="D7" s="916"/>
      <c r="E7" s="915"/>
      <c r="F7" s="914"/>
      <c r="G7" s="913"/>
    </row>
    <row r="8" spans="1:9" ht="14.4">
      <c r="A8" s="887"/>
      <c r="B8" s="912"/>
      <c r="C8" s="912"/>
      <c r="D8" s="911"/>
      <c r="E8" s="910"/>
      <c r="F8" s="909"/>
      <c r="G8" s="908"/>
    </row>
    <row r="9" spans="1:9" ht="14.4" outlineLevel="1">
      <c r="A9" s="892" t="s">
        <v>992</v>
      </c>
      <c r="B9" s="900" t="s">
        <v>2196</v>
      </c>
      <c r="C9" s="899" t="s">
        <v>2140</v>
      </c>
      <c r="D9" s="1458">
        <f>IF(+'Master Data'!G1028="N/A","N/A",+'Master Data'!G1028)</f>
        <v>0</v>
      </c>
      <c r="E9" s="890"/>
      <c r="F9" s="907"/>
      <c r="G9" s="894" t="s">
        <v>582</v>
      </c>
    </row>
    <row r="10" spans="1:9" ht="14.4" outlineLevel="1">
      <c r="A10" s="892" t="s">
        <v>994</v>
      </c>
      <c r="B10" s="900" t="s">
        <v>2195</v>
      </c>
      <c r="C10" s="899" t="s">
        <v>2140</v>
      </c>
      <c r="D10" s="1458">
        <f>IF(+'Master Data'!G1029="N/A","N/A",+'Master Data'!G1029)</f>
        <v>0</v>
      </c>
      <c r="E10" s="890"/>
      <c r="F10" s="907"/>
      <c r="G10" s="894" t="s">
        <v>582</v>
      </c>
    </row>
    <row r="11" spans="1:9" ht="14.4">
      <c r="A11" s="887"/>
      <c r="B11" s="891" t="s">
        <v>2139</v>
      </c>
      <c r="C11" s="886"/>
      <c r="D11" s="889"/>
      <c r="E11" s="890"/>
      <c r="F11" s="889"/>
      <c r="G11" s="906"/>
    </row>
    <row r="12" spans="1:9" ht="14.4">
      <c r="A12" s="887"/>
      <c r="B12" s="886"/>
      <c r="C12" s="886"/>
      <c r="D12" s="889"/>
      <c r="E12" s="890"/>
      <c r="F12" s="889"/>
      <c r="G12" s="894"/>
    </row>
    <row r="13" spans="1:9" ht="14.4">
      <c r="A13" s="903" t="s">
        <v>998</v>
      </c>
      <c r="B13" s="902" t="s">
        <v>2194</v>
      </c>
      <c r="C13" s="902"/>
      <c r="D13" s="889"/>
      <c r="E13" s="890"/>
      <c r="F13" s="889"/>
      <c r="G13" s="894"/>
    </row>
    <row r="14" spans="1:9" ht="14.4">
      <c r="A14" s="887"/>
      <c r="B14" s="902"/>
      <c r="C14" s="902"/>
      <c r="D14" s="889"/>
      <c r="E14" s="890"/>
      <c r="F14" s="889"/>
      <c r="G14" s="894"/>
    </row>
    <row r="15" spans="1:9" ht="14.4">
      <c r="A15" s="892" t="s">
        <v>999</v>
      </c>
      <c r="B15" s="900" t="s">
        <v>4201</v>
      </c>
      <c r="C15" s="899" t="s">
        <v>2140</v>
      </c>
      <c r="D15" s="1458" t="str">
        <f>IF(+'Master Data'!G1034="N/A","N/A",+'Master Data'!G1034)</f>
        <v xml:space="preserve"> </v>
      </c>
      <c r="E15" s="901"/>
      <c r="F15" s="889"/>
      <c r="G15" s="894"/>
    </row>
    <row r="16" spans="1:9" ht="14.4">
      <c r="A16" s="892" t="s">
        <v>1000</v>
      </c>
      <c r="B16" s="900" t="s">
        <v>4187</v>
      </c>
      <c r="C16" s="899" t="s">
        <v>2140</v>
      </c>
      <c r="D16" s="1458" t="str">
        <f>IF(+'Master Data'!G1035="N/A","N/A",+'Master Data'!G1035)</f>
        <v xml:space="preserve"> </v>
      </c>
      <c r="E16" s="901"/>
      <c r="F16" s="889"/>
      <c r="G16" s="894"/>
    </row>
    <row r="17" spans="1:7" ht="14.4">
      <c r="A17" s="892" t="s">
        <v>1001</v>
      </c>
      <c r="B17" s="900" t="s">
        <v>2193</v>
      </c>
      <c r="C17" s="899" t="s">
        <v>2140</v>
      </c>
      <c r="D17" s="1458" t="str">
        <f>IF(+'Master Data'!G1036="N/A","N/A",+'Master Data'!G1036)</f>
        <v xml:space="preserve"> </v>
      </c>
      <c r="E17" s="901"/>
      <c r="F17" s="889"/>
      <c r="G17" s="894"/>
    </row>
    <row r="18" spans="1:7" ht="14.4">
      <c r="A18" s="892" t="s">
        <v>1002</v>
      </c>
      <c r="B18" s="900" t="s">
        <v>2192</v>
      </c>
      <c r="C18" s="899" t="s">
        <v>2140</v>
      </c>
      <c r="D18" s="1458" t="str">
        <f>IF(+'Master Data'!G1037="N/A","N/A",+'Master Data'!G1037)</f>
        <v xml:space="preserve"> </v>
      </c>
      <c r="E18" s="901"/>
      <c r="F18" s="889"/>
      <c r="G18" s="894"/>
    </row>
    <row r="19" spans="1:7" ht="14.4">
      <c r="A19" s="892" t="s">
        <v>1003</v>
      </c>
      <c r="B19" s="900" t="s">
        <v>4188</v>
      </c>
      <c r="C19" s="899" t="s">
        <v>2140</v>
      </c>
      <c r="D19" s="1458" t="str">
        <f>IF(+'Master Data'!G1038="N/A","N/A",+'Master Data'!G1038)</f>
        <v xml:space="preserve"> </v>
      </c>
      <c r="E19" s="901"/>
      <c r="F19" s="889"/>
      <c r="G19" s="894"/>
    </row>
    <row r="20" spans="1:7" ht="14.4">
      <c r="A20" s="892" t="s">
        <v>1004</v>
      </c>
      <c r="B20" s="900" t="s">
        <v>4189</v>
      </c>
      <c r="C20" s="899" t="s">
        <v>2140</v>
      </c>
      <c r="D20" s="1458" t="str">
        <f>IF(+'Master Data'!G1039="N/A","N/A",+'Master Data'!G1039)</f>
        <v xml:space="preserve"> </v>
      </c>
      <c r="E20" s="901"/>
      <c r="F20" s="889"/>
      <c r="G20" s="894"/>
    </row>
    <row r="21" spans="1:7" ht="14.4">
      <c r="A21" s="892" t="s">
        <v>1005</v>
      </c>
      <c r="B21" s="900" t="s">
        <v>2191</v>
      </c>
      <c r="C21" s="899" t="s">
        <v>2140</v>
      </c>
      <c r="D21" s="1458" t="str">
        <f>IF(+'Master Data'!G1040="N/A","N/A",+'Master Data'!G1040)</f>
        <v xml:space="preserve"> </v>
      </c>
      <c r="E21" s="901"/>
      <c r="F21" s="889"/>
      <c r="G21" s="894"/>
    </row>
    <row r="22" spans="1:7" ht="14.4">
      <c r="A22" s="892" t="s">
        <v>1006</v>
      </c>
      <c r="B22" s="900" t="s">
        <v>4190</v>
      </c>
      <c r="C22" s="899" t="s">
        <v>4202</v>
      </c>
      <c r="D22" s="1458" t="str">
        <f>IF(+'Master Data'!G1041="N/A","N/A",+'Master Data'!G1041)</f>
        <v xml:space="preserve"> </v>
      </c>
      <c r="E22" s="901"/>
      <c r="F22" s="889"/>
      <c r="G22" s="894"/>
    </row>
    <row r="23" spans="1:7" ht="24">
      <c r="A23" s="892" t="s">
        <v>1007</v>
      </c>
      <c r="B23" s="900" t="s">
        <v>2190</v>
      </c>
      <c r="C23" s="899" t="s">
        <v>4203</v>
      </c>
      <c r="D23" s="1458" t="str">
        <f>IF(+'Master Data'!G1042="N/A","N/A",+'Master Data'!G1042)</f>
        <v xml:space="preserve"> </v>
      </c>
      <c r="E23" s="901"/>
      <c r="F23" s="889"/>
      <c r="G23" s="894"/>
    </row>
    <row r="24" spans="1:7" ht="14.4">
      <c r="A24" s="887"/>
      <c r="B24" s="891" t="s">
        <v>2139</v>
      </c>
      <c r="C24" s="886"/>
      <c r="D24" s="889"/>
      <c r="E24" s="890"/>
      <c r="F24" s="889"/>
      <c r="G24" s="893"/>
    </row>
    <row r="25" spans="1:7" ht="14.4">
      <c r="A25" s="887"/>
      <c r="B25" s="886"/>
      <c r="C25" s="886"/>
      <c r="D25" s="889"/>
      <c r="E25" s="890"/>
      <c r="F25" s="889"/>
      <c r="G25" s="888"/>
    </row>
    <row r="26" spans="1:7" ht="14.4">
      <c r="A26" s="887"/>
      <c r="B26" s="886"/>
      <c r="C26" s="886"/>
      <c r="D26" s="889"/>
      <c r="E26" s="890"/>
      <c r="F26" s="889"/>
      <c r="G26" s="894"/>
    </row>
    <row r="27" spans="1:7" ht="14.4">
      <c r="A27" s="903" t="s">
        <v>1008</v>
      </c>
      <c r="B27" s="902" t="s">
        <v>2189</v>
      </c>
      <c r="C27" s="902"/>
      <c r="D27" s="889"/>
      <c r="E27" s="890"/>
      <c r="F27" s="889"/>
      <c r="G27" s="894"/>
    </row>
    <row r="28" spans="1:7" ht="14.4">
      <c r="A28" s="887"/>
      <c r="B28" s="902"/>
      <c r="C28" s="902"/>
      <c r="D28" s="889"/>
      <c r="E28" s="890"/>
      <c r="F28" s="889"/>
      <c r="G28" s="894"/>
    </row>
    <row r="29" spans="1:7" ht="14.4">
      <c r="A29" s="892" t="s">
        <v>1009</v>
      </c>
      <c r="B29" s="900" t="s">
        <v>2188</v>
      </c>
      <c r="C29" s="899" t="s">
        <v>2140</v>
      </c>
      <c r="D29" s="1458" t="str">
        <f>IF(+'Master Data'!G1048="N/A","N/A",+'Master Data'!G1048)</f>
        <v xml:space="preserve"> </v>
      </c>
      <c r="E29" s="901"/>
      <c r="F29" s="889"/>
      <c r="G29" s="894"/>
    </row>
    <row r="30" spans="1:7" ht="14.4">
      <c r="A30" s="892" t="s">
        <v>1010</v>
      </c>
      <c r="B30" s="900" t="s">
        <v>4191</v>
      </c>
      <c r="C30" s="899" t="s">
        <v>2140</v>
      </c>
      <c r="D30" s="1458" t="str">
        <f>IF(+'Master Data'!G1049="N/A","N/A",+'Master Data'!G1049)</f>
        <v xml:space="preserve"> </v>
      </c>
      <c r="E30" s="901"/>
      <c r="F30" s="889"/>
      <c r="G30" s="894"/>
    </row>
    <row r="31" spans="1:7" ht="14.4">
      <c r="A31" s="887"/>
      <c r="B31" s="891" t="s">
        <v>2139</v>
      </c>
      <c r="C31" s="886"/>
      <c r="D31" s="889"/>
      <c r="E31" s="890"/>
      <c r="F31" s="889"/>
      <c r="G31" s="906"/>
    </row>
    <row r="32" spans="1:7" ht="14.4">
      <c r="A32" s="887"/>
      <c r="B32" s="886"/>
      <c r="C32" s="886"/>
      <c r="D32" s="889"/>
      <c r="E32" s="890"/>
      <c r="F32" s="889"/>
      <c r="G32" s="888"/>
    </row>
    <row r="33" spans="1:7" ht="14.4">
      <c r="A33" s="887"/>
      <c r="B33" s="886"/>
      <c r="C33" s="886"/>
      <c r="D33" s="889"/>
      <c r="E33" s="890"/>
      <c r="F33" s="889"/>
      <c r="G33" s="894"/>
    </row>
    <row r="34" spans="1:7" ht="14.4">
      <c r="A34" s="903" t="s">
        <v>1011</v>
      </c>
      <c r="B34" s="902" t="s">
        <v>2186</v>
      </c>
      <c r="C34" s="902"/>
      <c r="D34" s="889"/>
      <c r="E34" s="890"/>
      <c r="F34" s="889"/>
      <c r="G34" s="894"/>
    </row>
    <row r="35" spans="1:7" ht="14.4">
      <c r="A35" s="887"/>
      <c r="B35" s="902"/>
      <c r="C35" s="902"/>
      <c r="D35" s="889"/>
      <c r="E35" s="890"/>
      <c r="F35" s="889"/>
      <c r="G35" s="894"/>
    </row>
    <row r="36" spans="1:7" ht="14.4">
      <c r="A36" s="892" t="s">
        <v>1012</v>
      </c>
      <c r="B36" s="900" t="s">
        <v>4192</v>
      </c>
      <c r="C36" s="899" t="s">
        <v>2140</v>
      </c>
      <c r="D36" s="1458" t="str">
        <f>IF(+'Master Data'!G1055="N/A","N/A",+'Master Data'!G1055)</f>
        <v xml:space="preserve"> </v>
      </c>
      <c r="E36" s="901"/>
      <c r="F36" s="889"/>
      <c r="G36" s="894"/>
    </row>
    <row r="37" spans="1:7" ht="14.4">
      <c r="A37" s="892" t="s">
        <v>1013</v>
      </c>
      <c r="B37" s="900" t="s">
        <v>2185</v>
      </c>
      <c r="C37" s="899" t="s">
        <v>2140</v>
      </c>
      <c r="D37" s="1458" t="str">
        <f>IF(+'Master Data'!G1056="N/A","N/A",+'Master Data'!G1056)</f>
        <v xml:space="preserve"> </v>
      </c>
      <c r="E37" s="901"/>
      <c r="F37" s="889"/>
      <c r="G37" s="894"/>
    </row>
    <row r="38" spans="1:7" ht="24">
      <c r="A38" s="892" t="s">
        <v>1014</v>
      </c>
      <c r="B38" s="900" t="s">
        <v>2184</v>
      </c>
      <c r="C38" s="899" t="s">
        <v>2140</v>
      </c>
      <c r="D38" s="1458" t="str">
        <f>IF(+'Master Data'!G1057="N/A","N/A",+'Master Data'!G1057)</f>
        <v xml:space="preserve"> </v>
      </c>
      <c r="E38" s="901"/>
      <c r="F38" s="889"/>
      <c r="G38" s="894"/>
    </row>
    <row r="39" spans="1:7" ht="14.4">
      <c r="A39" s="887"/>
      <c r="B39" s="891" t="s">
        <v>2139</v>
      </c>
      <c r="C39" s="886"/>
      <c r="D39" s="889"/>
      <c r="E39" s="890"/>
      <c r="F39" s="889"/>
      <c r="G39" s="893"/>
    </row>
    <row r="40" spans="1:7" ht="14.4">
      <c r="A40" s="887"/>
      <c r="B40" s="886"/>
      <c r="C40" s="886"/>
      <c r="D40" s="889"/>
      <c r="E40" s="890"/>
      <c r="F40" s="889"/>
      <c r="G40" s="888"/>
    </row>
    <row r="41" spans="1:7" ht="14.4">
      <c r="A41" s="887"/>
      <c r="B41" s="886"/>
      <c r="C41" s="886"/>
      <c r="D41" s="889"/>
      <c r="E41" s="890"/>
      <c r="F41" s="889"/>
      <c r="G41" s="894"/>
    </row>
    <row r="42" spans="1:7" ht="14.4">
      <c r="A42" s="903" t="s">
        <v>1017</v>
      </c>
      <c r="B42" s="902" t="s">
        <v>2183</v>
      </c>
      <c r="C42" s="902"/>
      <c r="D42" s="889"/>
      <c r="E42" s="890"/>
      <c r="F42" s="889"/>
      <c r="G42" s="894"/>
    </row>
    <row r="43" spans="1:7" ht="14.4">
      <c r="A43" s="887"/>
      <c r="B43" s="902"/>
      <c r="C43" s="902"/>
      <c r="D43" s="889"/>
      <c r="E43" s="890"/>
      <c r="F43" s="889"/>
      <c r="G43" s="894"/>
    </row>
    <row r="44" spans="1:7" ht="14.4">
      <c r="A44" s="892" t="s">
        <v>1018</v>
      </c>
      <c r="B44" s="900" t="s">
        <v>2182</v>
      </c>
      <c r="C44" s="899" t="s">
        <v>2140</v>
      </c>
      <c r="D44" s="1458" t="str">
        <f>IF(+'Master Data'!G1063="N/A","N/A",+'Master Data'!G1063)</f>
        <v xml:space="preserve"> </v>
      </c>
      <c r="E44" s="901"/>
      <c r="F44" s="889"/>
      <c r="G44" s="894"/>
    </row>
    <row r="45" spans="1:7" ht="14.4">
      <c r="A45" s="892" t="s">
        <v>1038</v>
      </c>
      <c r="B45" s="900" t="s">
        <v>2181</v>
      </c>
      <c r="C45" s="899" t="s">
        <v>2140</v>
      </c>
      <c r="D45" s="1458" t="str">
        <f>IF(+'Master Data'!G1064="N/A","N/A",+'Master Data'!G1064)</f>
        <v xml:space="preserve"> </v>
      </c>
      <c r="E45" s="901"/>
      <c r="F45" s="889"/>
      <c r="G45" s="894"/>
    </row>
    <row r="46" spans="1:7" ht="14.4">
      <c r="A46" s="892" t="s">
        <v>1039</v>
      </c>
      <c r="B46" s="900" t="s">
        <v>2180</v>
      </c>
      <c r="C46" s="899" t="s">
        <v>2140</v>
      </c>
      <c r="D46" s="1458" t="str">
        <f>IF(+'Master Data'!G1065="N/A","N/A",+'Master Data'!G1065)</f>
        <v xml:space="preserve"> </v>
      </c>
      <c r="E46" s="901"/>
      <c r="F46" s="889"/>
      <c r="G46" s="894"/>
    </row>
    <row r="47" spans="1:7" ht="14.4">
      <c r="A47" s="892" t="s">
        <v>1040</v>
      </c>
      <c r="B47" s="900" t="s">
        <v>2179</v>
      </c>
      <c r="C47" s="899" t="s">
        <v>2140</v>
      </c>
      <c r="D47" s="1458" t="str">
        <f>IF(+'Master Data'!G1066="N/A","N/A",+'Master Data'!G1066)</f>
        <v xml:space="preserve"> </v>
      </c>
      <c r="E47" s="901"/>
      <c r="F47" s="889"/>
      <c r="G47" s="894"/>
    </row>
    <row r="48" spans="1:7" ht="14.4">
      <c r="A48" s="892" t="s">
        <v>1041</v>
      </c>
      <c r="B48" s="900" t="s">
        <v>2178</v>
      </c>
      <c r="C48" s="899" t="s">
        <v>2140</v>
      </c>
      <c r="D48" s="1458" t="str">
        <f>IF(+'Master Data'!G1067="N/A","N/A",+'Master Data'!G1067)</f>
        <v xml:space="preserve"> </v>
      </c>
      <c r="E48" s="901"/>
      <c r="F48" s="889"/>
      <c r="G48" s="894"/>
    </row>
    <row r="49" spans="1:7" ht="14.4">
      <c r="A49" s="892" t="s">
        <v>1042</v>
      </c>
      <c r="B49" s="900" t="s">
        <v>2177</v>
      </c>
      <c r="C49" s="899" t="s">
        <v>2140</v>
      </c>
      <c r="D49" s="1458" t="str">
        <f>IF(+'Master Data'!G1068="N/A","N/A",+'Master Data'!G1068)</f>
        <v xml:space="preserve"> </v>
      </c>
      <c r="E49" s="901"/>
      <c r="F49" s="889"/>
      <c r="G49" s="894"/>
    </row>
    <row r="50" spans="1:7" ht="14.4">
      <c r="A50" s="898" t="s">
        <v>1043</v>
      </c>
      <c r="B50" s="897" t="s">
        <v>3976</v>
      </c>
      <c r="C50" s="896" t="s">
        <v>2140</v>
      </c>
      <c r="D50" s="1457" t="str">
        <f>IF(+'Master Data'!G1069="N/A","N/A",+'Master Data'!G1069)</f>
        <v xml:space="preserve"> </v>
      </c>
      <c r="E50" s="904"/>
      <c r="F50" s="895"/>
      <c r="G50" s="894"/>
    </row>
    <row r="51" spans="1:7" ht="14.4">
      <c r="A51" s="887"/>
      <c r="B51" s="891" t="s">
        <v>2139</v>
      </c>
      <c r="C51" s="886"/>
      <c r="D51" s="889"/>
      <c r="E51" s="890"/>
      <c r="F51" s="889"/>
      <c r="G51" s="893"/>
    </row>
    <row r="52" spans="1:7" ht="14.4">
      <c r="A52" s="887"/>
      <c r="B52" s="886"/>
      <c r="C52" s="886"/>
      <c r="D52" s="889"/>
      <c r="E52" s="890"/>
      <c r="F52" s="889"/>
      <c r="G52" s="888"/>
    </row>
    <row r="53" spans="1:7" ht="14.4">
      <c r="A53" s="887"/>
      <c r="B53" s="886"/>
      <c r="C53" s="886"/>
      <c r="D53" s="889"/>
      <c r="E53" s="890"/>
      <c r="F53" s="889"/>
      <c r="G53" s="894"/>
    </row>
    <row r="54" spans="1:7" ht="14.4">
      <c r="A54" s="903" t="s">
        <v>2175</v>
      </c>
      <c r="B54" s="902" t="s">
        <v>2174</v>
      </c>
      <c r="C54" s="902"/>
      <c r="D54" s="889"/>
      <c r="E54" s="890"/>
      <c r="F54" s="889"/>
      <c r="G54" s="894"/>
    </row>
    <row r="55" spans="1:7" ht="14.4">
      <c r="A55" s="887"/>
      <c r="B55" s="902"/>
      <c r="C55" s="902"/>
      <c r="D55" s="889"/>
      <c r="E55" s="890"/>
      <c r="F55" s="889"/>
      <c r="G55" s="894"/>
    </row>
    <row r="56" spans="1:7" ht="14.4">
      <c r="A56" s="892" t="s">
        <v>1019</v>
      </c>
      <c r="B56" s="900" t="s">
        <v>2173</v>
      </c>
      <c r="C56" s="899" t="s">
        <v>2140</v>
      </c>
      <c r="D56" s="1458" t="str">
        <f>IF(+'Master Data'!G1075="N/A","N/A",+'Master Data'!G1075)</f>
        <v xml:space="preserve"> </v>
      </c>
      <c r="E56" s="901"/>
      <c r="F56" s="889"/>
      <c r="G56" s="894"/>
    </row>
    <row r="57" spans="1:7" ht="14.4">
      <c r="A57" s="892" t="s">
        <v>2172</v>
      </c>
      <c r="B57" s="900" t="s">
        <v>4193</v>
      </c>
      <c r="C57" s="899" t="s">
        <v>2140</v>
      </c>
      <c r="D57" s="1458" t="str">
        <f>IF(+'Master Data'!G1076="N/A","N/A",+'Master Data'!G1076)</f>
        <v xml:space="preserve"> </v>
      </c>
      <c r="E57" s="901"/>
      <c r="F57" s="889"/>
      <c r="G57" s="894"/>
    </row>
    <row r="58" spans="1:7" ht="14.4">
      <c r="A58" s="892" t="s">
        <v>2171</v>
      </c>
      <c r="B58" s="900" t="s">
        <v>2169</v>
      </c>
      <c r="C58" s="899" t="s">
        <v>2140</v>
      </c>
      <c r="D58" s="1458" t="str">
        <f>IF(+'Master Data'!G1077="N/A","N/A",+'Master Data'!G1077)</f>
        <v xml:space="preserve"> </v>
      </c>
      <c r="E58" s="901"/>
      <c r="F58" s="889"/>
      <c r="G58" s="894"/>
    </row>
    <row r="59" spans="1:7" ht="24">
      <c r="A59" s="892" t="s">
        <v>2170</v>
      </c>
      <c r="B59" s="900" t="s">
        <v>2167</v>
      </c>
      <c r="C59" s="899" t="s">
        <v>2140</v>
      </c>
      <c r="D59" s="1458" t="str">
        <f>IF(+'Master Data'!G1078="N/A","N/A",+'Master Data'!G1078)</f>
        <v xml:space="preserve"> </v>
      </c>
      <c r="E59" s="901"/>
      <c r="F59" s="889"/>
      <c r="G59" s="894"/>
    </row>
    <row r="60" spans="1:7" ht="14.4">
      <c r="A60" s="892" t="s">
        <v>2168</v>
      </c>
      <c r="B60" s="900" t="s">
        <v>2165</v>
      </c>
      <c r="C60" s="899" t="s">
        <v>2140</v>
      </c>
      <c r="D60" s="1458" t="str">
        <f>IF(+'Master Data'!G1079="N/A","N/A",+'Master Data'!G1079)</f>
        <v xml:space="preserve"> </v>
      </c>
      <c r="E60" s="901"/>
      <c r="F60" s="889"/>
      <c r="G60" s="894"/>
    </row>
    <row r="61" spans="1:7" ht="14.4">
      <c r="A61" s="892" t="s">
        <v>2166</v>
      </c>
      <c r="B61" s="900" t="s">
        <v>4205</v>
      </c>
      <c r="C61" s="899" t="s">
        <v>2140</v>
      </c>
      <c r="D61" s="1458" t="str">
        <f>IF(+'Master Data'!G1080="N/A","N/A",+'Master Data'!G1080)</f>
        <v xml:space="preserve"> </v>
      </c>
      <c r="E61" s="901"/>
      <c r="F61" s="889"/>
      <c r="G61" s="894"/>
    </row>
    <row r="62" spans="1:7" ht="14.4">
      <c r="A62" s="892"/>
      <c r="B62" s="891" t="s">
        <v>2139</v>
      </c>
      <c r="C62" s="886"/>
      <c r="D62" s="889"/>
      <c r="E62" s="890"/>
      <c r="F62" s="889"/>
      <c r="G62" s="893"/>
    </row>
    <row r="63" spans="1:7" ht="14.4">
      <c r="A63" s="892"/>
      <c r="B63" s="886"/>
      <c r="C63" s="886"/>
      <c r="D63" s="889"/>
      <c r="E63" s="890"/>
      <c r="F63" s="889"/>
      <c r="G63" s="888"/>
    </row>
    <row r="64" spans="1:7" ht="14.4">
      <c r="A64" s="887"/>
      <c r="B64" s="886"/>
      <c r="C64" s="886"/>
      <c r="D64" s="889"/>
      <c r="E64" s="890"/>
      <c r="F64" s="889"/>
      <c r="G64" s="894"/>
    </row>
    <row r="65" spans="1:7" ht="14.4">
      <c r="A65" s="903" t="s">
        <v>2162</v>
      </c>
      <c r="B65" s="902" t="s">
        <v>4194</v>
      </c>
      <c r="C65" s="902"/>
      <c r="D65" s="889"/>
      <c r="E65" s="890"/>
      <c r="F65" s="889"/>
      <c r="G65" s="894"/>
    </row>
    <row r="66" spans="1:7" ht="14.4">
      <c r="A66" s="887"/>
      <c r="B66" s="902"/>
      <c r="C66" s="902"/>
      <c r="D66" s="889"/>
      <c r="E66" s="890"/>
      <c r="F66" s="889"/>
      <c r="G66" s="894"/>
    </row>
    <row r="67" spans="1:7" ht="14.4">
      <c r="A67" s="892" t="s">
        <v>1020</v>
      </c>
      <c r="B67" s="900" t="s">
        <v>2155</v>
      </c>
      <c r="C67" s="899" t="s">
        <v>4204</v>
      </c>
      <c r="D67" s="1458" t="str">
        <f>IF(+'Master Data'!G1086="N/A","N/A",+'Master Data'!G1086)</f>
        <v xml:space="preserve"> </v>
      </c>
      <c r="E67" s="901"/>
      <c r="F67" s="889"/>
      <c r="G67" s="894"/>
    </row>
    <row r="68" spans="1:7" ht="14.4">
      <c r="A68" s="887"/>
      <c r="B68" s="891" t="s">
        <v>2139</v>
      </c>
      <c r="C68" s="886"/>
      <c r="D68" s="889"/>
      <c r="E68" s="890"/>
      <c r="F68" s="889"/>
      <c r="G68" s="893"/>
    </row>
    <row r="69" spans="1:7" ht="14.4">
      <c r="A69" s="887"/>
      <c r="B69" s="886"/>
      <c r="C69" s="886"/>
      <c r="D69" s="889"/>
      <c r="E69" s="890"/>
      <c r="F69" s="889"/>
      <c r="G69" s="888"/>
    </row>
    <row r="70" spans="1:7" ht="14.4">
      <c r="A70" s="887"/>
      <c r="B70" s="886"/>
      <c r="C70" s="886"/>
      <c r="D70" s="889"/>
      <c r="E70" s="890"/>
      <c r="F70" s="889"/>
      <c r="G70" s="894"/>
    </row>
    <row r="71" spans="1:7" ht="14.4">
      <c r="A71" s="903" t="s">
        <v>2161</v>
      </c>
      <c r="B71" s="902" t="s">
        <v>2152</v>
      </c>
      <c r="C71" s="902"/>
      <c r="D71" s="889"/>
      <c r="E71" s="890"/>
      <c r="F71" s="889"/>
      <c r="G71" s="894"/>
    </row>
    <row r="72" spans="1:7" ht="14.4">
      <c r="A72" s="887"/>
      <c r="B72" s="902"/>
      <c r="C72" s="902"/>
      <c r="D72" s="889"/>
      <c r="E72" s="890"/>
      <c r="F72" s="889"/>
      <c r="G72" s="894"/>
    </row>
    <row r="73" spans="1:7" ht="14.4">
      <c r="A73" s="892" t="s">
        <v>1021</v>
      </c>
      <c r="B73" s="900" t="s">
        <v>2150</v>
      </c>
      <c r="C73" s="899" t="s">
        <v>2140</v>
      </c>
      <c r="D73" s="1458" t="str">
        <f>IF(+'Master Data'!G1092="N/A","N/A",+'Master Data'!G1092)</f>
        <v xml:space="preserve"> </v>
      </c>
      <c r="E73" s="901"/>
      <c r="F73" s="889"/>
      <c r="G73" s="894"/>
    </row>
    <row r="74" spans="1:7" ht="14.4">
      <c r="A74" s="892" t="s">
        <v>1818</v>
      </c>
      <c r="B74" s="900" t="s">
        <v>2149</v>
      </c>
      <c r="C74" s="899" t="s">
        <v>2140</v>
      </c>
      <c r="D74" s="1458" t="str">
        <f>IF(+'Master Data'!G1093="N/A","N/A",+'Master Data'!G1093)</f>
        <v xml:space="preserve"> </v>
      </c>
      <c r="E74" s="901"/>
      <c r="F74" s="889"/>
      <c r="G74" s="894"/>
    </row>
    <row r="75" spans="1:7" ht="14.4">
      <c r="A75" s="892" t="s">
        <v>1824</v>
      </c>
      <c r="B75" s="900" t="s">
        <v>2148</v>
      </c>
      <c r="C75" s="899" t="s">
        <v>2140</v>
      </c>
      <c r="D75" s="1458" t="str">
        <f>IF(+'Master Data'!G1094="N/A","N/A",+'Master Data'!G1094)</f>
        <v xml:space="preserve"> </v>
      </c>
      <c r="E75" s="901"/>
      <c r="F75" s="889"/>
      <c r="G75" s="894"/>
    </row>
    <row r="76" spans="1:7" ht="14.4">
      <c r="A76" s="892"/>
      <c r="B76" s="891" t="s">
        <v>2139</v>
      </c>
      <c r="C76" s="886"/>
      <c r="D76" s="889"/>
      <c r="E76" s="890"/>
      <c r="F76" s="889"/>
      <c r="G76" s="893"/>
    </row>
    <row r="77" spans="1:7" ht="14.4">
      <c r="A77" s="892"/>
      <c r="B77" s="886"/>
      <c r="C77" s="886"/>
      <c r="D77" s="889"/>
      <c r="E77" s="890"/>
      <c r="F77" s="889"/>
      <c r="G77" s="888"/>
    </row>
    <row r="78" spans="1:7" ht="14.4">
      <c r="A78" s="887"/>
      <c r="B78" s="886"/>
      <c r="C78" s="886"/>
      <c r="D78" s="889"/>
      <c r="E78" s="890"/>
      <c r="F78" s="889"/>
      <c r="G78" s="894"/>
    </row>
    <row r="79" spans="1:7" ht="14.4">
      <c r="A79" s="903" t="s">
        <v>2160</v>
      </c>
      <c r="B79" s="902" t="s">
        <v>2146</v>
      </c>
      <c r="C79" s="902"/>
      <c r="D79" s="889"/>
      <c r="E79" s="890"/>
      <c r="F79" s="889"/>
      <c r="G79" s="894"/>
    </row>
    <row r="80" spans="1:7" ht="14.4">
      <c r="A80" s="887"/>
      <c r="B80" s="902"/>
      <c r="C80" s="902"/>
      <c r="D80" s="889"/>
      <c r="E80" s="890"/>
      <c r="F80" s="889"/>
      <c r="G80" s="894"/>
    </row>
    <row r="81" spans="1:7" ht="24">
      <c r="A81" s="892" t="s">
        <v>1412</v>
      </c>
      <c r="B81" s="900" t="s">
        <v>4195</v>
      </c>
      <c r="C81" s="899" t="s">
        <v>2140</v>
      </c>
      <c r="D81" s="1458" t="str">
        <f>IF(+'Master Data'!G1100="N/A","N/A",+'Master Data'!G1100)</f>
        <v xml:space="preserve"> </v>
      </c>
      <c r="E81" s="901"/>
      <c r="F81" s="889"/>
      <c r="G81" s="894"/>
    </row>
    <row r="82" spans="1:7" ht="14.4">
      <c r="A82" s="898" t="s">
        <v>1413</v>
      </c>
      <c r="B82" s="897" t="s">
        <v>2145</v>
      </c>
      <c r="C82" s="896" t="s">
        <v>2140</v>
      </c>
      <c r="D82" s="1457" t="str">
        <f>IF(+'Master Data'!G1101="N/A","N/A",+'Master Data'!G1101)</f>
        <v xml:space="preserve"> </v>
      </c>
      <c r="E82" s="904"/>
      <c r="F82" s="895"/>
      <c r="G82" s="894"/>
    </row>
    <row r="83" spans="1:7" ht="14.4">
      <c r="A83" s="887"/>
      <c r="B83" s="891" t="s">
        <v>2139</v>
      </c>
      <c r="C83" s="886"/>
      <c r="D83" s="889"/>
      <c r="E83" s="890"/>
      <c r="F83" s="889"/>
      <c r="G83" s="893"/>
    </row>
    <row r="84" spans="1:7" ht="14.4">
      <c r="A84" s="887"/>
      <c r="B84" s="886"/>
      <c r="C84" s="886"/>
      <c r="D84" s="889"/>
      <c r="E84" s="890"/>
      <c r="F84" s="889"/>
      <c r="G84" s="888"/>
    </row>
    <row r="85" spans="1:7" ht="14.4">
      <c r="A85" s="887"/>
      <c r="B85" s="886"/>
      <c r="C85" s="886"/>
      <c r="D85" s="889"/>
      <c r="E85" s="890"/>
      <c r="F85" s="889"/>
      <c r="G85" s="894"/>
    </row>
    <row r="86" spans="1:7" ht="14.4">
      <c r="A86" s="903" t="s">
        <v>2159</v>
      </c>
      <c r="B86" s="902" t="s">
        <v>2143</v>
      </c>
      <c r="C86" s="905"/>
      <c r="D86" s="889"/>
      <c r="E86" s="890"/>
      <c r="F86" s="889"/>
      <c r="G86" s="894"/>
    </row>
    <row r="87" spans="1:7" ht="14.4">
      <c r="A87" s="887"/>
      <c r="B87" s="905"/>
      <c r="C87" s="905"/>
      <c r="D87" s="889"/>
      <c r="E87" s="890"/>
      <c r="F87" s="889"/>
      <c r="G87" s="894"/>
    </row>
    <row r="88" spans="1:7" ht="14.4">
      <c r="A88" s="892" t="s">
        <v>2158</v>
      </c>
      <c r="B88" s="900" t="s">
        <v>4196</v>
      </c>
      <c r="C88" s="899" t="s">
        <v>2140</v>
      </c>
      <c r="D88" s="1458" t="str">
        <f>IF(+'Master Data'!G1107="N/A","N/A",+'Master Data'!G1107)</f>
        <v xml:space="preserve"> </v>
      </c>
      <c r="E88" s="901"/>
      <c r="F88" s="889"/>
      <c r="G88" s="894"/>
    </row>
    <row r="89" spans="1:7" ht="14.4">
      <c r="A89" s="892" t="s">
        <v>2157</v>
      </c>
      <c r="B89" s="900" t="s">
        <v>4197</v>
      </c>
      <c r="C89" s="899" t="s">
        <v>2140</v>
      </c>
      <c r="D89" s="1458" t="str">
        <f>IF(+'Master Data'!G1108="N/A","N/A",+'Master Data'!G1108)</f>
        <v xml:space="preserve"> </v>
      </c>
      <c r="E89" s="901"/>
      <c r="F89" s="889"/>
      <c r="G89" s="894"/>
    </row>
    <row r="90" spans="1:7" ht="14.4">
      <c r="A90" s="892" t="s">
        <v>2156</v>
      </c>
      <c r="B90" s="900" t="s">
        <v>4198</v>
      </c>
      <c r="C90" s="899" t="s">
        <v>2140</v>
      </c>
      <c r="D90" s="1458" t="str">
        <f>IF(+'Master Data'!G1109="N/A","N/A",+'Master Data'!G1109)</f>
        <v xml:space="preserve"> </v>
      </c>
      <c r="E90" s="901"/>
      <c r="F90" s="889"/>
      <c r="G90" s="894"/>
    </row>
    <row r="91" spans="1:7" ht="14.4">
      <c r="A91" s="898" t="s">
        <v>2154</v>
      </c>
      <c r="B91" s="897" t="s">
        <v>4199</v>
      </c>
      <c r="C91" s="896" t="s">
        <v>2140</v>
      </c>
      <c r="D91" s="1457" t="str">
        <f>IF(+'Master Data'!G1110="N/A","N/A",+'Master Data'!G1110)</f>
        <v xml:space="preserve"> </v>
      </c>
      <c r="E91" s="904"/>
      <c r="F91" s="895"/>
      <c r="G91" s="894"/>
    </row>
    <row r="92" spans="1:7" ht="14.4">
      <c r="A92" s="892"/>
      <c r="B92" s="891" t="s">
        <v>2139</v>
      </c>
      <c r="C92" s="886"/>
      <c r="D92" s="889"/>
      <c r="E92" s="890"/>
      <c r="F92" s="889"/>
      <c r="G92" s="893"/>
    </row>
    <row r="93" spans="1:7" ht="14.4">
      <c r="A93" s="892"/>
      <c r="B93" s="886"/>
      <c r="C93" s="886"/>
      <c r="D93" s="889"/>
      <c r="E93" s="890"/>
      <c r="F93" s="889"/>
      <c r="G93" s="888"/>
    </row>
    <row r="94" spans="1:7" ht="14.4">
      <c r="A94" s="887"/>
      <c r="B94" s="886"/>
      <c r="C94" s="886"/>
      <c r="D94" s="889"/>
      <c r="E94" s="890"/>
      <c r="F94" s="889"/>
      <c r="G94" s="894"/>
    </row>
    <row r="95" spans="1:7" ht="14.4">
      <c r="A95" s="903" t="s">
        <v>2153</v>
      </c>
      <c r="B95" s="902" t="s">
        <v>4200</v>
      </c>
      <c r="C95" s="902"/>
      <c r="D95" s="889"/>
      <c r="E95" s="890"/>
      <c r="F95" s="889"/>
      <c r="G95" s="894"/>
    </row>
    <row r="96" spans="1:7" ht="14.4">
      <c r="A96" s="887"/>
      <c r="B96" s="902"/>
      <c r="C96" s="902"/>
      <c r="D96" s="889"/>
      <c r="E96" s="890"/>
      <c r="F96" s="889"/>
      <c r="G96" s="894"/>
    </row>
    <row r="97" spans="1:7" ht="14.4">
      <c r="A97" s="892" t="s">
        <v>2151</v>
      </c>
      <c r="B97" s="900"/>
      <c r="C97" s="899" t="s">
        <v>2140</v>
      </c>
      <c r="D97" s="1458" t="str">
        <f>IF(+'Master Data'!G1116="N/A","N/A",+'Master Data'!G1116)</f>
        <v xml:space="preserve"> </v>
      </c>
      <c r="E97" s="901"/>
      <c r="F97" s="889"/>
      <c r="G97" s="894"/>
    </row>
    <row r="98" spans="1:7" ht="14.4">
      <c r="A98" s="892"/>
      <c r="B98" s="891" t="s">
        <v>2139</v>
      </c>
      <c r="C98" s="886"/>
      <c r="D98" s="889"/>
      <c r="E98" s="890"/>
      <c r="F98" s="889"/>
      <c r="G98" s="893"/>
    </row>
    <row r="99" spans="1:7" ht="14.4">
      <c r="A99" s="892"/>
      <c r="B99" s="886"/>
      <c r="C99" s="886"/>
      <c r="D99" s="889"/>
      <c r="E99" s="890"/>
      <c r="F99" s="889"/>
      <c r="G99" s="888"/>
    </row>
    <row r="100" spans="1:7" ht="14.4">
      <c r="A100" s="892"/>
      <c r="B100" s="891"/>
      <c r="C100" s="886"/>
      <c r="D100" s="889"/>
      <c r="E100" s="890"/>
      <c r="F100" s="889"/>
      <c r="G100" s="888"/>
    </row>
    <row r="101" spans="1:7" ht="13.8" thickBot="1">
      <c r="A101" s="887"/>
      <c r="B101" s="886"/>
      <c r="C101" s="886"/>
      <c r="D101" s="885"/>
      <c r="E101" s="884"/>
      <c r="F101" s="883"/>
      <c r="G101" s="882"/>
    </row>
    <row r="102" spans="1:7" ht="39" customHeight="1" thickBot="1">
      <c r="A102" s="4885" t="s">
        <v>3979</v>
      </c>
      <c r="B102" s="4886"/>
      <c r="C102" s="4886"/>
      <c r="D102" s="4886"/>
      <c r="E102" s="4886"/>
      <c r="F102" s="4887"/>
      <c r="G102" s="1907"/>
    </row>
    <row r="103" spans="1:7">
      <c r="A103" s="881"/>
      <c r="C103" s="879"/>
      <c r="F103" s="880"/>
      <c r="G103" s="880"/>
    </row>
    <row r="104" spans="1:7">
      <c r="A104" s="881"/>
      <c r="C104" s="879"/>
      <c r="F104" s="880"/>
      <c r="G104" s="880"/>
    </row>
  </sheetData>
  <mergeCells count="5">
    <mergeCell ref="A102:F102"/>
    <mergeCell ref="A2:G2"/>
    <mergeCell ref="A3:G3"/>
    <mergeCell ref="A1:G1"/>
    <mergeCell ref="A4:G4"/>
  </mergeCells>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Date:16 JANUARY 2023
Revision 9</oddHeader>
    <oddFooter>Page &amp;P of &amp;N</oddFooter>
  </headerFooter>
  <rowBreaks count="2" manualBreakCount="2">
    <brk id="68" max="6" man="1"/>
    <brk id="98"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1328129" r:id="rId4" name="Button 1">
              <controlPr defaultSize="0" print="0" autoFill="0" autoPict="0" macro="[0]!ToMainMenu">
                <anchor>
                  <from>
                    <xdr:col>7</xdr:col>
                    <xdr:colOff>419100</xdr:colOff>
                    <xdr:row>1</xdr:row>
                    <xdr:rowOff>121920</xdr:rowOff>
                  </from>
                  <to>
                    <xdr:col>9</xdr:col>
                    <xdr:colOff>533400</xdr:colOff>
                    <xdr:row>3</xdr:row>
                    <xdr:rowOff>0</xdr:rowOff>
                  </to>
                </anchor>
              </controlPr>
            </control>
          </mc:Choice>
        </mc:AlternateContent>
        <mc:AlternateContent xmlns:mc="http://schemas.openxmlformats.org/markup-compatibility/2006">
          <mc:Choice Requires="x14">
            <control shapeId="1328130" r:id="rId5" name="Button 2">
              <controlPr defaultSize="0" print="0" autoFill="0" autoPict="0" macro="[0]!Printsheet">
                <anchor>
                  <from>
                    <xdr:col>7</xdr:col>
                    <xdr:colOff>419100</xdr:colOff>
                    <xdr:row>6</xdr:row>
                    <xdr:rowOff>99060</xdr:rowOff>
                  </from>
                  <to>
                    <xdr:col>9</xdr:col>
                    <xdr:colOff>533400</xdr:colOff>
                    <xdr:row>7</xdr:row>
                    <xdr:rowOff>182880</xdr:rowOff>
                  </to>
                </anchor>
              </controlPr>
            </control>
          </mc:Choice>
        </mc:AlternateContent>
        <mc:AlternateContent xmlns:mc="http://schemas.openxmlformats.org/markup-compatibility/2006">
          <mc:Choice Requires="x14">
            <control shapeId="1328131" r:id="rId6" name="Button 3">
              <controlPr defaultSize="0" print="0" autoFill="0" autoPict="0" macro="[0]!PrintPreview">
                <anchor>
                  <from>
                    <xdr:col>7</xdr:col>
                    <xdr:colOff>419100</xdr:colOff>
                    <xdr:row>3</xdr:row>
                    <xdr:rowOff>30480</xdr:rowOff>
                  </from>
                  <to>
                    <xdr:col>9</xdr:col>
                    <xdr:colOff>533400</xdr:colOff>
                    <xdr:row>4</xdr:row>
                    <xdr:rowOff>137160</xdr:rowOff>
                  </to>
                </anchor>
              </controlPr>
            </control>
          </mc:Choice>
        </mc:AlternateContent>
        <mc:AlternateContent xmlns:mc="http://schemas.openxmlformats.org/markup-compatibility/2006">
          <mc:Choice Requires="x14">
            <control shapeId="1328132" r:id="rId7" name="Button 4">
              <controlPr defaultSize="0" print="0" autoFill="0" autoPict="0" macro="[0]!ToDataEntry">
                <anchor>
                  <from>
                    <xdr:col>7</xdr:col>
                    <xdr:colOff>419100</xdr:colOff>
                    <xdr:row>8</xdr:row>
                    <xdr:rowOff>22860</xdr:rowOff>
                  </from>
                  <to>
                    <xdr:col>9</xdr:col>
                    <xdr:colOff>533400</xdr:colOff>
                    <xdr:row>9</xdr:row>
                    <xdr:rowOff>106680</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tabColor rgb="FFC00000"/>
  </sheetPr>
  <dimension ref="B1:I49"/>
  <sheetViews>
    <sheetView showGridLines="0" showRowColHeaders="0" zoomScaleNormal="100" workbookViewId="0">
      <selection activeCell="E28" sqref="E28"/>
    </sheetView>
  </sheetViews>
  <sheetFormatPr defaultRowHeight="13.2"/>
  <cols>
    <col min="1" max="1" width="3.6640625" customWidth="1"/>
    <col min="2" max="2" width="21" customWidth="1"/>
    <col min="9" max="9" width="18.6640625" customWidth="1"/>
  </cols>
  <sheetData>
    <row r="1" spans="2:9" ht="18.75" customHeight="1" thickBot="1">
      <c r="B1" s="4892" t="str">
        <f>+'Table of Contents'!B90</f>
        <v>Annexure 8</v>
      </c>
      <c r="C1" s="4892"/>
      <c r="D1" s="4892"/>
      <c r="E1" s="4892"/>
      <c r="F1" s="4892"/>
      <c r="G1" s="4892"/>
      <c r="H1" s="4892"/>
      <c r="I1" s="4892"/>
    </row>
    <row r="2" spans="2:9" ht="45" customHeight="1" thickBot="1">
      <c r="B2" s="4893" t="s">
        <v>2545</v>
      </c>
      <c r="C2" s="4894"/>
      <c r="D2" s="4894"/>
      <c r="E2" s="4894"/>
      <c r="F2" s="4894"/>
      <c r="G2" s="4894"/>
      <c r="H2" s="4894"/>
      <c r="I2" s="4895"/>
    </row>
    <row r="4" spans="2:9">
      <c r="B4" s="4" t="s">
        <v>2531</v>
      </c>
    </row>
    <row r="5" spans="2:9">
      <c r="B5" s="4"/>
    </row>
    <row r="6" spans="2:9" ht="18" customHeight="1">
      <c r="B6" s="29" t="s">
        <v>2536</v>
      </c>
      <c r="C6" s="4902" t="s">
        <v>582</v>
      </c>
      <c r="D6" s="4903"/>
      <c r="E6" s="4903"/>
      <c r="F6" s="4903"/>
      <c r="G6" s="4903"/>
      <c r="H6" s="4903"/>
      <c r="I6" s="4903"/>
    </row>
    <row r="7" spans="2:9" ht="12" customHeight="1">
      <c r="B7" s="29"/>
      <c r="C7" s="949"/>
      <c r="D7" s="210"/>
      <c r="E7" s="210"/>
      <c r="F7" s="210"/>
      <c r="G7" s="210"/>
      <c r="H7" s="210"/>
      <c r="I7" s="210"/>
    </row>
    <row r="8" spans="2:9" ht="18" customHeight="1">
      <c r="B8" s="29" t="s">
        <v>973</v>
      </c>
      <c r="C8" s="3381" t="str">
        <f>+'Master Data'!E223</f>
        <v>Head: Public Works (KZN Department of Public Works: Province of KwaZulu-Natal)</v>
      </c>
      <c r="D8" s="3381"/>
      <c r="E8" s="3381"/>
      <c r="F8" s="3381"/>
      <c r="G8" s="3381"/>
      <c r="H8" s="3381"/>
      <c r="I8" s="3381"/>
    </row>
    <row r="9" spans="2:9" ht="12" customHeight="1">
      <c r="B9" s="29"/>
      <c r="C9" s="950"/>
      <c r="D9" s="950"/>
      <c r="E9" s="950"/>
      <c r="F9" s="950"/>
      <c r="G9" s="950"/>
      <c r="H9" s="950"/>
      <c r="I9" s="950"/>
    </row>
    <row r="10" spans="2:9" ht="18" customHeight="1">
      <c r="B10" s="29" t="s">
        <v>2537</v>
      </c>
      <c r="C10" s="3020" t="s">
        <v>2540</v>
      </c>
      <c r="D10" s="3020"/>
      <c r="E10" s="3020"/>
      <c r="F10" s="3020"/>
      <c r="G10" s="3020"/>
      <c r="H10" s="3020"/>
      <c r="I10" s="3020"/>
    </row>
    <row r="11" spans="2:9" ht="12" customHeight="1">
      <c r="B11" s="29"/>
      <c r="C11" s="311"/>
      <c r="D11" s="5"/>
      <c r="E11" s="5"/>
      <c r="F11" s="5"/>
      <c r="G11" s="5"/>
      <c r="H11" s="5"/>
      <c r="I11" s="5"/>
    </row>
    <row r="12" spans="2:9" ht="13.2" customHeight="1">
      <c r="C12" s="3423" t="str">
        <f>+'Master Data'!E18</f>
        <v>KZN Public Works: 191 Prince Alfred Street</v>
      </c>
      <c r="D12" s="3424"/>
      <c r="E12" s="3424"/>
      <c r="F12" s="3424"/>
      <c r="G12" s="3424"/>
      <c r="H12" s="3424"/>
      <c r="I12" s="3425"/>
    </row>
    <row r="13" spans="2:9">
      <c r="C13" s="3426"/>
      <c r="D13" s="2448"/>
      <c r="E13" s="2448"/>
      <c r="F13" s="2448"/>
      <c r="G13" s="2448"/>
      <c r="H13" s="2448"/>
      <c r="I13" s="3427"/>
    </row>
    <row r="14" spans="2:9">
      <c r="B14" s="29" t="s">
        <v>2538</v>
      </c>
      <c r="C14" s="3426"/>
      <c r="D14" s="2448"/>
      <c r="E14" s="2448"/>
      <c r="F14" s="2448"/>
      <c r="G14" s="2448"/>
      <c r="H14" s="2448"/>
      <c r="I14" s="3427"/>
    </row>
    <row r="15" spans="2:9">
      <c r="C15" s="3426"/>
      <c r="D15" s="2448"/>
      <c r="E15" s="2448"/>
      <c r="F15" s="2448"/>
      <c r="G15" s="2448"/>
      <c r="H15" s="2448"/>
      <c r="I15" s="3427"/>
    </row>
    <row r="16" spans="2:9">
      <c r="C16" s="3428"/>
      <c r="D16" s="3429"/>
      <c r="E16" s="3429"/>
      <c r="F16" s="3429"/>
      <c r="G16" s="3429"/>
      <c r="H16" s="3429"/>
      <c r="I16" s="3430"/>
    </row>
    <row r="17" spans="2:9" ht="12" customHeight="1">
      <c r="C17" s="943"/>
      <c r="D17" s="943"/>
      <c r="E17" s="943"/>
      <c r="F17" s="943"/>
      <c r="G17" s="943"/>
      <c r="H17" s="943"/>
      <c r="I17" s="943"/>
    </row>
    <row r="18" spans="2:9">
      <c r="B18" s="29" t="s">
        <v>2539</v>
      </c>
      <c r="C18" s="4896" t="str">
        <f>+'Master Data'!E21</f>
        <v>Region: District Municipality: Local Municipality: Ward Nr.: Cluster Nr x:</v>
      </c>
      <c r="D18" s="4897"/>
      <c r="E18" s="4897"/>
      <c r="F18" s="4897"/>
      <c r="G18" s="4897"/>
      <c r="H18" s="4897"/>
      <c r="I18" s="4898"/>
    </row>
    <row r="19" spans="2:9">
      <c r="B19" s="29"/>
      <c r="C19" s="4656"/>
      <c r="D19" s="4657"/>
      <c r="E19" s="4657"/>
      <c r="F19" s="4657"/>
      <c r="G19" s="4657"/>
      <c r="H19" s="4657"/>
      <c r="I19" s="4658"/>
    </row>
    <row r="20" spans="2:9">
      <c r="B20" s="29"/>
      <c r="C20" s="4899"/>
      <c r="D20" s="4900"/>
      <c r="E20" s="4900"/>
      <c r="F20" s="4900"/>
      <c r="G20" s="4900"/>
      <c r="H20" s="4900"/>
      <c r="I20" s="4901"/>
    </row>
    <row r="21" spans="2:9">
      <c r="B21" s="29"/>
    </row>
    <row r="22" spans="2:9">
      <c r="B22" s="4" t="s">
        <v>2532</v>
      </c>
    </row>
    <row r="25" spans="2:9">
      <c r="B25" s="3618" t="s">
        <v>2533</v>
      </c>
      <c r="C25" s="3618"/>
      <c r="D25" s="3618"/>
      <c r="E25" s="3618"/>
      <c r="F25" s="3618"/>
      <c r="G25" s="3618"/>
      <c r="H25" s="3618"/>
      <c r="I25" s="3618"/>
    </row>
    <row r="26" spans="2:9">
      <c r="B26" s="3618"/>
      <c r="C26" s="3618"/>
      <c r="D26" s="3618"/>
      <c r="E26" s="3618"/>
      <c r="F26" s="3618"/>
      <c r="G26" s="3618"/>
      <c r="H26" s="3618"/>
      <c r="I26" s="3618"/>
    </row>
    <row r="32" spans="2:9">
      <c r="B32" t="s">
        <v>2534</v>
      </c>
      <c r="C32" s="390"/>
      <c r="D32" s="390"/>
      <c r="E32" s="390"/>
      <c r="F32" s="390"/>
      <c r="G32" s="110" t="s">
        <v>2535</v>
      </c>
      <c r="H32" s="3482"/>
      <c r="I32" s="3482"/>
    </row>
    <row r="33" spans="2:9">
      <c r="H33" s="4890" t="s">
        <v>1380</v>
      </c>
      <c r="I33" s="4890"/>
    </row>
    <row r="39" spans="2:9">
      <c r="B39" s="390"/>
      <c r="C39" s="390"/>
      <c r="G39" s="390"/>
      <c r="H39" s="390"/>
      <c r="I39" s="390"/>
    </row>
    <row r="40" spans="2:9">
      <c r="B40" t="s">
        <v>495</v>
      </c>
      <c r="G40" t="s">
        <v>496</v>
      </c>
    </row>
    <row r="45" spans="2:9" ht="13.2" customHeight="1"/>
    <row r="46" spans="2:9">
      <c r="G46" s="931"/>
      <c r="H46" s="931"/>
      <c r="I46" s="931"/>
    </row>
    <row r="47" spans="2:9">
      <c r="G47" s="931"/>
      <c r="H47" s="931"/>
      <c r="I47" s="931"/>
    </row>
    <row r="48" spans="2:9">
      <c r="B48" s="390"/>
      <c r="C48" s="390"/>
      <c r="G48" s="390"/>
      <c r="H48" s="390"/>
      <c r="I48" s="390"/>
    </row>
    <row r="49" spans="2:9" ht="43.2" customHeight="1">
      <c r="B49" s="112" t="s">
        <v>2543</v>
      </c>
      <c r="G49" s="4891" t="s">
        <v>2544</v>
      </c>
      <c r="H49" s="4891"/>
      <c r="I49" s="4891"/>
    </row>
  </sheetData>
  <mergeCells count="11">
    <mergeCell ref="H32:I32"/>
    <mergeCell ref="H33:I33"/>
    <mergeCell ref="G49:I49"/>
    <mergeCell ref="B1:I1"/>
    <mergeCell ref="B25:I26"/>
    <mergeCell ref="B2:I2"/>
    <mergeCell ref="C12:I16"/>
    <mergeCell ref="C18:I20"/>
    <mergeCell ref="C6:I6"/>
    <mergeCell ref="C8:I8"/>
    <mergeCell ref="C10:I10"/>
  </mergeCells>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Date:16 JANUARY 2023
Revision 9</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27105" r:id="rId4" name="Button 1">
              <controlPr defaultSize="0" print="0" autoFill="0" autoPict="0" macro="[0]!ToMainMenu">
                <anchor>
                  <from>
                    <xdr:col>9</xdr:col>
                    <xdr:colOff>579120</xdr:colOff>
                    <xdr:row>0</xdr:row>
                    <xdr:rowOff>228600</xdr:rowOff>
                  </from>
                  <to>
                    <xdr:col>12</xdr:col>
                    <xdr:colOff>83820</xdr:colOff>
                    <xdr:row>1</xdr:row>
                    <xdr:rowOff>266700</xdr:rowOff>
                  </to>
                </anchor>
              </controlPr>
            </control>
          </mc:Choice>
        </mc:AlternateContent>
        <mc:AlternateContent xmlns:mc="http://schemas.openxmlformats.org/markup-compatibility/2006">
          <mc:Choice Requires="x14">
            <control shapeId="1327106" r:id="rId5" name="Button 2">
              <controlPr defaultSize="0" print="0" autoFill="0" autoPict="0" macro="[0]!Printsheet">
                <anchor>
                  <from>
                    <xdr:col>9</xdr:col>
                    <xdr:colOff>579120</xdr:colOff>
                    <xdr:row>4</xdr:row>
                    <xdr:rowOff>106680</xdr:rowOff>
                  </from>
                  <to>
                    <xdr:col>12</xdr:col>
                    <xdr:colOff>83820</xdr:colOff>
                    <xdr:row>5</xdr:row>
                    <xdr:rowOff>220980</xdr:rowOff>
                  </to>
                </anchor>
              </controlPr>
            </control>
          </mc:Choice>
        </mc:AlternateContent>
        <mc:AlternateContent xmlns:mc="http://schemas.openxmlformats.org/markup-compatibility/2006">
          <mc:Choice Requires="x14">
            <control shapeId="1327107" r:id="rId6" name="Button 3">
              <controlPr defaultSize="0" print="0" autoFill="0" autoPict="0" macro="[0]!PrintPreview">
                <anchor>
                  <from>
                    <xdr:col>9</xdr:col>
                    <xdr:colOff>579120</xdr:colOff>
                    <xdr:row>1</xdr:row>
                    <xdr:rowOff>297180</xdr:rowOff>
                  </from>
                  <to>
                    <xdr:col>12</xdr:col>
                    <xdr:colOff>83820</xdr:colOff>
                    <xdr:row>2</xdr:row>
                    <xdr:rowOff>0</xdr:rowOff>
                  </to>
                </anchor>
              </controlPr>
            </control>
          </mc:Choice>
        </mc:AlternateContent>
        <mc:AlternateContent xmlns:mc="http://schemas.openxmlformats.org/markup-compatibility/2006">
          <mc:Choice Requires="x14">
            <control shapeId="1327108" r:id="rId7" name="Button 4">
              <controlPr defaultSize="0" print="0" autoFill="0" autoPict="0" macro="[0]!ToDataEntry">
                <anchor>
                  <from>
                    <xdr:col>9</xdr:col>
                    <xdr:colOff>579120</xdr:colOff>
                    <xdr:row>6</xdr:row>
                    <xdr:rowOff>22860</xdr:rowOff>
                  </from>
                  <to>
                    <xdr:col>12</xdr:col>
                    <xdr:colOff>83820</xdr:colOff>
                    <xdr:row>7</xdr:row>
                    <xdr:rowOff>144780</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tabColor rgb="FFC00000"/>
  </sheetPr>
  <dimension ref="A1:Q415"/>
  <sheetViews>
    <sheetView showGridLines="0" zoomScaleNormal="100" zoomScaleSheetLayoutView="90" workbookViewId="0">
      <selection activeCell="E28" sqref="E28"/>
    </sheetView>
  </sheetViews>
  <sheetFormatPr defaultRowHeight="13.2"/>
  <cols>
    <col min="1" max="1" width="11.88671875" customWidth="1"/>
    <col min="2" max="2" width="5" style="112" customWidth="1"/>
  </cols>
  <sheetData>
    <row r="1" spans="1:17" ht="13.8" thickBot="1"/>
    <row r="2" spans="1:17" ht="18" thickBot="1">
      <c r="A2" s="4917" t="s">
        <v>4044</v>
      </c>
      <c r="B2" s="4918"/>
      <c r="C2" s="4918"/>
      <c r="D2" s="4918"/>
      <c r="E2" s="4918"/>
      <c r="F2" s="4918"/>
      <c r="G2" s="4918"/>
      <c r="H2" s="4918"/>
      <c r="I2" s="4918"/>
      <c r="J2" s="4918"/>
      <c r="K2" s="4919"/>
    </row>
    <row r="3" spans="1:17" ht="13.8">
      <c r="A3" s="700"/>
      <c r="B3" s="24"/>
      <c r="C3" s="24"/>
      <c r="D3" s="24"/>
      <c r="E3" s="24"/>
      <c r="F3" s="24"/>
      <c r="G3" s="24"/>
      <c r="H3" s="24"/>
      <c r="I3" s="24"/>
      <c r="J3" s="24"/>
      <c r="K3" s="24"/>
    </row>
    <row r="4" spans="1:17" ht="51" customHeight="1">
      <c r="A4" s="951" t="s">
        <v>1456</v>
      </c>
      <c r="B4" s="4904" t="s">
        <v>4045</v>
      </c>
      <c r="C4" s="4732"/>
      <c r="D4" s="4732"/>
      <c r="E4" s="4732"/>
      <c r="F4" s="4732"/>
      <c r="G4" s="4732"/>
      <c r="H4" s="4732"/>
      <c r="I4" s="4732"/>
      <c r="J4" s="4732"/>
      <c r="K4" s="4733"/>
    </row>
    <row r="5" spans="1:17" ht="13.8">
      <c r="A5" s="700"/>
      <c r="B5" s="24"/>
      <c r="C5" s="24"/>
      <c r="D5" s="24"/>
      <c r="E5" s="24"/>
      <c r="F5" s="24"/>
      <c r="G5" s="24"/>
      <c r="H5" s="24"/>
      <c r="I5" s="24"/>
      <c r="J5" s="24"/>
      <c r="K5" s="24"/>
    </row>
    <row r="6" spans="1:17" ht="22.5" customHeight="1">
      <c r="A6" s="962" t="s">
        <v>2554</v>
      </c>
      <c r="B6" s="24"/>
      <c r="C6" s="24"/>
      <c r="D6" s="24"/>
      <c r="E6" s="24"/>
      <c r="F6" s="24"/>
      <c r="G6" s="24"/>
      <c r="H6" s="24"/>
      <c r="I6" s="24"/>
      <c r="J6" s="24"/>
      <c r="K6" s="24"/>
      <c r="O6" s="4125" t="s">
        <v>273</v>
      </c>
      <c r="P6" s="4125"/>
      <c r="Q6" s="4125"/>
    </row>
    <row r="7" spans="1:17" s="85" customFormat="1" ht="16.5" customHeight="1">
      <c r="A7" s="963" t="s">
        <v>2555</v>
      </c>
      <c r="B7" s="963" t="s">
        <v>2556</v>
      </c>
      <c r="C7" s="963"/>
      <c r="D7" s="963"/>
      <c r="E7" s="963"/>
      <c r="F7" s="963"/>
      <c r="G7" s="963"/>
      <c r="H7" s="963"/>
      <c r="I7" s="963"/>
      <c r="J7" s="963"/>
      <c r="K7" s="963"/>
      <c r="O7" s="4125"/>
      <c r="P7" s="4125"/>
      <c r="Q7" s="4125"/>
    </row>
    <row r="8" spans="1:17" s="85" customFormat="1" ht="16.5" customHeight="1">
      <c r="A8" s="963" t="s">
        <v>2557</v>
      </c>
      <c r="B8" s="963" t="s">
        <v>2558</v>
      </c>
      <c r="C8" s="963"/>
      <c r="D8" s="963"/>
      <c r="E8" s="963"/>
      <c r="F8" s="963"/>
      <c r="G8" s="963"/>
      <c r="H8" s="963"/>
      <c r="I8" s="963"/>
      <c r="J8" s="963"/>
      <c r="K8" s="963"/>
    </row>
    <row r="9" spans="1:17" s="85" customFormat="1" ht="16.5" customHeight="1">
      <c r="A9" s="963" t="s">
        <v>2559</v>
      </c>
      <c r="B9" s="963" t="s">
        <v>2560</v>
      </c>
      <c r="C9" s="963"/>
      <c r="D9" s="963"/>
      <c r="E9" s="963"/>
      <c r="F9" s="963"/>
      <c r="G9" s="963"/>
      <c r="H9" s="963"/>
      <c r="I9" s="963"/>
      <c r="J9" s="963"/>
      <c r="K9" s="963"/>
    </row>
    <row r="10" spans="1:17" s="85" customFormat="1" ht="16.5" customHeight="1">
      <c r="A10" s="963" t="s">
        <v>2561</v>
      </c>
      <c r="B10" s="963" t="s">
        <v>4046</v>
      </c>
      <c r="C10" s="963"/>
      <c r="D10" s="963"/>
      <c r="E10" s="963"/>
      <c r="F10" s="963"/>
      <c r="G10" s="963"/>
      <c r="H10" s="963"/>
      <c r="I10" s="963"/>
      <c r="J10" s="963"/>
      <c r="K10" s="963"/>
    </row>
    <row r="11" spans="1:17" s="85" customFormat="1" ht="16.5" customHeight="1">
      <c r="A11" s="963" t="s">
        <v>2562</v>
      </c>
      <c r="B11" s="963" t="s">
        <v>2563</v>
      </c>
      <c r="C11" s="963"/>
      <c r="D11" s="963"/>
      <c r="E11" s="963"/>
      <c r="F11" s="963"/>
      <c r="G11" s="963"/>
      <c r="H11" s="963"/>
      <c r="I11" s="963"/>
      <c r="J11" s="963"/>
      <c r="K11" s="963"/>
    </row>
    <row r="12" spans="1:17" s="85" customFormat="1" ht="16.5" customHeight="1">
      <c r="A12" s="963" t="s">
        <v>2564</v>
      </c>
      <c r="B12" s="963" t="s">
        <v>4077</v>
      </c>
      <c r="C12" s="963"/>
      <c r="D12" s="963"/>
      <c r="E12" s="963"/>
      <c r="F12" s="963"/>
      <c r="G12" s="963"/>
      <c r="H12" s="963"/>
      <c r="I12" s="963"/>
      <c r="J12" s="963"/>
      <c r="K12" s="963"/>
    </row>
    <row r="13" spans="1:17" s="85" customFormat="1" ht="16.5" customHeight="1">
      <c r="A13" s="963" t="s">
        <v>2565</v>
      </c>
      <c r="B13" s="963" t="s">
        <v>2566</v>
      </c>
      <c r="C13" s="963"/>
      <c r="D13" s="963"/>
      <c r="E13" s="963"/>
      <c r="F13" s="963"/>
      <c r="G13" s="963"/>
      <c r="H13" s="963"/>
      <c r="I13" s="963"/>
      <c r="J13" s="963"/>
      <c r="K13" s="963"/>
    </row>
    <row r="14" spans="1:17" s="85" customFormat="1" ht="16.5" customHeight="1">
      <c r="A14" s="963" t="s">
        <v>2567</v>
      </c>
      <c r="B14" s="963" t="s">
        <v>4094</v>
      </c>
      <c r="C14" s="963"/>
      <c r="D14" s="963"/>
      <c r="E14" s="963"/>
      <c r="F14" s="963"/>
      <c r="G14" s="963"/>
      <c r="H14" s="963"/>
      <c r="I14" s="963"/>
      <c r="J14" s="963"/>
      <c r="K14" s="963"/>
    </row>
    <row r="15" spans="1:17" s="85" customFormat="1" ht="16.5" customHeight="1">
      <c r="A15" s="963" t="s">
        <v>2568</v>
      </c>
      <c r="B15" s="963" t="s">
        <v>4139</v>
      </c>
      <c r="C15" s="963"/>
      <c r="D15" s="963"/>
      <c r="E15" s="963"/>
      <c r="F15" s="963"/>
      <c r="G15" s="963"/>
      <c r="H15" s="963"/>
      <c r="I15" s="963"/>
      <c r="J15" s="963"/>
      <c r="K15" s="963"/>
    </row>
    <row r="16" spans="1:17" s="85" customFormat="1" ht="16.5" customHeight="1">
      <c r="A16" s="963" t="s">
        <v>2570</v>
      </c>
      <c r="B16" s="963" t="s">
        <v>2571</v>
      </c>
      <c r="C16" s="963"/>
      <c r="D16" s="963"/>
      <c r="E16" s="963"/>
      <c r="F16" s="963"/>
      <c r="G16" s="963"/>
      <c r="H16" s="963"/>
      <c r="I16" s="963"/>
      <c r="J16" s="963"/>
      <c r="K16" s="963"/>
    </row>
    <row r="17" spans="1:11" s="85" customFormat="1" ht="16.5" customHeight="1">
      <c r="A17" s="963" t="s">
        <v>2572</v>
      </c>
      <c r="B17" s="963" t="s">
        <v>2573</v>
      </c>
      <c r="C17" s="963"/>
      <c r="D17" s="963"/>
      <c r="E17" s="963"/>
      <c r="F17" s="963"/>
      <c r="G17" s="963"/>
      <c r="H17" s="963"/>
      <c r="I17" s="963"/>
      <c r="J17" s="963"/>
      <c r="K17" s="963"/>
    </row>
    <row r="18" spans="1:11" s="85" customFormat="1" ht="16.5" customHeight="1">
      <c r="A18" s="963" t="s">
        <v>2574</v>
      </c>
      <c r="B18" s="963" t="s">
        <v>4047</v>
      </c>
      <c r="C18" s="963"/>
      <c r="D18" s="963"/>
      <c r="E18" s="963"/>
      <c r="F18" s="963"/>
      <c r="G18" s="963"/>
      <c r="H18" s="963"/>
      <c r="I18" s="963"/>
      <c r="J18" s="963"/>
      <c r="K18" s="963"/>
    </row>
    <row r="19" spans="1:11" ht="13.8">
      <c r="A19" s="700"/>
      <c r="B19" s="24"/>
      <c r="C19" s="24"/>
      <c r="D19" s="24"/>
      <c r="E19" s="24"/>
      <c r="F19" s="24"/>
      <c r="G19" s="24"/>
      <c r="H19" s="24"/>
      <c r="I19" s="24"/>
      <c r="J19" s="24"/>
      <c r="K19" s="24"/>
    </row>
    <row r="20" spans="1:11" ht="13.8">
      <c r="A20" s="962" t="s">
        <v>2555</v>
      </c>
      <c r="B20" s="23" t="s">
        <v>2556</v>
      </c>
      <c r="C20" s="24"/>
      <c r="D20" s="24"/>
      <c r="E20" s="24"/>
      <c r="F20" s="24"/>
      <c r="G20" s="24"/>
      <c r="H20" s="24"/>
      <c r="I20" s="24"/>
      <c r="J20" s="24"/>
      <c r="K20" s="24"/>
    </row>
    <row r="21" spans="1:11" ht="7.5" customHeight="1">
      <c r="A21" s="700"/>
      <c r="B21" s="24"/>
      <c r="C21" s="24"/>
      <c r="D21" s="24"/>
      <c r="E21" s="24"/>
      <c r="F21" s="24"/>
      <c r="G21" s="24"/>
      <c r="H21" s="24"/>
      <c r="I21" s="24"/>
      <c r="J21" s="24"/>
      <c r="K21" s="24"/>
    </row>
    <row r="22" spans="1:11" ht="217.2" customHeight="1">
      <c r="A22" s="24"/>
      <c r="B22" s="4240" t="s">
        <v>4048</v>
      </c>
      <c r="C22" s="4240"/>
      <c r="D22" s="4240"/>
      <c r="E22" s="4240"/>
      <c r="F22" s="4240"/>
      <c r="G22" s="4240"/>
      <c r="H22" s="4240"/>
      <c r="I22" s="4240"/>
      <c r="J22" s="4240"/>
      <c r="K22" s="4240"/>
    </row>
    <row r="23" spans="1:11" ht="57.75" customHeight="1">
      <c r="A23" s="24"/>
      <c r="B23" s="4240" t="s">
        <v>4049</v>
      </c>
      <c r="C23" s="4240"/>
      <c r="D23" s="4240"/>
      <c r="E23" s="4240"/>
      <c r="F23" s="4240"/>
      <c r="G23" s="4240"/>
      <c r="H23" s="4240"/>
      <c r="I23" s="4240"/>
      <c r="J23" s="4240"/>
      <c r="K23" s="4240"/>
    </row>
    <row r="24" spans="1:11" ht="13.8">
      <c r="A24" s="964" t="s">
        <v>2557</v>
      </c>
      <c r="B24" s="965" t="s">
        <v>2558</v>
      </c>
      <c r="C24" s="24"/>
      <c r="D24" s="24"/>
      <c r="E24" s="24"/>
      <c r="F24" s="24"/>
      <c r="G24" s="24"/>
      <c r="H24" s="24"/>
      <c r="I24" s="24"/>
      <c r="J24" s="24"/>
      <c r="K24" s="24"/>
    </row>
    <row r="25" spans="1:11" ht="7.5" customHeight="1">
      <c r="A25" s="24"/>
      <c r="B25" s="700"/>
      <c r="C25" s="24"/>
      <c r="D25" s="24"/>
      <c r="E25" s="24"/>
      <c r="F25" s="24"/>
      <c r="G25" s="24"/>
      <c r="H25" s="24"/>
      <c r="I25" s="24"/>
      <c r="J25" s="24"/>
      <c r="K25" s="24"/>
    </row>
    <row r="26" spans="1:11" ht="13.8">
      <c r="A26" s="700" t="s">
        <v>2617</v>
      </c>
      <c r="B26" s="23" t="s">
        <v>2618</v>
      </c>
      <c r="C26" s="24"/>
      <c r="D26" s="24"/>
      <c r="E26" s="24"/>
      <c r="F26" s="24"/>
      <c r="G26" s="24"/>
      <c r="H26" s="24"/>
      <c r="I26" s="24"/>
      <c r="J26" s="24"/>
      <c r="K26" s="24"/>
    </row>
    <row r="27" spans="1:11" ht="115.5" customHeight="1">
      <c r="A27" s="24"/>
      <c r="B27" s="700" t="s">
        <v>503</v>
      </c>
      <c r="C27" s="700" t="s">
        <v>2578</v>
      </c>
      <c r="D27" s="4240" t="s">
        <v>4050</v>
      </c>
      <c r="E27" s="4240"/>
      <c r="F27" s="4240"/>
      <c r="G27" s="4240"/>
      <c r="H27" s="4240"/>
      <c r="I27" s="4240"/>
      <c r="J27" s="4240"/>
      <c r="K27" s="4240"/>
    </row>
    <row r="28" spans="1:11" ht="38.25" customHeight="1">
      <c r="A28" s="24"/>
      <c r="B28" s="700" t="s">
        <v>928</v>
      </c>
      <c r="C28" s="700" t="s">
        <v>2578</v>
      </c>
      <c r="D28" s="4240" t="s">
        <v>2577</v>
      </c>
      <c r="E28" s="4240"/>
      <c r="F28" s="4240"/>
      <c r="G28" s="4240"/>
      <c r="H28" s="4240"/>
      <c r="I28" s="4240"/>
      <c r="J28" s="4240"/>
      <c r="K28" s="4240"/>
    </row>
    <row r="29" spans="1:11" ht="22.5" customHeight="1">
      <c r="A29" s="24"/>
      <c r="B29" s="700" t="s">
        <v>777</v>
      </c>
      <c r="C29" s="700" t="s">
        <v>2579</v>
      </c>
      <c r="D29" s="2648" t="s">
        <v>2575</v>
      </c>
      <c r="E29" s="2648"/>
      <c r="F29" s="2648"/>
      <c r="G29" s="2648"/>
      <c r="H29" s="2648"/>
      <c r="I29" s="2648"/>
      <c r="J29" s="2648"/>
      <c r="K29" s="2648"/>
    </row>
    <row r="30" spans="1:11" ht="19.5" customHeight="1">
      <c r="A30" s="24"/>
      <c r="B30" s="700" t="s">
        <v>159</v>
      </c>
      <c r="C30" s="700" t="s">
        <v>2580</v>
      </c>
      <c r="D30" s="2648" t="s">
        <v>2576</v>
      </c>
      <c r="E30" s="2648"/>
      <c r="F30" s="2648"/>
      <c r="G30" s="2648"/>
      <c r="H30" s="2648"/>
      <c r="I30" s="2648"/>
      <c r="J30" s="2648"/>
      <c r="K30" s="2648"/>
    </row>
    <row r="31" spans="1:11" ht="12.75" customHeight="1">
      <c r="A31" s="700" t="s">
        <v>582</v>
      </c>
      <c r="B31" s="24"/>
      <c r="C31" s="24"/>
      <c r="D31" s="24"/>
      <c r="E31" s="24"/>
      <c r="F31" s="24"/>
      <c r="G31" s="24"/>
      <c r="H31" s="24"/>
      <c r="I31" s="24"/>
      <c r="J31" s="24"/>
      <c r="K31" s="24"/>
    </row>
    <row r="32" spans="1:11" ht="12.75" customHeight="1">
      <c r="A32" s="962" t="s">
        <v>2581</v>
      </c>
      <c r="B32" s="23" t="s">
        <v>2531</v>
      </c>
      <c r="C32" s="24"/>
      <c r="D32" s="24"/>
      <c r="E32" s="24"/>
      <c r="F32" s="24"/>
      <c r="G32" s="24"/>
      <c r="H32" s="24"/>
      <c r="I32" s="24"/>
      <c r="J32" s="24"/>
      <c r="K32" s="24"/>
    </row>
    <row r="33" spans="1:11" ht="32.25" customHeight="1">
      <c r="A33" s="24"/>
      <c r="B33" s="700" t="s">
        <v>503</v>
      </c>
      <c r="C33" s="700" t="s">
        <v>2582</v>
      </c>
      <c r="D33" s="24"/>
      <c r="E33" s="4240" t="s">
        <v>4051</v>
      </c>
      <c r="F33" s="4240"/>
      <c r="G33" s="4240"/>
      <c r="H33" s="4240"/>
      <c r="I33" s="4240"/>
      <c r="J33" s="4240"/>
      <c r="K33" s="4240"/>
    </row>
    <row r="34" spans="1:11" ht="19.5" customHeight="1">
      <c r="A34" s="24"/>
      <c r="B34" s="700" t="s">
        <v>928</v>
      </c>
      <c r="C34" s="700" t="s">
        <v>2583</v>
      </c>
      <c r="D34" s="24"/>
      <c r="E34" s="3635" t="s">
        <v>2585</v>
      </c>
      <c r="F34" s="3635"/>
      <c r="G34" s="3635"/>
      <c r="H34" s="3635"/>
      <c r="I34" s="3635"/>
      <c r="J34" s="3635"/>
      <c r="K34" s="3635"/>
    </row>
    <row r="35" spans="1:11" ht="27.6" customHeight="1">
      <c r="A35" s="24"/>
      <c r="B35" s="700" t="s">
        <v>777</v>
      </c>
      <c r="C35" s="700" t="s">
        <v>2584</v>
      </c>
      <c r="D35" s="24"/>
      <c r="E35" s="2648" t="s">
        <v>4052</v>
      </c>
      <c r="F35" s="2648"/>
      <c r="G35" s="2648"/>
      <c r="H35" s="2648"/>
      <c r="I35" s="2648"/>
      <c r="J35" s="2648"/>
      <c r="K35" s="2648"/>
    </row>
    <row r="36" spans="1:11" ht="13.8">
      <c r="A36" s="700" t="s">
        <v>582</v>
      </c>
      <c r="B36" s="24"/>
      <c r="C36" s="24"/>
      <c r="D36" s="24" t="s">
        <v>582</v>
      </c>
      <c r="E36" s="24"/>
      <c r="F36" s="24"/>
      <c r="G36" s="24"/>
      <c r="H36" s="24"/>
      <c r="I36" s="24"/>
      <c r="J36" s="24"/>
      <c r="K36" s="24"/>
    </row>
    <row r="37" spans="1:11" ht="20.25" customHeight="1">
      <c r="A37" s="962" t="s">
        <v>2559</v>
      </c>
      <c r="B37" s="962" t="s">
        <v>2560</v>
      </c>
      <c r="C37" s="24"/>
      <c r="D37" s="24"/>
      <c r="E37" s="24"/>
      <c r="F37" s="24"/>
      <c r="G37" s="24"/>
      <c r="H37" s="24"/>
      <c r="I37" s="24"/>
      <c r="J37" s="24"/>
      <c r="K37" s="24"/>
    </row>
    <row r="38" spans="1:11" ht="6" customHeight="1">
      <c r="A38" s="700"/>
      <c r="B38" s="24"/>
      <c r="C38" s="24"/>
      <c r="D38" s="24"/>
      <c r="E38" s="24"/>
      <c r="F38" s="24"/>
      <c r="G38" s="24"/>
      <c r="H38" s="24"/>
      <c r="I38" s="24"/>
      <c r="J38" s="24"/>
      <c r="K38" s="24"/>
    </row>
    <row r="39" spans="1:11" ht="144" customHeight="1">
      <c r="A39" s="24"/>
      <c r="B39" s="4240" t="s">
        <v>4053</v>
      </c>
      <c r="C39" s="4240"/>
      <c r="D39" s="4240"/>
      <c r="E39" s="4240"/>
      <c r="F39" s="4240"/>
      <c r="G39" s="4240"/>
      <c r="H39" s="4240"/>
      <c r="I39" s="4240"/>
      <c r="J39" s="4240"/>
      <c r="K39" s="4240"/>
    </row>
    <row r="40" spans="1:11" ht="13.8">
      <c r="A40" s="700"/>
      <c r="B40" s="24"/>
      <c r="C40" s="24"/>
      <c r="D40" s="24"/>
      <c r="E40" s="24"/>
      <c r="F40" s="24"/>
      <c r="G40" s="24"/>
      <c r="H40" s="24"/>
      <c r="I40" s="24"/>
      <c r="J40" s="24"/>
      <c r="K40" s="24"/>
    </row>
    <row r="41" spans="1:11" ht="18" customHeight="1">
      <c r="A41" s="962" t="s">
        <v>2586</v>
      </c>
      <c r="B41" s="962" t="s">
        <v>4046</v>
      </c>
      <c r="C41" s="24"/>
      <c r="D41" s="24"/>
      <c r="E41" s="24"/>
      <c r="F41" s="24"/>
      <c r="G41" s="24"/>
      <c r="H41" s="24"/>
      <c r="I41" s="24"/>
      <c r="J41" s="24"/>
      <c r="K41" s="24"/>
    </row>
    <row r="42" spans="1:11" ht="6" customHeight="1">
      <c r="A42" s="700"/>
      <c r="B42" s="24"/>
      <c r="C42" s="24"/>
      <c r="D42" s="24"/>
      <c r="E42" s="24"/>
      <c r="F42" s="24"/>
      <c r="G42" s="24"/>
      <c r="H42" s="24"/>
      <c r="I42" s="24"/>
      <c r="J42" s="24"/>
      <c r="K42" s="24"/>
    </row>
    <row r="43" spans="1:11" ht="13.8">
      <c r="A43" s="962" t="s">
        <v>2587</v>
      </c>
      <c r="B43" s="959" t="s">
        <v>2531</v>
      </c>
      <c r="C43" s="24"/>
      <c r="D43" s="24"/>
      <c r="E43" s="24"/>
      <c r="F43" s="24"/>
      <c r="G43" s="24"/>
      <c r="H43" s="24"/>
      <c r="I43" s="24"/>
      <c r="J43" s="24"/>
      <c r="K43" s="24"/>
    </row>
    <row r="44" spans="1:11" ht="21" customHeight="1">
      <c r="A44" s="24"/>
      <c r="B44" s="700" t="s">
        <v>503</v>
      </c>
      <c r="C44" s="2648" t="s">
        <v>2588</v>
      </c>
      <c r="D44" s="2648"/>
      <c r="E44" s="2648"/>
      <c r="F44" s="2648"/>
      <c r="G44" s="2648"/>
      <c r="H44" s="2648"/>
      <c r="I44" s="2648"/>
      <c r="J44" s="2648"/>
      <c r="K44" s="2648"/>
    </row>
    <row r="45" spans="1:11" ht="33" customHeight="1">
      <c r="A45" s="24"/>
      <c r="B45" s="700" t="s">
        <v>928</v>
      </c>
      <c r="C45" s="4240" t="s">
        <v>4054</v>
      </c>
      <c r="D45" s="4240"/>
      <c r="E45" s="4240"/>
      <c r="F45" s="4240"/>
      <c r="G45" s="4240"/>
      <c r="H45" s="4240"/>
      <c r="I45" s="4240"/>
      <c r="J45" s="4240"/>
      <c r="K45" s="4240"/>
    </row>
    <row r="46" spans="1:11" ht="18.75" customHeight="1">
      <c r="A46" s="24"/>
      <c r="B46" s="700" t="s">
        <v>777</v>
      </c>
      <c r="C46" s="4240" t="s">
        <v>4055</v>
      </c>
      <c r="D46" s="4240"/>
      <c r="E46" s="4240"/>
      <c r="F46" s="4240"/>
      <c r="G46" s="4240"/>
      <c r="H46" s="4240"/>
      <c r="I46" s="4240"/>
      <c r="J46" s="4240"/>
      <c r="K46" s="4240"/>
    </row>
    <row r="47" spans="1:11" ht="19.95" customHeight="1">
      <c r="A47" s="24"/>
      <c r="B47" s="700" t="s">
        <v>159</v>
      </c>
      <c r="C47" s="4240" t="s">
        <v>2589</v>
      </c>
      <c r="D47" s="4240"/>
      <c r="E47" s="4240"/>
      <c r="F47" s="4240"/>
      <c r="G47" s="4240"/>
      <c r="H47" s="4240"/>
      <c r="I47" s="4240"/>
      <c r="J47" s="4240"/>
      <c r="K47" s="4240"/>
    </row>
    <row r="48" spans="1:11" ht="32.25" customHeight="1">
      <c r="A48" s="24"/>
      <c r="B48" s="700" t="s">
        <v>160</v>
      </c>
      <c r="C48" s="2648" t="s">
        <v>4056</v>
      </c>
      <c r="D48" s="2648"/>
      <c r="E48" s="2648"/>
      <c r="F48" s="2648"/>
      <c r="G48" s="2648"/>
      <c r="H48" s="2648"/>
      <c r="I48" s="2648"/>
      <c r="J48" s="2648"/>
      <c r="K48" s="2648"/>
    </row>
    <row r="49" spans="1:11" ht="18.75" customHeight="1">
      <c r="A49" s="24"/>
      <c r="B49" s="700" t="s">
        <v>1269</v>
      </c>
      <c r="C49" s="2648" t="s">
        <v>2593</v>
      </c>
      <c r="D49" s="2648"/>
      <c r="E49" s="2648"/>
      <c r="F49" s="2648"/>
      <c r="G49" s="2648"/>
      <c r="H49" s="2648"/>
      <c r="I49" s="2648"/>
      <c r="J49" s="2648"/>
      <c r="K49" s="2648"/>
    </row>
    <row r="50" spans="1:11" ht="33" customHeight="1">
      <c r="A50" s="24"/>
      <c r="B50" s="700" t="s">
        <v>1270</v>
      </c>
      <c r="C50" s="2648" t="s">
        <v>2594</v>
      </c>
      <c r="D50" s="2648"/>
      <c r="E50" s="2648"/>
      <c r="F50" s="2648"/>
      <c r="G50" s="2648"/>
      <c r="H50" s="2648"/>
      <c r="I50" s="2648"/>
      <c r="J50" s="2648"/>
      <c r="K50" s="2648"/>
    </row>
    <row r="51" spans="1:11" ht="19.95" customHeight="1">
      <c r="A51" s="24"/>
      <c r="B51" s="700" t="s">
        <v>1271</v>
      </c>
      <c r="C51" s="2648" t="s">
        <v>2590</v>
      </c>
      <c r="D51" s="2648"/>
      <c r="E51" s="2648"/>
      <c r="F51" s="2648"/>
      <c r="G51" s="2648"/>
      <c r="H51" s="2648"/>
      <c r="I51" s="2648"/>
      <c r="J51" s="2648"/>
      <c r="K51" s="2648"/>
    </row>
    <row r="52" spans="1:11" ht="21.75" customHeight="1">
      <c r="A52" s="24"/>
      <c r="B52" s="700" t="s">
        <v>401</v>
      </c>
      <c r="C52" s="2648" t="s">
        <v>2591</v>
      </c>
      <c r="D52" s="2648"/>
      <c r="E52" s="2648"/>
      <c r="F52" s="2648"/>
      <c r="G52" s="2648"/>
      <c r="H52" s="2648"/>
      <c r="I52" s="2648"/>
      <c r="J52" s="2648"/>
      <c r="K52" s="2648"/>
    </row>
    <row r="53" spans="1:11" ht="32.25" customHeight="1">
      <c r="A53" s="24"/>
      <c r="B53" s="700" t="s">
        <v>1272</v>
      </c>
      <c r="C53" s="2648" t="s">
        <v>2592</v>
      </c>
      <c r="D53" s="2648"/>
      <c r="E53" s="2648"/>
      <c r="F53" s="2648"/>
      <c r="G53" s="2648"/>
      <c r="H53" s="2648"/>
      <c r="I53" s="2648"/>
      <c r="J53" s="2648"/>
      <c r="K53" s="2648"/>
    </row>
    <row r="54" spans="1:11" ht="15" customHeight="1">
      <c r="A54" s="700"/>
      <c r="B54" s="24"/>
      <c r="C54" s="24"/>
      <c r="D54" s="24"/>
      <c r="E54" s="24"/>
      <c r="F54" s="24"/>
      <c r="G54" s="24"/>
      <c r="H54" s="24"/>
      <c r="I54" s="24"/>
      <c r="J54" s="24"/>
      <c r="K54" s="24"/>
    </row>
    <row r="55" spans="1:11" ht="21" customHeight="1">
      <c r="A55" s="962" t="s">
        <v>2595</v>
      </c>
      <c r="B55" s="951" t="s">
        <v>2596</v>
      </c>
      <c r="C55" s="23"/>
      <c r="D55" s="24"/>
      <c r="E55" s="24"/>
      <c r="F55" s="24"/>
      <c r="G55" s="24"/>
      <c r="H55" s="24"/>
      <c r="I55" s="24"/>
      <c r="J55" s="24"/>
      <c r="K55" s="24"/>
    </row>
    <row r="56" spans="1:11" ht="18.75" customHeight="1">
      <c r="A56" s="24"/>
      <c r="B56" s="700" t="s">
        <v>503</v>
      </c>
      <c r="C56" s="2648" t="s">
        <v>4057</v>
      </c>
      <c r="D56" s="2648"/>
      <c r="E56" s="2648"/>
      <c r="F56" s="2648"/>
      <c r="G56" s="2648"/>
      <c r="H56" s="2648"/>
      <c r="I56" s="2648"/>
      <c r="J56" s="2648"/>
      <c r="K56" s="2648"/>
    </row>
    <row r="57" spans="1:11" ht="29.25" customHeight="1">
      <c r="A57" s="700"/>
      <c r="B57" s="700" t="s">
        <v>928</v>
      </c>
      <c r="C57" s="2648" t="s">
        <v>4058</v>
      </c>
      <c r="D57" s="2648"/>
      <c r="E57" s="2648"/>
      <c r="F57" s="2648"/>
      <c r="G57" s="2648"/>
      <c r="H57" s="2648"/>
      <c r="I57" s="2648"/>
      <c r="J57" s="2648"/>
      <c r="K57" s="2648"/>
    </row>
    <row r="58" spans="1:11" ht="31.5" customHeight="1">
      <c r="A58" s="24"/>
      <c r="B58" s="700" t="s">
        <v>777</v>
      </c>
      <c r="C58" s="2648" t="s">
        <v>4059</v>
      </c>
      <c r="D58" s="2648"/>
      <c r="E58" s="2648"/>
      <c r="F58" s="2648"/>
      <c r="G58" s="2648"/>
      <c r="H58" s="2648"/>
      <c r="I58" s="2648"/>
      <c r="J58" s="2648"/>
      <c r="K58" s="2648"/>
    </row>
    <row r="59" spans="1:11" ht="12.75" customHeight="1">
      <c r="A59" s="24"/>
      <c r="B59" s="700"/>
      <c r="C59" s="24"/>
      <c r="D59" s="966"/>
      <c r="E59" s="966"/>
      <c r="F59" s="966"/>
      <c r="G59" s="966"/>
      <c r="H59" s="966"/>
      <c r="I59" s="966"/>
      <c r="J59" s="966"/>
      <c r="K59" s="24"/>
    </row>
    <row r="60" spans="1:11" ht="13.8">
      <c r="A60" s="24"/>
      <c r="B60" s="700"/>
      <c r="C60" s="24"/>
      <c r="D60" s="24"/>
      <c r="E60" s="24"/>
      <c r="F60" s="24"/>
      <c r="G60" s="24"/>
      <c r="H60" s="24"/>
      <c r="I60" s="24"/>
      <c r="J60" s="24"/>
      <c r="K60" s="24"/>
    </row>
    <row r="61" spans="1:11" ht="18.75" customHeight="1">
      <c r="A61" s="962" t="s">
        <v>2597</v>
      </c>
      <c r="B61" s="951" t="s">
        <v>2598</v>
      </c>
      <c r="C61" s="24"/>
      <c r="D61" s="24"/>
      <c r="E61" s="24"/>
      <c r="F61" s="24"/>
      <c r="G61" s="24"/>
      <c r="H61" s="24"/>
      <c r="I61" s="24"/>
      <c r="J61" s="24"/>
      <c r="K61" s="24"/>
    </row>
    <row r="62" spans="1:11" ht="21" customHeight="1">
      <c r="A62" s="24"/>
      <c r="B62" s="700" t="s">
        <v>503</v>
      </c>
      <c r="C62" s="2648" t="s">
        <v>2601</v>
      </c>
      <c r="D62" s="2648"/>
      <c r="E62" s="2648"/>
      <c r="F62" s="2648"/>
      <c r="G62" s="2648"/>
      <c r="H62" s="2648"/>
      <c r="I62" s="2648"/>
      <c r="J62" s="2648"/>
      <c r="K62" s="2648"/>
    </row>
    <row r="63" spans="1:11" ht="13.8">
      <c r="A63" s="700"/>
      <c r="B63" s="24"/>
      <c r="C63" s="700" t="s">
        <v>2600</v>
      </c>
      <c r="D63" s="24"/>
      <c r="E63" s="24"/>
      <c r="F63" s="24"/>
      <c r="G63" s="24"/>
      <c r="H63" s="24"/>
      <c r="I63" s="24"/>
      <c r="J63" s="24"/>
      <c r="K63" s="24"/>
    </row>
    <row r="64" spans="1:11" ht="12.75" customHeight="1">
      <c r="A64" s="700"/>
      <c r="B64" s="24"/>
      <c r="C64" s="700" t="s">
        <v>2619</v>
      </c>
      <c r="D64" s="24"/>
      <c r="E64" s="24"/>
      <c r="F64" s="24"/>
      <c r="G64" s="24"/>
      <c r="H64" s="24"/>
      <c r="I64" s="24"/>
      <c r="J64" s="24"/>
      <c r="K64" s="24"/>
    </row>
    <row r="65" spans="1:11" ht="13.8">
      <c r="A65" s="700"/>
      <c r="B65" s="24"/>
      <c r="C65" s="700" t="s">
        <v>2620</v>
      </c>
      <c r="D65" s="24"/>
      <c r="E65" s="24"/>
      <c r="F65" s="24"/>
      <c r="G65" s="24"/>
      <c r="H65" s="24"/>
      <c r="I65" s="24"/>
      <c r="J65" s="24"/>
      <c r="K65" s="24"/>
    </row>
    <row r="66" spans="1:11" ht="13.8">
      <c r="A66" s="700"/>
      <c r="B66" s="24"/>
      <c r="C66" s="24"/>
      <c r="D66" s="24"/>
      <c r="E66" s="24"/>
      <c r="F66" s="24"/>
      <c r="G66" s="24"/>
      <c r="H66" s="24"/>
      <c r="I66" s="24"/>
      <c r="J66" s="24"/>
      <c r="K66" s="24"/>
    </row>
    <row r="67" spans="1:11" ht="35.25" customHeight="1">
      <c r="A67" s="24"/>
      <c r="B67" s="700" t="s">
        <v>928</v>
      </c>
      <c r="C67" s="4240" t="s">
        <v>2602</v>
      </c>
      <c r="D67" s="4240"/>
      <c r="E67" s="4240"/>
      <c r="F67" s="4240"/>
      <c r="G67" s="4240"/>
      <c r="H67" s="4240"/>
      <c r="I67" s="4240"/>
      <c r="J67" s="4240"/>
      <c r="K67" s="4240"/>
    </row>
    <row r="68" spans="1:11" ht="13.8">
      <c r="A68" s="24"/>
      <c r="B68" s="700"/>
      <c r="C68" s="700"/>
      <c r="D68" s="24"/>
      <c r="E68" s="24"/>
      <c r="F68" s="24"/>
      <c r="G68" s="24"/>
      <c r="H68" s="24"/>
      <c r="I68" s="24"/>
      <c r="J68" s="24"/>
      <c r="K68" s="24"/>
    </row>
    <row r="69" spans="1:11" ht="27" customHeight="1">
      <c r="A69" s="24"/>
      <c r="B69" s="700" t="s">
        <v>777</v>
      </c>
      <c r="C69" s="4240" t="s">
        <v>2603</v>
      </c>
      <c r="D69" s="4240"/>
      <c r="E69" s="4240"/>
      <c r="F69" s="4240"/>
      <c r="G69" s="4240"/>
      <c r="H69" s="4240"/>
      <c r="I69" s="4240"/>
      <c r="J69" s="4240"/>
      <c r="K69" s="4240"/>
    </row>
    <row r="70" spans="1:11" ht="13.8">
      <c r="A70" s="24"/>
      <c r="B70" s="700"/>
      <c r="C70" s="24"/>
      <c r="D70" s="24"/>
      <c r="E70" s="24"/>
      <c r="F70" s="24"/>
      <c r="G70" s="24"/>
      <c r="H70" s="24"/>
      <c r="I70" s="24"/>
      <c r="J70" s="24"/>
      <c r="K70" s="24"/>
    </row>
    <row r="71" spans="1:11" ht="41.25" customHeight="1">
      <c r="A71" s="24"/>
      <c r="B71" s="700"/>
      <c r="C71" s="4240" t="s">
        <v>2599</v>
      </c>
      <c r="D71" s="4240"/>
      <c r="E71" s="4240"/>
      <c r="F71" s="4240"/>
      <c r="G71" s="4240"/>
      <c r="H71" s="4240"/>
      <c r="I71" s="4240"/>
      <c r="J71" s="4240"/>
      <c r="K71" s="4240"/>
    </row>
    <row r="72" spans="1:11" ht="13.8">
      <c r="A72" s="700"/>
      <c r="B72" s="24"/>
      <c r="C72" s="24"/>
      <c r="D72" s="24"/>
      <c r="E72" s="24"/>
      <c r="F72" s="24"/>
      <c r="G72" s="24"/>
      <c r="H72" s="24"/>
      <c r="I72" s="24"/>
      <c r="J72" s="24"/>
      <c r="K72" s="24"/>
    </row>
    <row r="73" spans="1:11" ht="21" customHeight="1">
      <c r="A73" s="962" t="s">
        <v>2604</v>
      </c>
      <c r="B73" s="951" t="s">
        <v>2605</v>
      </c>
      <c r="C73" s="23"/>
      <c r="D73" s="24"/>
      <c r="E73" s="24"/>
      <c r="F73" s="24"/>
      <c r="G73" s="24"/>
      <c r="H73" s="24"/>
      <c r="I73" s="24"/>
      <c r="J73" s="24"/>
      <c r="K73" s="24"/>
    </row>
    <row r="74" spans="1:11" ht="34.5" customHeight="1">
      <c r="A74" s="24"/>
      <c r="B74" s="700" t="s">
        <v>2621</v>
      </c>
      <c r="C74" s="4905" t="s">
        <v>2622</v>
      </c>
      <c r="D74" s="4905"/>
      <c r="E74" s="4905"/>
      <c r="F74" s="4905"/>
      <c r="G74" s="4905"/>
      <c r="H74" s="4905"/>
      <c r="I74" s="4905"/>
      <c r="J74" s="4905"/>
      <c r="K74" s="4905"/>
    </row>
    <row r="75" spans="1:11" ht="19.5" customHeight="1">
      <c r="A75" s="24"/>
      <c r="B75" s="700" t="s">
        <v>2623</v>
      </c>
      <c r="C75" s="700" t="s">
        <v>2624</v>
      </c>
      <c r="D75" s="700"/>
      <c r="E75" s="700"/>
      <c r="F75" s="700"/>
      <c r="G75" s="700"/>
      <c r="H75" s="700"/>
      <c r="I75" s="700"/>
      <c r="J75" s="700"/>
      <c r="K75" s="700"/>
    </row>
    <row r="76" spans="1:11" ht="61.5" customHeight="1">
      <c r="A76" s="24"/>
      <c r="B76" s="700" t="s">
        <v>2625</v>
      </c>
      <c r="C76" s="4240" t="s">
        <v>2626</v>
      </c>
      <c r="D76" s="4240"/>
      <c r="E76" s="4240"/>
      <c r="F76" s="4240"/>
      <c r="G76" s="4240"/>
      <c r="H76" s="4240"/>
      <c r="I76" s="4240"/>
      <c r="J76" s="4240"/>
      <c r="K76" s="4240"/>
    </row>
    <row r="77" spans="1:11" ht="13.8">
      <c r="A77" s="24"/>
      <c r="B77" s="700"/>
      <c r="C77" s="24"/>
      <c r="D77" s="24"/>
      <c r="E77" s="24"/>
      <c r="F77" s="24"/>
      <c r="G77" s="24"/>
      <c r="H77" s="24"/>
      <c r="I77" s="24"/>
      <c r="J77" s="24"/>
      <c r="K77" s="24"/>
    </row>
    <row r="78" spans="1:11" ht="13.8">
      <c r="A78" s="700"/>
      <c r="B78" s="24"/>
      <c r="C78" s="24"/>
      <c r="D78" s="24"/>
      <c r="E78" s="24"/>
      <c r="F78" s="24"/>
      <c r="G78" s="24"/>
      <c r="H78" s="24"/>
      <c r="I78" s="24"/>
      <c r="J78" s="24"/>
      <c r="K78" s="24"/>
    </row>
    <row r="79" spans="1:11" ht="18.75" customHeight="1">
      <c r="A79" s="962" t="s">
        <v>2606</v>
      </c>
      <c r="B79" s="951" t="s">
        <v>2607</v>
      </c>
      <c r="C79" s="24"/>
      <c r="D79" s="24"/>
      <c r="E79" s="24"/>
      <c r="F79" s="24"/>
      <c r="G79" s="24"/>
      <c r="H79" s="24"/>
      <c r="I79" s="24"/>
      <c r="J79" s="24"/>
      <c r="K79" s="24"/>
    </row>
    <row r="80" spans="1:11" ht="20.25" customHeight="1">
      <c r="A80" s="24"/>
      <c r="B80" s="700" t="s">
        <v>2621</v>
      </c>
      <c r="C80" s="3635" t="s">
        <v>2627</v>
      </c>
      <c r="D80" s="3635"/>
      <c r="E80" s="3635"/>
      <c r="F80" s="3635"/>
      <c r="G80" s="3635"/>
      <c r="H80" s="3635"/>
      <c r="I80" s="3635"/>
      <c r="J80" s="3635"/>
      <c r="K80" s="3635"/>
    </row>
    <row r="81" spans="1:11" ht="35.25" customHeight="1">
      <c r="A81" s="24"/>
      <c r="B81" s="700" t="s">
        <v>2628</v>
      </c>
      <c r="C81" s="2648" t="s">
        <v>2629</v>
      </c>
      <c r="D81" s="2648"/>
      <c r="E81" s="2648"/>
      <c r="F81" s="2648"/>
      <c r="G81" s="2648"/>
      <c r="H81" s="2648"/>
      <c r="I81" s="2648"/>
      <c r="J81" s="2648"/>
      <c r="K81" s="2648"/>
    </row>
    <row r="82" spans="1:11" ht="13.8">
      <c r="A82" s="700"/>
      <c r="B82" s="24"/>
      <c r="C82" s="24"/>
      <c r="D82" s="24"/>
      <c r="E82" s="24"/>
      <c r="F82" s="24"/>
      <c r="G82" s="24"/>
      <c r="H82" s="24"/>
      <c r="I82" s="24"/>
      <c r="J82" s="24"/>
      <c r="K82" s="24"/>
    </row>
    <row r="83" spans="1:11" ht="21.75" customHeight="1">
      <c r="A83" s="962" t="s">
        <v>2608</v>
      </c>
      <c r="B83" s="951" t="s">
        <v>2609</v>
      </c>
      <c r="C83" s="24"/>
      <c r="D83" s="24"/>
      <c r="E83" s="24"/>
      <c r="F83" s="24"/>
      <c r="G83" s="24"/>
      <c r="H83" s="24"/>
      <c r="I83" s="24"/>
      <c r="J83" s="24"/>
      <c r="K83" s="24"/>
    </row>
    <row r="84" spans="1:11" ht="45.75" customHeight="1">
      <c r="A84" s="24"/>
      <c r="B84" s="4905" t="s">
        <v>2610</v>
      </c>
      <c r="C84" s="4905"/>
      <c r="D84" s="4905"/>
      <c r="E84" s="4905"/>
      <c r="F84" s="4905"/>
      <c r="G84" s="4905"/>
      <c r="H84" s="4905"/>
      <c r="I84" s="4905"/>
      <c r="J84" s="4905"/>
      <c r="K84" s="4905"/>
    </row>
    <row r="85" spans="1:11" ht="13.8">
      <c r="A85" s="700"/>
      <c r="B85" s="24"/>
      <c r="C85" s="24"/>
      <c r="D85" s="24"/>
      <c r="E85" s="24"/>
      <c r="F85" s="24"/>
      <c r="G85" s="24"/>
      <c r="H85" s="24"/>
      <c r="I85" s="24"/>
      <c r="J85" s="24"/>
      <c r="K85" s="24"/>
    </row>
    <row r="86" spans="1:11" ht="19.5" customHeight="1">
      <c r="A86" s="962" t="s">
        <v>2611</v>
      </c>
      <c r="B86" s="951" t="s">
        <v>2612</v>
      </c>
      <c r="C86" s="24"/>
      <c r="D86" s="24"/>
      <c r="E86" s="24"/>
      <c r="F86" s="24"/>
      <c r="G86" s="24"/>
      <c r="H86" s="24"/>
      <c r="I86" s="24"/>
      <c r="J86" s="24"/>
      <c r="K86" s="24"/>
    </row>
    <row r="87" spans="1:11" ht="44.25" customHeight="1">
      <c r="A87" s="24"/>
      <c r="B87" s="4905" t="s">
        <v>2613</v>
      </c>
      <c r="C87" s="4905"/>
      <c r="D87" s="4905"/>
      <c r="E87" s="4905"/>
      <c r="F87" s="4905"/>
      <c r="G87" s="4905"/>
      <c r="H87" s="4905"/>
      <c r="I87" s="4905"/>
      <c r="J87" s="4905"/>
      <c r="K87" s="4905"/>
    </row>
    <row r="88" spans="1:11" ht="13.8">
      <c r="A88" s="700"/>
      <c r="B88" s="24"/>
      <c r="C88" s="24"/>
      <c r="D88" s="24"/>
      <c r="E88" s="24"/>
      <c r="F88" s="24"/>
      <c r="G88" s="24"/>
      <c r="H88" s="24"/>
      <c r="I88" s="24"/>
      <c r="J88" s="24"/>
      <c r="K88" s="24"/>
    </row>
    <row r="89" spans="1:11" ht="21" customHeight="1">
      <c r="A89" s="962" t="s">
        <v>2614</v>
      </c>
      <c r="B89" s="951" t="s">
        <v>2615</v>
      </c>
      <c r="C89" s="24"/>
      <c r="D89" s="24"/>
      <c r="E89" s="24"/>
      <c r="F89" s="24"/>
      <c r="G89" s="24"/>
      <c r="H89" s="24"/>
      <c r="I89" s="24"/>
      <c r="J89" s="24"/>
      <c r="K89" s="24"/>
    </row>
    <row r="90" spans="1:11" ht="13.8">
      <c r="A90" s="24"/>
      <c r="B90" s="700" t="s">
        <v>2630</v>
      </c>
      <c r="C90" s="24" t="s">
        <v>2631</v>
      </c>
      <c r="D90" s="24"/>
      <c r="E90" s="24"/>
      <c r="F90" s="24"/>
      <c r="G90" s="24"/>
      <c r="H90" s="24"/>
      <c r="I90" s="24"/>
      <c r="J90" s="24"/>
      <c r="K90" s="24"/>
    </row>
    <row r="91" spans="1:11" ht="13.8">
      <c r="A91" s="24"/>
      <c r="B91" s="700"/>
      <c r="C91" s="24"/>
      <c r="D91" s="24"/>
      <c r="E91" s="24"/>
      <c r="F91" s="24"/>
      <c r="G91" s="24"/>
      <c r="H91" s="24"/>
      <c r="I91" s="24"/>
      <c r="J91" s="24"/>
      <c r="K91" s="24"/>
    </row>
    <row r="92" spans="1:11" ht="13.8">
      <c r="A92" s="24"/>
      <c r="B92" s="700" t="s">
        <v>2632</v>
      </c>
      <c r="C92" s="2648" t="s">
        <v>2633</v>
      </c>
      <c r="D92" s="2648"/>
      <c r="E92" s="2648"/>
      <c r="F92" s="2648"/>
      <c r="G92" s="2648"/>
      <c r="H92" s="2648"/>
      <c r="I92" s="2648"/>
      <c r="J92" s="2648"/>
      <c r="K92" s="2648"/>
    </row>
    <row r="93" spans="1:11" ht="13.8">
      <c r="A93" s="24"/>
      <c r="B93" s="700"/>
      <c r="C93" s="24"/>
      <c r="D93" s="24"/>
      <c r="E93" s="24"/>
      <c r="F93" s="24"/>
      <c r="G93" s="24"/>
      <c r="H93" s="24"/>
      <c r="I93" s="24"/>
      <c r="J93" s="24"/>
      <c r="K93" s="24"/>
    </row>
    <row r="94" spans="1:11" ht="18" customHeight="1">
      <c r="A94" s="24"/>
      <c r="B94" s="700" t="s">
        <v>2634</v>
      </c>
      <c r="C94" s="2648" t="s">
        <v>2635</v>
      </c>
      <c r="D94" s="2648"/>
      <c r="E94" s="2648"/>
      <c r="F94" s="2648"/>
      <c r="G94" s="2648"/>
      <c r="H94" s="2648"/>
      <c r="I94" s="2648"/>
      <c r="J94" s="2648"/>
      <c r="K94" s="2648"/>
    </row>
    <row r="95" spans="1:11" ht="18" customHeight="1">
      <c r="A95" s="24"/>
      <c r="B95" s="700"/>
      <c r="C95" s="956" t="s">
        <v>2798</v>
      </c>
      <c r="D95" s="2648" t="s">
        <v>2842</v>
      </c>
      <c r="E95" s="2648"/>
      <c r="F95" s="2648"/>
      <c r="G95" s="2648"/>
      <c r="H95" s="2648"/>
      <c r="I95" s="2648"/>
      <c r="J95" s="2648"/>
      <c r="K95" s="2648"/>
    </row>
    <row r="96" spans="1:11" ht="13.8">
      <c r="A96" s="24"/>
      <c r="B96" s="700"/>
      <c r="C96" s="956" t="s">
        <v>2839</v>
      </c>
      <c r="D96" s="2648" t="s">
        <v>2843</v>
      </c>
      <c r="E96" s="2648"/>
      <c r="F96" s="2648"/>
      <c r="G96" s="2648"/>
      <c r="H96" s="2648"/>
      <c r="I96" s="2648"/>
      <c r="J96" s="2648"/>
      <c r="K96" s="2648"/>
    </row>
    <row r="97" spans="1:11" ht="13.8">
      <c r="A97" s="24"/>
      <c r="B97" s="700"/>
      <c r="C97" s="24"/>
      <c r="D97" s="24"/>
      <c r="E97" s="24"/>
      <c r="F97" s="24"/>
      <c r="G97" s="24"/>
      <c r="H97" s="24"/>
      <c r="I97" s="24"/>
      <c r="J97" s="24"/>
      <c r="K97" s="24"/>
    </row>
    <row r="98" spans="1:11" ht="17.25" customHeight="1">
      <c r="A98" s="24"/>
      <c r="B98" s="700" t="s">
        <v>159</v>
      </c>
      <c r="C98" s="2648" t="s">
        <v>2616</v>
      </c>
      <c r="D98" s="2648"/>
      <c r="E98" s="2648"/>
      <c r="F98" s="2648"/>
      <c r="G98" s="2648"/>
      <c r="H98" s="2648"/>
      <c r="I98" s="2648"/>
      <c r="J98" s="2648"/>
      <c r="K98" s="2648"/>
    </row>
    <row r="99" spans="1:11" ht="36" customHeight="1">
      <c r="A99" s="24"/>
      <c r="B99" s="700"/>
      <c r="C99" s="956" t="s">
        <v>2798</v>
      </c>
      <c r="D99" s="2648" t="s">
        <v>2840</v>
      </c>
      <c r="E99" s="2648"/>
      <c r="F99" s="2648"/>
      <c r="G99" s="2648"/>
      <c r="H99" s="2648"/>
      <c r="I99" s="2648"/>
      <c r="J99" s="2648"/>
      <c r="K99" s="2648"/>
    </row>
    <row r="100" spans="1:11" ht="30" customHeight="1">
      <c r="A100" s="24"/>
      <c r="B100" s="700"/>
      <c r="C100" s="956" t="s">
        <v>2839</v>
      </c>
      <c r="D100" s="2648" t="s">
        <v>2841</v>
      </c>
      <c r="E100" s="2648"/>
      <c r="F100" s="2648"/>
      <c r="G100" s="2648"/>
      <c r="H100" s="2648"/>
      <c r="I100" s="2648"/>
      <c r="J100" s="2648"/>
      <c r="K100" s="2648"/>
    </row>
    <row r="101" spans="1:11" ht="13.8">
      <c r="A101" s="24"/>
      <c r="B101" s="700"/>
      <c r="C101" s="24"/>
      <c r="D101" s="24"/>
      <c r="E101" s="24"/>
      <c r="F101" s="24"/>
      <c r="G101" s="24"/>
      <c r="H101" s="24"/>
      <c r="I101" s="24"/>
      <c r="J101" s="24"/>
      <c r="K101" s="24"/>
    </row>
    <row r="102" spans="1:11" ht="13.8">
      <c r="A102" s="962" t="s">
        <v>2636</v>
      </c>
      <c r="B102" s="951" t="s">
        <v>2637</v>
      </c>
      <c r="C102" s="962"/>
      <c r="D102" s="962"/>
      <c r="E102" s="962"/>
      <c r="F102" s="962"/>
      <c r="G102" s="962"/>
      <c r="H102" s="962"/>
      <c r="I102" s="962"/>
      <c r="J102" s="962"/>
      <c r="K102" s="962"/>
    </row>
    <row r="103" spans="1:11" ht="6.75" customHeight="1">
      <c r="A103" s="24"/>
      <c r="B103" s="700"/>
      <c r="C103" s="24"/>
      <c r="D103" s="24"/>
      <c r="E103" s="24"/>
      <c r="F103" s="24"/>
      <c r="G103" s="24"/>
      <c r="H103" s="24"/>
      <c r="I103" s="24"/>
      <c r="J103" s="24"/>
      <c r="K103" s="24"/>
    </row>
    <row r="104" spans="1:11" ht="36" customHeight="1">
      <c r="A104" s="700"/>
      <c r="B104" s="700" t="s">
        <v>2792</v>
      </c>
      <c r="C104" s="2648" t="s">
        <v>2638</v>
      </c>
      <c r="D104" s="2648"/>
      <c r="E104" s="2648"/>
      <c r="F104" s="2648"/>
      <c r="G104" s="2648"/>
      <c r="H104" s="2648"/>
      <c r="I104" s="2648"/>
      <c r="J104" s="2648"/>
      <c r="K104" s="2648"/>
    </row>
    <row r="105" spans="1:11" ht="32.25" customHeight="1">
      <c r="A105" s="700"/>
      <c r="B105" s="700" t="s">
        <v>928</v>
      </c>
      <c r="C105" s="4240" t="s">
        <v>2639</v>
      </c>
      <c r="D105" s="4240"/>
      <c r="E105" s="4240"/>
      <c r="F105" s="4240"/>
      <c r="G105" s="4240"/>
      <c r="H105" s="4240"/>
      <c r="I105" s="4240"/>
      <c r="J105" s="4240"/>
      <c r="K105" s="4240"/>
    </row>
    <row r="106" spans="1:11" ht="21" customHeight="1">
      <c r="A106" s="700"/>
      <c r="B106" s="700" t="s">
        <v>2634</v>
      </c>
      <c r="C106" s="4240" t="s">
        <v>2640</v>
      </c>
      <c r="D106" s="4240"/>
      <c r="E106" s="4240"/>
      <c r="F106" s="4240"/>
      <c r="G106" s="4240"/>
      <c r="H106" s="4240"/>
      <c r="I106" s="4240"/>
      <c r="J106" s="4240"/>
      <c r="K106" s="4240"/>
    </row>
    <row r="107" spans="1:11" ht="22.5" customHeight="1">
      <c r="A107" s="700"/>
      <c r="B107" s="700" t="s">
        <v>159</v>
      </c>
      <c r="C107" s="4905" t="s">
        <v>2641</v>
      </c>
      <c r="D107" s="4905"/>
      <c r="E107" s="4905"/>
      <c r="F107" s="4905"/>
      <c r="G107" s="4905"/>
      <c r="H107" s="4905"/>
      <c r="I107" s="4905"/>
      <c r="J107" s="4905"/>
      <c r="K107" s="4905"/>
    </row>
    <row r="108" spans="1:11" ht="30" customHeight="1">
      <c r="A108" s="700"/>
      <c r="B108" s="700" t="s">
        <v>160</v>
      </c>
      <c r="C108" s="4905" t="s">
        <v>2642</v>
      </c>
      <c r="D108" s="4905"/>
      <c r="E108" s="4905"/>
      <c r="F108" s="4905"/>
      <c r="G108" s="4905"/>
      <c r="H108" s="4905"/>
      <c r="I108" s="4905"/>
      <c r="J108" s="4905"/>
      <c r="K108" s="4905"/>
    </row>
    <row r="109" spans="1:11" ht="32.4" customHeight="1">
      <c r="A109" s="700"/>
      <c r="B109" s="700" t="s">
        <v>1269</v>
      </c>
      <c r="C109" s="4240" t="s">
        <v>2643</v>
      </c>
      <c r="D109" s="4240"/>
      <c r="E109" s="4240"/>
      <c r="F109" s="4240"/>
      <c r="G109" s="4240"/>
      <c r="H109" s="4240"/>
      <c r="I109" s="4240"/>
      <c r="J109" s="4240"/>
      <c r="K109" s="4240"/>
    </row>
    <row r="110" spans="1:11" ht="17.399999999999999" customHeight="1">
      <c r="A110" s="700"/>
      <c r="B110" s="700" t="s">
        <v>1270</v>
      </c>
      <c r="C110" s="4240" t="s">
        <v>2644</v>
      </c>
      <c r="D110" s="4240"/>
      <c r="E110" s="4240"/>
      <c r="F110" s="4240"/>
      <c r="G110" s="4240"/>
      <c r="H110" s="4240"/>
      <c r="I110" s="4240"/>
      <c r="J110" s="4240"/>
      <c r="K110" s="4240"/>
    </row>
    <row r="111" spans="1:11" ht="40.950000000000003" customHeight="1">
      <c r="A111" s="700"/>
      <c r="B111" s="700" t="s">
        <v>1271</v>
      </c>
      <c r="C111" s="4240" t="s">
        <v>2645</v>
      </c>
      <c r="D111" s="4240"/>
      <c r="E111" s="4240"/>
      <c r="F111" s="4240"/>
      <c r="G111" s="4240"/>
      <c r="H111" s="4240"/>
      <c r="I111" s="4240"/>
      <c r="J111" s="4240"/>
      <c r="K111" s="4240"/>
    </row>
    <row r="112" spans="1:11" ht="18.75" customHeight="1">
      <c r="A112" s="700"/>
      <c r="B112" s="700"/>
      <c r="C112" s="956" t="s">
        <v>2798</v>
      </c>
      <c r="D112" s="700" t="s">
        <v>2837</v>
      </c>
      <c r="E112" s="24"/>
      <c r="F112" s="24"/>
      <c r="G112" s="24"/>
      <c r="H112" s="24"/>
      <c r="I112" s="24"/>
      <c r="J112" s="24"/>
      <c r="K112" s="24"/>
    </row>
    <row r="113" spans="1:11" ht="18" customHeight="1">
      <c r="A113" s="24"/>
      <c r="B113" s="700"/>
      <c r="C113" s="956" t="s">
        <v>2839</v>
      </c>
      <c r="D113" s="700" t="s">
        <v>2646</v>
      </c>
      <c r="E113" s="24"/>
      <c r="F113" s="24"/>
      <c r="G113" s="24"/>
      <c r="H113" s="24"/>
      <c r="I113" s="24"/>
      <c r="J113" s="24"/>
      <c r="K113" s="24"/>
    </row>
    <row r="114" spans="1:11" ht="6" customHeight="1">
      <c r="A114" s="24"/>
      <c r="B114" s="700"/>
      <c r="C114" s="953"/>
      <c r="D114" s="24"/>
      <c r="E114" s="24"/>
      <c r="F114" s="24"/>
      <c r="G114" s="24"/>
      <c r="H114" s="24"/>
      <c r="I114" s="24"/>
      <c r="J114" s="24"/>
      <c r="K114" s="24"/>
    </row>
    <row r="115" spans="1:11" ht="48" customHeight="1">
      <c r="A115" s="24"/>
      <c r="B115" s="700" t="s">
        <v>2793</v>
      </c>
      <c r="C115" s="4240" t="s">
        <v>2647</v>
      </c>
      <c r="D115" s="4240"/>
      <c r="E115" s="4240"/>
      <c r="F115" s="4240"/>
      <c r="G115" s="4240"/>
      <c r="H115" s="4240"/>
      <c r="I115" s="4240"/>
      <c r="J115" s="4240"/>
      <c r="K115" s="4240"/>
    </row>
    <row r="116" spans="1:11" ht="48" customHeight="1">
      <c r="A116" s="24"/>
      <c r="B116" s="700" t="s">
        <v>1272</v>
      </c>
      <c r="C116" s="4240" t="s">
        <v>2648</v>
      </c>
      <c r="D116" s="4240"/>
      <c r="E116" s="4240"/>
      <c r="F116" s="4240"/>
      <c r="G116" s="4240"/>
      <c r="H116" s="4240"/>
      <c r="I116" s="4240"/>
      <c r="J116" s="4240"/>
      <c r="K116" s="4240"/>
    </row>
    <row r="117" spans="1:11" ht="18" customHeight="1">
      <c r="A117" s="962" t="s">
        <v>2649</v>
      </c>
      <c r="B117" s="951" t="s">
        <v>2650</v>
      </c>
      <c r="C117" s="24"/>
      <c r="D117" s="24"/>
      <c r="E117" s="24"/>
      <c r="F117" s="24"/>
      <c r="G117" s="24"/>
      <c r="H117" s="24"/>
      <c r="I117" s="24"/>
      <c r="J117" s="24"/>
      <c r="K117" s="24"/>
    </row>
    <row r="118" spans="1:11" ht="13.8">
      <c r="A118" s="24"/>
      <c r="B118" s="954" t="s">
        <v>2792</v>
      </c>
      <c r="C118" s="2648" t="s">
        <v>2654</v>
      </c>
      <c r="D118" s="2648"/>
      <c r="E118" s="2648"/>
      <c r="F118" s="2648"/>
      <c r="G118" s="2648"/>
      <c r="H118" s="2648"/>
      <c r="I118" s="2648"/>
      <c r="J118" s="2648"/>
      <c r="K118" s="2648"/>
    </row>
    <row r="119" spans="1:11" ht="11.4" customHeight="1">
      <c r="A119" s="24"/>
      <c r="B119" s="954"/>
      <c r="C119" s="24"/>
      <c r="D119" s="24"/>
      <c r="E119" s="24"/>
      <c r="F119" s="24"/>
      <c r="G119" s="24"/>
      <c r="H119" s="24"/>
      <c r="I119" s="24"/>
      <c r="J119" s="24"/>
      <c r="K119" s="24"/>
    </row>
    <row r="120" spans="1:11" ht="13.8">
      <c r="A120" s="24"/>
      <c r="B120" s="954" t="s">
        <v>2794</v>
      </c>
      <c r="C120" s="24" t="s">
        <v>2655</v>
      </c>
      <c r="D120" s="24"/>
      <c r="E120" s="24"/>
      <c r="F120" s="24"/>
      <c r="G120" s="24"/>
      <c r="H120" s="24"/>
      <c r="I120" s="24"/>
      <c r="J120" s="24"/>
      <c r="K120" s="24"/>
    </row>
    <row r="121" spans="1:11" ht="11.4" customHeight="1">
      <c r="A121" s="24"/>
      <c r="B121" s="954"/>
      <c r="C121" s="24"/>
      <c r="D121" s="24"/>
      <c r="E121" s="24"/>
      <c r="F121" s="24"/>
      <c r="G121" s="24"/>
      <c r="H121" s="24"/>
      <c r="I121" s="24"/>
      <c r="J121" s="24"/>
      <c r="K121" s="24"/>
    </row>
    <row r="122" spans="1:11" ht="32.25" customHeight="1">
      <c r="A122" s="24"/>
      <c r="B122" s="954" t="s">
        <v>2795</v>
      </c>
      <c r="C122" s="4240" t="s">
        <v>2656</v>
      </c>
      <c r="D122" s="4240"/>
      <c r="E122" s="4240"/>
      <c r="F122" s="4240"/>
      <c r="G122" s="4240"/>
      <c r="H122" s="4240"/>
      <c r="I122" s="4240"/>
      <c r="J122" s="4240"/>
      <c r="K122" s="4240"/>
    </row>
    <row r="123" spans="1:11" ht="11.4" customHeight="1">
      <c r="A123" s="24"/>
      <c r="B123" s="954"/>
      <c r="C123" s="24"/>
      <c r="D123" s="24"/>
      <c r="E123" s="24"/>
      <c r="F123" s="24"/>
      <c r="G123" s="24"/>
      <c r="H123" s="24"/>
      <c r="I123" s="24"/>
      <c r="J123" s="24"/>
      <c r="K123" s="24"/>
    </row>
    <row r="124" spans="1:11" ht="59.25" customHeight="1">
      <c r="A124" s="24"/>
      <c r="B124" s="954" t="s">
        <v>2796</v>
      </c>
      <c r="C124" s="4240" t="s">
        <v>2657</v>
      </c>
      <c r="D124" s="4240"/>
      <c r="E124" s="4240"/>
      <c r="F124" s="4240"/>
      <c r="G124" s="4240"/>
      <c r="H124" s="4240"/>
      <c r="I124" s="4240"/>
      <c r="J124" s="4240"/>
      <c r="K124" s="4240"/>
    </row>
    <row r="125" spans="1:11" ht="11.4" customHeight="1">
      <c r="A125" s="24"/>
      <c r="B125" s="953"/>
      <c r="C125" s="24"/>
      <c r="D125" s="24"/>
      <c r="E125" s="24"/>
      <c r="F125" s="24"/>
      <c r="G125" s="24"/>
      <c r="H125" s="24"/>
      <c r="I125" s="24"/>
      <c r="J125" s="24"/>
      <c r="K125" s="24"/>
    </row>
    <row r="126" spans="1:11" ht="18" customHeight="1">
      <c r="A126" s="24"/>
      <c r="B126" s="954" t="s">
        <v>2797</v>
      </c>
      <c r="C126" s="700" t="s">
        <v>2658</v>
      </c>
      <c r="D126" s="24"/>
      <c r="E126" s="24"/>
      <c r="F126" s="24"/>
      <c r="G126" s="24"/>
      <c r="H126" s="24"/>
      <c r="I126" s="24"/>
      <c r="J126" s="24"/>
      <c r="K126" s="24"/>
    </row>
    <row r="127" spans="1:11" ht="18" customHeight="1">
      <c r="A127" s="24"/>
      <c r="B127" s="700"/>
      <c r="C127" s="956" t="s">
        <v>2798</v>
      </c>
      <c r="D127" s="3635" t="s">
        <v>2659</v>
      </c>
      <c r="E127" s="3635"/>
      <c r="F127" s="3635"/>
      <c r="G127" s="3635"/>
      <c r="H127" s="3635"/>
      <c r="I127" s="3635"/>
      <c r="J127" s="3635"/>
      <c r="K127" s="3635"/>
    </row>
    <row r="128" spans="1:11" ht="17.25" customHeight="1">
      <c r="A128" s="24"/>
      <c r="B128" s="700"/>
      <c r="C128" s="956" t="s">
        <v>2799</v>
      </c>
      <c r="D128" s="3635" t="s">
        <v>2660</v>
      </c>
      <c r="E128" s="3635"/>
      <c r="F128" s="3635"/>
      <c r="G128" s="3635"/>
      <c r="H128" s="3635"/>
      <c r="I128" s="3635"/>
      <c r="J128" s="3635"/>
      <c r="K128" s="3635"/>
    </row>
    <row r="129" spans="1:11" ht="33" customHeight="1">
      <c r="A129" s="24"/>
      <c r="B129" s="700"/>
      <c r="C129" s="955"/>
      <c r="D129" s="957" t="s">
        <v>2800</v>
      </c>
      <c r="E129" s="4906" t="s">
        <v>2661</v>
      </c>
      <c r="F129" s="4906"/>
      <c r="G129" s="4906"/>
      <c r="H129" s="4906"/>
      <c r="I129" s="4906"/>
      <c r="J129" s="4906"/>
      <c r="K129" s="4906"/>
    </row>
    <row r="130" spans="1:11" ht="19.5" customHeight="1">
      <c r="A130" s="24"/>
      <c r="B130" s="700"/>
      <c r="C130" s="955"/>
      <c r="D130" s="958" t="s">
        <v>2801</v>
      </c>
      <c r="E130" s="4907" t="s">
        <v>2663</v>
      </c>
      <c r="F130" s="4907"/>
      <c r="G130" s="4907"/>
      <c r="H130" s="4907"/>
      <c r="I130" s="4907"/>
      <c r="J130" s="4907"/>
      <c r="K130" s="4907"/>
    </row>
    <row r="131" spans="1:11" ht="45.75" customHeight="1">
      <c r="A131" s="24"/>
      <c r="B131" s="700"/>
      <c r="C131" s="956" t="s">
        <v>2802</v>
      </c>
      <c r="D131" s="4906" t="s">
        <v>2662</v>
      </c>
      <c r="E131" s="4906"/>
      <c r="F131" s="4906"/>
      <c r="G131" s="4906"/>
      <c r="H131" s="4906"/>
      <c r="I131" s="4906"/>
      <c r="J131" s="4906"/>
      <c r="K131" s="4906"/>
    </row>
    <row r="132" spans="1:11" ht="11.4" customHeight="1">
      <c r="A132" s="24"/>
      <c r="B132" s="700"/>
      <c r="C132" s="953"/>
      <c r="D132" s="24"/>
      <c r="E132" s="24"/>
      <c r="F132" s="24"/>
      <c r="G132" s="24"/>
      <c r="H132" s="24"/>
      <c r="I132" s="24"/>
      <c r="J132" s="24"/>
      <c r="K132" s="24"/>
    </row>
    <row r="133" spans="1:11" ht="46.5" customHeight="1">
      <c r="A133" s="24"/>
      <c r="B133" s="954" t="s">
        <v>2803</v>
      </c>
      <c r="C133" s="2648" t="s">
        <v>2838</v>
      </c>
      <c r="D133" s="2648"/>
      <c r="E133" s="2648"/>
      <c r="F133" s="2648"/>
      <c r="G133" s="2648"/>
      <c r="H133" s="2648"/>
      <c r="I133" s="2648"/>
      <c r="J133" s="2648"/>
      <c r="K133" s="2648"/>
    </row>
    <row r="134" spans="1:11" ht="13.8">
      <c r="A134" s="24"/>
      <c r="B134" s="954"/>
      <c r="C134" s="24"/>
      <c r="D134" s="24"/>
      <c r="E134" s="24"/>
      <c r="F134" s="24"/>
      <c r="G134" s="24"/>
      <c r="H134" s="24"/>
      <c r="I134" s="24"/>
      <c r="J134" s="24"/>
      <c r="K134" s="24"/>
    </row>
    <row r="135" spans="1:11" ht="44.25" customHeight="1">
      <c r="A135" s="24"/>
      <c r="B135" s="954" t="s">
        <v>2804</v>
      </c>
      <c r="C135" s="2648" t="s">
        <v>4060</v>
      </c>
      <c r="D135" s="2648"/>
      <c r="E135" s="2648"/>
      <c r="F135" s="2648"/>
      <c r="G135" s="2648"/>
      <c r="H135" s="2648"/>
      <c r="I135" s="2648"/>
      <c r="J135" s="2648"/>
      <c r="K135" s="2648"/>
    </row>
    <row r="136" spans="1:11" ht="11.4" customHeight="1">
      <c r="A136" s="953"/>
      <c r="B136" s="24"/>
      <c r="C136" s="24"/>
      <c r="D136" s="24"/>
      <c r="E136" s="24"/>
      <c r="F136" s="24"/>
      <c r="G136" s="24"/>
      <c r="H136" s="24"/>
      <c r="I136" s="24"/>
      <c r="J136" s="24"/>
      <c r="K136" s="24"/>
    </row>
    <row r="137" spans="1:11" ht="23.25" customHeight="1">
      <c r="A137" s="962" t="s">
        <v>2651</v>
      </c>
      <c r="B137" s="951" t="s">
        <v>2652</v>
      </c>
      <c r="C137" s="24"/>
      <c r="D137" s="24"/>
      <c r="E137" s="24"/>
      <c r="F137" s="24"/>
      <c r="G137" s="24"/>
      <c r="H137" s="24"/>
      <c r="I137" s="24"/>
      <c r="J137" s="24"/>
      <c r="K137" s="24"/>
    </row>
    <row r="138" spans="1:11" ht="30" customHeight="1">
      <c r="A138" s="24"/>
      <c r="B138" s="954" t="s">
        <v>503</v>
      </c>
      <c r="C138" s="4240" t="s">
        <v>2664</v>
      </c>
      <c r="D138" s="4240"/>
      <c r="E138" s="4240"/>
      <c r="F138" s="4240"/>
      <c r="G138" s="4240"/>
      <c r="H138" s="4240"/>
      <c r="I138" s="4240"/>
      <c r="J138" s="4240"/>
      <c r="K138" s="4240"/>
    </row>
    <row r="139" spans="1:11" ht="13.8">
      <c r="A139" s="24"/>
      <c r="B139" s="24"/>
      <c r="C139" s="24"/>
      <c r="D139" s="24"/>
      <c r="E139" s="24"/>
      <c r="F139" s="24"/>
      <c r="G139" s="24"/>
      <c r="H139" s="24"/>
      <c r="I139" s="24"/>
      <c r="J139" s="24"/>
      <c r="K139" s="24"/>
    </row>
    <row r="140" spans="1:11" ht="19.5" customHeight="1">
      <c r="A140" s="24"/>
      <c r="B140" s="700"/>
      <c r="C140" s="956" t="s">
        <v>2836</v>
      </c>
      <c r="D140" s="3635" t="s">
        <v>2653</v>
      </c>
      <c r="E140" s="3635"/>
      <c r="F140" s="3635"/>
      <c r="G140" s="3635"/>
      <c r="H140" s="3635"/>
      <c r="I140" s="3635"/>
      <c r="J140" s="3635"/>
      <c r="K140" s="3635"/>
    </row>
    <row r="141" spans="1:11" ht="22.5" customHeight="1">
      <c r="A141" s="24"/>
      <c r="B141" s="700"/>
      <c r="C141" s="956" t="s">
        <v>2799</v>
      </c>
      <c r="D141" s="3635" t="s">
        <v>2665</v>
      </c>
      <c r="E141" s="3635"/>
      <c r="F141" s="3635"/>
      <c r="G141" s="3635"/>
      <c r="H141" s="3635"/>
      <c r="I141" s="3635"/>
      <c r="J141" s="3635"/>
      <c r="K141" s="3635"/>
    </row>
    <row r="142" spans="1:11" ht="18" customHeight="1">
      <c r="A142" s="24"/>
      <c r="B142" s="700"/>
      <c r="C142" s="956" t="s">
        <v>2802</v>
      </c>
      <c r="D142" s="3635" t="s">
        <v>2666</v>
      </c>
      <c r="E142" s="3635"/>
      <c r="F142" s="3635"/>
      <c r="G142" s="3635"/>
      <c r="H142" s="3635"/>
      <c r="I142" s="3635"/>
      <c r="J142" s="3635"/>
      <c r="K142" s="3635"/>
    </row>
    <row r="143" spans="1:11" ht="19.5" customHeight="1">
      <c r="A143" s="24"/>
      <c r="B143" s="700"/>
      <c r="C143" s="24"/>
      <c r="D143" s="957" t="s">
        <v>2800</v>
      </c>
      <c r="E143" s="4907" t="s">
        <v>2667</v>
      </c>
      <c r="F143" s="4907"/>
      <c r="G143" s="4907"/>
      <c r="H143" s="4907"/>
      <c r="I143" s="4907"/>
      <c r="J143" s="4907"/>
      <c r="K143" s="4907"/>
    </row>
    <row r="144" spans="1:11" ht="31.5" customHeight="1">
      <c r="A144" s="24"/>
      <c r="B144" s="700"/>
      <c r="C144" s="24"/>
      <c r="D144" s="958" t="s">
        <v>2801</v>
      </c>
      <c r="E144" s="4240" t="s">
        <v>2668</v>
      </c>
      <c r="F144" s="4240"/>
      <c r="G144" s="4240"/>
      <c r="H144" s="4240"/>
      <c r="I144" s="4240"/>
      <c r="J144" s="4240"/>
      <c r="K144" s="4240"/>
    </row>
    <row r="145" spans="1:11" ht="13.8">
      <c r="A145" s="24"/>
      <c r="B145" s="700"/>
      <c r="C145" s="24"/>
      <c r="D145" s="24"/>
      <c r="E145" s="24"/>
      <c r="F145" s="24"/>
      <c r="G145" s="24"/>
      <c r="H145" s="24"/>
      <c r="I145" s="24"/>
      <c r="J145" s="24"/>
      <c r="K145" s="24"/>
    </row>
    <row r="146" spans="1:11" ht="19.5" customHeight="1">
      <c r="A146" s="962" t="s">
        <v>2669</v>
      </c>
      <c r="B146" s="951" t="s">
        <v>2670</v>
      </c>
      <c r="C146" s="24"/>
      <c r="D146" s="24"/>
      <c r="E146" s="24"/>
      <c r="F146" s="24"/>
      <c r="G146" s="24"/>
      <c r="H146" s="24"/>
      <c r="I146" s="24"/>
      <c r="J146" s="24"/>
      <c r="K146" s="24"/>
    </row>
    <row r="147" spans="1:11" ht="33" customHeight="1">
      <c r="A147" s="24"/>
      <c r="B147" s="954" t="s">
        <v>503</v>
      </c>
      <c r="C147" s="4240" t="s">
        <v>2733</v>
      </c>
      <c r="D147" s="4240"/>
      <c r="E147" s="4240"/>
      <c r="F147" s="4240"/>
      <c r="G147" s="4240"/>
      <c r="H147" s="4240"/>
      <c r="I147" s="4240"/>
      <c r="J147" s="4240"/>
      <c r="K147" s="4240"/>
    </row>
    <row r="148" spans="1:11" ht="21" customHeight="1">
      <c r="A148" s="24"/>
      <c r="B148" s="700"/>
      <c r="C148" s="955" t="s">
        <v>401</v>
      </c>
      <c r="D148" s="4908" t="s">
        <v>4061</v>
      </c>
      <c r="E148" s="4908"/>
      <c r="F148" s="4908"/>
      <c r="G148" s="4908"/>
      <c r="H148" s="4908"/>
      <c r="I148" s="4908"/>
      <c r="J148" s="4908"/>
      <c r="K148" s="4908"/>
    </row>
    <row r="149" spans="1:11" ht="20.25" customHeight="1">
      <c r="A149" s="24"/>
      <c r="B149" s="700"/>
      <c r="C149" s="955" t="s">
        <v>402</v>
      </c>
      <c r="D149" s="4908" t="s">
        <v>2734</v>
      </c>
      <c r="E149" s="4908"/>
      <c r="F149" s="4908"/>
      <c r="G149" s="4908"/>
      <c r="H149" s="4908"/>
      <c r="I149" s="4908"/>
      <c r="J149" s="4908"/>
      <c r="K149" s="4908"/>
    </row>
    <row r="150" spans="1:11" ht="28.5" customHeight="1">
      <c r="A150" s="24"/>
      <c r="B150" s="700"/>
      <c r="C150" s="956" t="s">
        <v>775</v>
      </c>
      <c r="D150" s="4241" t="s">
        <v>2735</v>
      </c>
      <c r="E150" s="4241"/>
      <c r="F150" s="4241"/>
      <c r="G150" s="4241"/>
      <c r="H150" s="4241"/>
      <c r="I150" s="4241"/>
      <c r="J150" s="4241"/>
      <c r="K150" s="4241"/>
    </row>
    <row r="151" spans="1:11" ht="20.25" customHeight="1">
      <c r="A151" s="24"/>
      <c r="B151" s="700"/>
      <c r="C151" s="956" t="s">
        <v>776</v>
      </c>
      <c r="D151" s="4908" t="s">
        <v>2736</v>
      </c>
      <c r="E151" s="4908"/>
      <c r="F151" s="4908"/>
      <c r="G151" s="4908"/>
      <c r="H151" s="4908"/>
      <c r="I151" s="4908"/>
      <c r="J151" s="4908"/>
      <c r="K151" s="4908"/>
    </row>
    <row r="152" spans="1:11" ht="20.25" customHeight="1">
      <c r="A152" s="24"/>
      <c r="B152" s="700"/>
      <c r="C152" s="956" t="s">
        <v>2805</v>
      </c>
      <c r="D152" s="4908" t="s">
        <v>4062</v>
      </c>
      <c r="E152" s="4908"/>
      <c r="F152" s="4908"/>
      <c r="G152" s="4908"/>
      <c r="H152" s="4908"/>
      <c r="I152" s="4908"/>
      <c r="J152" s="4908"/>
      <c r="K152" s="4908"/>
    </row>
    <row r="153" spans="1:11" ht="33.75" customHeight="1">
      <c r="A153" s="24"/>
      <c r="B153" s="954" t="s">
        <v>928</v>
      </c>
      <c r="C153" s="4240" t="s">
        <v>2737</v>
      </c>
      <c r="D153" s="4240"/>
      <c r="E153" s="4240"/>
      <c r="F153" s="4240"/>
      <c r="G153" s="4240"/>
      <c r="H153" s="4240"/>
      <c r="I153" s="4240"/>
      <c r="J153" s="4240"/>
      <c r="K153" s="4240"/>
    </row>
    <row r="154" spans="1:11" ht="34.5" customHeight="1">
      <c r="A154" s="24"/>
      <c r="B154" s="954" t="s">
        <v>2806</v>
      </c>
      <c r="C154" s="4240" t="s">
        <v>2738</v>
      </c>
      <c r="D154" s="4240"/>
      <c r="E154" s="4240"/>
      <c r="F154" s="4240"/>
      <c r="G154" s="4240"/>
      <c r="H154" s="4240"/>
      <c r="I154" s="4240"/>
      <c r="J154" s="4240"/>
      <c r="K154" s="4240"/>
    </row>
    <row r="155" spans="1:11" ht="30.75" customHeight="1">
      <c r="A155" s="24"/>
      <c r="B155" s="954" t="s">
        <v>2807</v>
      </c>
      <c r="C155" s="4240" t="s">
        <v>2739</v>
      </c>
      <c r="D155" s="4240"/>
      <c r="E155" s="4240"/>
      <c r="F155" s="4240"/>
      <c r="G155" s="4240"/>
      <c r="H155" s="4240"/>
      <c r="I155" s="4240"/>
      <c r="J155" s="4240"/>
      <c r="K155" s="4240"/>
    </row>
    <row r="156" spans="1:11" ht="13.8">
      <c r="A156" s="953"/>
      <c r="B156" s="24"/>
      <c r="C156" s="24"/>
      <c r="D156" s="24"/>
      <c r="E156" s="24"/>
      <c r="F156" s="24"/>
      <c r="G156" s="24"/>
      <c r="H156" s="24"/>
      <c r="I156" s="24"/>
      <c r="J156" s="24"/>
      <c r="K156" s="24"/>
    </row>
    <row r="157" spans="1:11" ht="19.5" customHeight="1">
      <c r="A157" s="962" t="s">
        <v>2671</v>
      </c>
      <c r="B157" s="951" t="s">
        <v>2672</v>
      </c>
      <c r="C157" s="24"/>
      <c r="D157" s="24"/>
      <c r="E157" s="24"/>
      <c r="F157" s="24"/>
      <c r="G157" s="24"/>
      <c r="H157" s="24"/>
      <c r="I157" s="24"/>
      <c r="J157" s="24"/>
      <c r="K157" s="24"/>
    </row>
    <row r="158" spans="1:11" ht="13.8">
      <c r="A158" s="24"/>
      <c r="B158" s="953" t="s">
        <v>503</v>
      </c>
      <c r="C158" s="2648" t="s">
        <v>2740</v>
      </c>
      <c r="D158" s="2648"/>
      <c r="E158" s="2648"/>
      <c r="F158" s="2648"/>
      <c r="G158" s="2648"/>
      <c r="H158" s="2648"/>
      <c r="I158" s="2648"/>
      <c r="J158" s="2648"/>
      <c r="K158" s="2648"/>
    </row>
    <row r="159" spans="1:11" ht="23.25" customHeight="1">
      <c r="A159" s="24"/>
      <c r="B159" s="700"/>
      <c r="C159" s="967" t="s">
        <v>2808</v>
      </c>
      <c r="D159" s="4241" t="s">
        <v>2741</v>
      </c>
      <c r="E159" s="4241"/>
      <c r="F159" s="4241"/>
      <c r="G159" s="4241"/>
      <c r="H159" s="4241"/>
      <c r="I159" s="4241"/>
      <c r="J159" s="4241"/>
      <c r="K159" s="4241"/>
    </row>
    <row r="160" spans="1:11" ht="30" customHeight="1">
      <c r="A160" s="24"/>
      <c r="B160" s="700"/>
      <c r="C160" s="967" t="s">
        <v>2809</v>
      </c>
      <c r="D160" s="4241" t="s">
        <v>2742</v>
      </c>
      <c r="E160" s="4241"/>
      <c r="F160" s="4241"/>
      <c r="G160" s="4241"/>
      <c r="H160" s="4241"/>
      <c r="I160" s="4241"/>
      <c r="J160" s="4241"/>
      <c r="K160" s="4241"/>
    </row>
    <row r="161" spans="1:11" ht="23.25" customHeight="1">
      <c r="A161" s="24"/>
      <c r="B161" s="700"/>
      <c r="C161" s="967" t="s">
        <v>2810</v>
      </c>
      <c r="D161" s="4241" t="s">
        <v>2743</v>
      </c>
      <c r="E161" s="4241"/>
      <c r="F161" s="4241"/>
      <c r="G161" s="4241"/>
      <c r="H161" s="4241"/>
      <c r="I161" s="4241"/>
      <c r="J161" s="4241"/>
      <c r="K161" s="4241"/>
    </row>
    <row r="162" spans="1:11" ht="23.25" customHeight="1">
      <c r="A162" s="24"/>
      <c r="B162" s="700"/>
      <c r="C162" s="967" t="s">
        <v>2811</v>
      </c>
      <c r="D162" s="4241" t="s">
        <v>2744</v>
      </c>
      <c r="E162" s="4241"/>
      <c r="F162" s="4241"/>
      <c r="G162" s="4241"/>
      <c r="H162" s="4241"/>
      <c r="I162" s="4241"/>
      <c r="J162" s="4241"/>
      <c r="K162" s="4241"/>
    </row>
    <row r="163" spans="1:11" ht="13.8">
      <c r="A163" s="24"/>
      <c r="B163" s="953"/>
      <c r="C163" s="24"/>
      <c r="D163" s="24"/>
      <c r="E163" s="24"/>
      <c r="F163" s="24"/>
      <c r="G163" s="24"/>
      <c r="H163" s="24"/>
      <c r="I163" s="24"/>
      <c r="J163" s="24"/>
      <c r="K163" s="24"/>
    </row>
    <row r="164" spans="1:11" ht="27.6">
      <c r="A164" s="24"/>
      <c r="B164" s="953" t="s">
        <v>2812</v>
      </c>
      <c r="C164" s="4240" t="s">
        <v>4063</v>
      </c>
      <c r="D164" s="4240"/>
      <c r="E164" s="4240"/>
      <c r="F164" s="4240"/>
      <c r="G164" s="4240"/>
      <c r="H164" s="4240"/>
      <c r="I164" s="4240"/>
      <c r="J164" s="4240"/>
      <c r="K164" s="4240"/>
    </row>
    <row r="165" spans="1:11" ht="13.8">
      <c r="A165" s="953"/>
      <c r="B165" s="24"/>
      <c r="C165" s="24"/>
      <c r="D165" s="24"/>
      <c r="E165" s="24"/>
      <c r="F165" s="24"/>
      <c r="G165" s="24"/>
      <c r="H165" s="24"/>
      <c r="I165" s="24"/>
      <c r="J165" s="24"/>
      <c r="K165" s="24"/>
    </row>
    <row r="166" spans="1:11" ht="21" customHeight="1">
      <c r="A166" s="962" t="s">
        <v>2673</v>
      </c>
      <c r="B166" s="951" t="s">
        <v>2674</v>
      </c>
      <c r="C166" s="24"/>
      <c r="D166" s="24"/>
      <c r="E166" s="24"/>
      <c r="F166" s="24"/>
      <c r="G166" s="24"/>
      <c r="H166" s="24"/>
      <c r="I166" s="24"/>
      <c r="J166" s="24"/>
      <c r="K166" s="24"/>
    </row>
    <row r="167" spans="1:11" ht="20.25" customHeight="1">
      <c r="A167" s="700"/>
      <c r="B167" s="954" t="s">
        <v>503</v>
      </c>
      <c r="C167" s="4240" t="s">
        <v>2745</v>
      </c>
      <c r="D167" s="4240"/>
      <c r="E167" s="4240"/>
      <c r="F167" s="4240"/>
      <c r="G167" s="4240"/>
      <c r="H167" s="4240"/>
      <c r="I167" s="4240"/>
      <c r="J167" s="4240"/>
      <c r="K167" s="4240"/>
    </row>
    <row r="168" spans="1:11" ht="60.75" customHeight="1">
      <c r="A168" s="700"/>
      <c r="B168" s="954" t="s">
        <v>928</v>
      </c>
      <c r="C168" s="4240" t="s">
        <v>2746</v>
      </c>
      <c r="D168" s="4240"/>
      <c r="E168" s="4240"/>
      <c r="F168" s="4240"/>
      <c r="G168" s="4240"/>
      <c r="H168" s="4240"/>
      <c r="I168" s="4240"/>
      <c r="J168" s="4240"/>
      <c r="K168" s="4240"/>
    </row>
    <row r="169" spans="1:11" ht="38.25" customHeight="1">
      <c r="A169" s="700"/>
      <c r="B169" s="954" t="s">
        <v>2806</v>
      </c>
      <c r="C169" s="4240" t="s">
        <v>2747</v>
      </c>
      <c r="D169" s="4240"/>
      <c r="E169" s="4240"/>
      <c r="F169" s="4240"/>
      <c r="G169" s="4240"/>
      <c r="H169" s="4240"/>
      <c r="I169" s="4240"/>
      <c r="J169" s="4240"/>
      <c r="K169" s="4240"/>
    </row>
    <row r="170" spans="1:11" ht="18.75" customHeight="1">
      <c r="A170" s="700"/>
      <c r="B170" s="954" t="s">
        <v>2807</v>
      </c>
      <c r="C170" s="4240" t="s">
        <v>2748</v>
      </c>
      <c r="D170" s="4240"/>
      <c r="E170" s="4240"/>
      <c r="F170" s="4240"/>
      <c r="G170" s="4240"/>
      <c r="H170" s="4240"/>
      <c r="I170" s="4240"/>
      <c r="J170" s="4240"/>
      <c r="K170" s="4240"/>
    </row>
    <row r="171" spans="1:11" ht="18.75" customHeight="1">
      <c r="A171" s="700"/>
      <c r="B171" s="700"/>
      <c r="C171" s="956" t="s">
        <v>2813</v>
      </c>
      <c r="D171" s="4240" t="s">
        <v>2749</v>
      </c>
      <c r="E171" s="4240"/>
      <c r="F171" s="4240"/>
      <c r="G171" s="4240"/>
      <c r="H171" s="4240"/>
      <c r="I171" s="4240"/>
      <c r="J171" s="4240"/>
      <c r="K171" s="4240"/>
    </row>
    <row r="172" spans="1:11" ht="27.75" customHeight="1">
      <c r="A172" s="700"/>
      <c r="B172" s="700"/>
      <c r="C172" s="956" t="s">
        <v>2799</v>
      </c>
      <c r="D172" s="4240" t="s">
        <v>2750</v>
      </c>
      <c r="E172" s="4240"/>
      <c r="F172" s="4240"/>
      <c r="G172" s="4240"/>
      <c r="H172" s="4240"/>
      <c r="I172" s="4240"/>
      <c r="J172" s="4240"/>
      <c r="K172" s="4240"/>
    </row>
    <row r="173" spans="1:11" ht="32.25" customHeight="1">
      <c r="A173" s="700"/>
      <c r="B173" s="954" t="s">
        <v>2797</v>
      </c>
      <c r="C173" s="4240" t="s">
        <v>2751</v>
      </c>
      <c r="D173" s="4240"/>
      <c r="E173" s="4240"/>
      <c r="F173" s="4240"/>
      <c r="G173" s="4240"/>
      <c r="H173" s="4240"/>
      <c r="I173" s="4240"/>
      <c r="J173" s="4240"/>
      <c r="K173" s="4240"/>
    </row>
    <row r="174" spans="1:11" ht="17.25" customHeight="1">
      <c r="A174" s="700"/>
      <c r="B174" s="954" t="s">
        <v>2814</v>
      </c>
      <c r="C174" s="4240" t="s">
        <v>2752</v>
      </c>
      <c r="D174" s="4240"/>
      <c r="E174" s="4240"/>
      <c r="F174" s="4240"/>
      <c r="G174" s="4240"/>
      <c r="H174" s="4240"/>
      <c r="I174" s="4240"/>
      <c r="J174" s="4240"/>
      <c r="K174" s="4240"/>
    </row>
    <row r="175" spans="1:11" ht="18.75" customHeight="1">
      <c r="A175" s="700"/>
      <c r="B175" s="700"/>
      <c r="C175" s="967" t="s">
        <v>2808</v>
      </c>
      <c r="D175" s="2955" t="s">
        <v>2753</v>
      </c>
      <c r="E175" s="2955"/>
      <c r="F175" s="2955"/>
      <c r="G175" s="2955"/>
      <c r="H175" s="2955"/>
      <c r="I175" s="2955"/>
      <c r="J175" s="2955"/>
      <c r="K175" s="2955"/>
    </row>
    <row r="176" spans="1:11" ht="18.75" customHeight="1">
      <c r="A176" s="700"/>
      <c r="B176" s="700"/>
      <c r="C176" s="967" t="s">
        <v>2809</v>
      </c>
      <c r="D176" s="2955" t="s">
        <v>2754</v>
      </c>
      <c r="E176" s="2955"/>
      <c r="F176" s="2955"/>
      <c r="G176" s="2955"/>
      <c r="H176" s="2955"/>
      <c r="I176" s="2955"/>
      <c r="J176" s="2955"/>
      <c r="K176" s="2955"/>
    </row>
    <row r="177" spans="1:11" ht="18.75" customHeight="1">
      <c r="A177" s="700"/>
      <c r="B177" s="700"/>
      <c r="C177" s="967" t="s">
        <v>2810</v>
      </c>
      <c r="D177" s="2955" t="s">
        <v>2755</v>
      </c>
      <c r="E177" s="2955"/>
      <c r="F177" s="2955"/>
      <c r="G177" s="2955"/>
      <c r="H177" s="2955"/>
      <c r="I177" s="2955"/>
      <c r="J177" s="2955"/>
      <c r="K177" s="2955"/>
    </row>
    <row r="178" spans="1:11" ht="21.75" customHeight="1">
      <c r="A178" s="700"/>
      <c r="B178" s="700"/>
      <c r="C178" s="967" t="s">
        <v>2811</v>
      </c>
      <c r="D178" s="2955" t="s">
        <v>2756</v>
      </c>
      <c r="E178" s="2955"/>
      <c r="F178" s="2955"/>
      <c r="G178" s="2955"/>
      <c r="H178" s="2955"/>
      <c r="I178" s="2955"/>
      <c r="J178" s="2955"/>
      <c r="K178" s="2955"/>
    </row>
    <row r="179" spans="1:11" ht="13.8">
      <c r="A179" s="700"/>
      <c r="B179" s="700"/>
      <c r="C179" s="967" t="s">
        <v>2815</v>
      </c>
      <c r="D179" s="2955" t="s">
        <v>2757</v>
      </c>
      <c r="E179" s="2955"/>
      <c r="F179" s="2955"/>
      <c r="G179" s="2955"/>
      <c r="H179" s="2955"/>
      <c r="I179" s="2955"/>
      <c r="J179" s="2955"/>
      <c r="K179" s="2955"/>
    </row>
    <row r="180" spans="1:11" ht="11.25" customHeight="1">
      <c r="A180" s="700"/>
      <c r="B180" s="954"/>
      <c r="C180" s="24"/>
      <c r="D180" s="24"/>
      <c r="E180" s="24"/>
      <c r="F180" s="24"/>
      <c r="G180" s="24"/>
      <c r="H180" s="24"/>
      <c r="I180" s="24"/>
      <c r="J180" s="24"/>
      <c r="K180" s="24"/>
    </row>
    <row r="181" spans="1:11" ht="35.25" customHeight="1">
      <c r="A181" s="700"/>
      <c r="B181" s="954" t="s">
        <v>2804</v>
      </c>
      <c r="C181" s="4240" t="s">
        <v>2758</v>
      </c>
      <c r="D181" s="4240"/>
      <c r="E181" s="4240"/>
      <c r="F181" s="4240"/>
      <c r="G181" s="4240"/>
      <c r="H181" s="4240"/>
      <c r="I181" s="4240"/>
      <c r="J181" s="4240"/>
      <c r="K181" s="4240"/>
    </row>
    <row r="182" spans="1:11" ht="27.75" customHeight="1">
      <c r="A182" s="24"/>
      <c r="B182" s="954" t="s">
        <v>2816</v>
      </c>
      <c r="C182" s="4240" t="s">
        <v>2759</v>
      </c>
      <c r="D182" s="4240"/>
      <c r="E182" s="4240"/>
      <c r="F182" s="4240"/>
      <c r="G182" s="4240"/>
      <c r="H182" s="4240"/>
      <c r="I182" s="4240"/>
      <c r="J182" s="4240"/>
      <c r="K182" s="4240"/>
    </row>
    <row r="183" spans="1:11" ht="13.8">
      <c r="A183" s="24"/>
      <c r="B183" s="953"/>
      <c r="C183" s="24"/>
      <c r="D183" s="24"/>
      <c r="E183" s="24"/>
      <c r="F183" s="24"/>
      <c r="G183" s="24"/>
      <c r="H183" s="24"/>
      <c r="I183" s="24"/>
      <c r="J183" s="24"/>
      <c r="K183" s="24"/>
    </row>
    <row r="184" spans="1:11" ht="18.75" customHeight="1">
      <c r="A184" s="962" t="s">
        <v>2675</v>
      </c>
      <c r="B184" s="951" t="s">
        <v>2676</v>
      </c>
      <c r="C184" s="24"/>
      <c r="D184" s="24"/>
      <c r="E184" s="24"/>
      <c r="F184" s="24"/>
      <c r="G184" s="24"/>
      <c r="H184" s="24"/>
      <c r="I184" s="24"/>
      <c r="J184" s="24"/>
      <c r="K184" s="24"/>
    </row>
    <row r="185" spans="1:11" ht="30.75" customHeight="1">
      <c r="A185" s="24"/>
      <c r="B185" s="954" t="s">
        <v>2792</v>
      </c>
      <c r="C185" s="4240" t="s">
        <v>2760</v>
      </c>
      <c r="D185" s="4240"/>
      <c r="E185" s="4240"/>
      <c r="F185" s="4240"/>
      <c r="G185" s="4240"/>
      <c r="H185" s="4240"/>
      <c r="I185" s="4240"/>
      <c r="J185" s="4240"/>
      <c r="K185" s="4240"/>
    </row>
    <row r="186" spans="1:11" ht="34.5" customHeight="1">
      <c r="A186" s="24"/>
      <c r="B186" s="954" t="s">
        <v>2794</v>
      </c>
      <c r="C186" s="4240" t="s">
        <v>2761</v>
      </c>
      <c r="D186" s="4240"/>
      <c r="E186" s="4240"/>
      <c r="F186" s="4240"/>
      <c r="G186" s="4240"/>
      <c r="H186" s="4240"/>
      <c r="I186" s="4240"/>
      <c r="J186" s="4240"/>
      <c r="K186" s="4240"/>
    </row>
    <row r="187" spans="1:11" ht="48" customHeight="1">
      <c r="A187" s="24"/>
      <c r="B187" s="954" t="s">
        <v>2795</v>
      </c>
      <c r="C187" s="4240" t="s">
        <v>2762</v>
      </c>
      <c r="D187" s="4240"/>
      <c r="E187" s="4240"/>
      <c r="F187" s="4240"/>
      <c r="G187" s="4240"/>
      <c r="H187" s="4240"/>
      <c r="I187" s="4240"/>
      <c r="J187" s="4240"/>
      <c r="K187" s="4240"/>
    </row>
    <row r="188" spans="1:11" ht="19.5" customHeight="1">
      <c r="A188" s="24"/>
      <c r="B188" s="954" t="s">
        <v>2796</v>
      </c>
      <c r="C188" s="4240" t="s">
        <v>2763</v>
      </c>
      <c r="D188" s="4240"/>
      <c r="E188" s="4240"/>
      <c r="F188" s="4240"/>
      <c r="G188" s="4240"/>
      <c r="H188" s="4240"/>
      <c r="I188" s="4240"/>
      <c r="J188" s="4240"/>
      <c r="K188" s="4240"/>
    </row>
    <row r="189" spans="1:11" ht="35.25" customHeight="1">
      <c r="A189" s="24"/>
      <c r="B189" s="700"/>
      <c r="C189" s="956" t="s">
        <v>2808</v>
      </c>
      <c r="D189" s="2648" t="s">
        <v>2764</v>
      </c>
      <c r="E189" s="2648"/>
      <c r="F189" s="2648"/>
      <c r="G189" s="2648"/>
      <c r="H189" s="2648"/>
      <c r="I189" s="2648"/>
      <c r="J189" s="2648"/>
      <c r="K189" s="2648"/>
    </row>
    <row r="190" spans="1:11" ht="33.75" customHeight="1">
      <c r="A190" s="24"/>
      <c r="B190" s="700"/>
      <c r="C190" s="956" t="s">
        <v>2809</v>
      </c>
      <c r="D190" s="2648" t="s">
        <v>2765</v>
      </c>
      <c r="E190" s="2648"/>
      <c r="F190" s="2648"/>
      <c r="G190" s="2648"/>
      <c r="H190" s="2648"/>
      <c r="I190" s="2648"/>
      <c r="J190" s="2648"/>
      <c r="K190" s="2648"/>
    </row>
    <row r="191" spans="1:11" ht="13.8">
      <c r="A191" s="24"/>
      <c r="B191" s="700"/>
      <c r="C191" s="956" t="s">
        <v>2810</v>
      </c>
      <c r="D191" s="2648" t="s">
        <v>2766</v>
      </c>
      <c r="E191" s="2648"/>
      <c r="F191" s="2648"/>
      <c r="G191" s="2648"/>
      <c r="H191" s="2648"/>
      <c r="I191" s="2648"/>
      <c r="J191" s="2648"/>
      <c r="K191" s="2648"/>
    </row>
    <row r="192" spans="1:11" ht="13.8">
      <c r="A192" s="952"/>
      <c r="B192" s="24"/>
      <c r="C192" s="24"/>
      <c r="D192" s="24"/>
      <c r="E192" s="24"/>
      <c r="F192" s="24"/>
      <c r="G192" s="24"/>
      <c r="H192" s="24"/>
      <c r="I192" s="24"/>
      <c r="J192" s="24"/>
      <c r="K192" s="24"/>
    </row>
    <row r="193" spans="1:11" ht="20.25" customHeight="1">
      <c r="A193" s="962" t="s">
        <v>2677</v>
      </c>
      <c r="B193" s="951" t="s">
        <v>2678</v>
      </c>
      <c r="C193" s="24"/>
      <c r="D193" s="24"/>
      <c r="E193" s="24"/>
      <c r="F193" s="24"/>
      <c r="G193" s="24"/>
      <c r="H193" s="24"/>
      <c r="I193" s="24"/>
      <c r="J193" s="24"/>
      <c r="K193" s="24"/>
    </row>
    <row r="194" spans="1:11" ht="50.25" customHeight="1">
      <c r="A194" s="700"/>
      <c r="B194" s="954" t="s">
        <v>503</v>
      </c>
      <c r="C194" s="4240" t="s">
        <v>2767</v>
      </c>
      <c r="D194" s="4240"/>
      <c r="E194" s="4240"/>
      <c r="F194" s="4240"/>
      <c r="G194" s="4240"/>
      <c r="H194" s="4240"/>
      <c r="I194" s="4240"/>
      <c r="J194" s="4240"/>
      <c r="K194" s="4240"/>
    </row>
    <row r="195" spans="1:11" ht="17.25" customHeight="1">
      <c r="A195" s="700"/>
      <c r="B195" s="954" t="s">
        <v>2817</v>
      </c>
      <c r="C195" s="4240" t="s">
        <v>2772</v>
      </c>
      <c r="D195" s="4240"/>
      <c r="E195" s="4240"/>
      <c r="F195" s="4240"/>
      <c r="G195" s="4240"/>
      <c r="H195" s="4240"/>
      <c r="I195" s="4240"/>
      <c r="J195" s="4240"/>
      <c r="K195" s="4240"/>
    </row>
    <row r="196" spans="1:11" ht="32.25" customHeight="1">
      <c r="A196" s="24"/>
      <c r="B196" s="700"/>
      <c r="C196" s="956" t="s">
        <v>2808</v>
      </c>
      <c r="D196" s="2648" t="s">
        <v>2768</v>
      </c>
      <c r="E196" s="2648"/>
      <c r="F196" s="2648"/>
      <c r="G196" s="2648"/>
      <c r="H196" s="2648"/>
      <c r="I196" s="2648"/>
      <c r="J196" s="2648"/>
      <c r="K196" s="2648"/>
    </row>
    <row r="197" spans="1:11" ht="23.25" customHeight="1">
      <c r="A197" s="24"/>
      <c r="B197" s="700"/>
      <c r="C197" s="956" t="s">
        <v>2809</v>
      </c>
      <c r="D197" s="2648" t="s">
        <v>2773</v>
      </c>
      <c r="E197" s="2648"/>
      <c r="F197" s="2648"/>
      <c r="G197" s="2648"/>
      <c r="H197" s="2648"/>
      <c r="I197" s="2648"/>
      <c r="J197" s="2648"/>
      <c r="K197" s="2648"/>
    </row>
    <row r="198" spans="1:11" ht="23.25" customHeight="1">
      <c r="A198" s="24"/>
      <c r="B198" s="700"/>
      <c r="C198" s="956" t="s">
        <v>2810</v>
      </c>
      <c r="D198" s="2648" t="s">
        <v>4064</v>
      </c>
      <c r="E198" s="2648"/>
      <c r="F198" s="2648"/>
      <c r="G198" s="2648"/>
      <c r="H198" s="2648"/>
      <c r="I198" s="2648"/>
      <c r="J198" s="2648"/>
      <c r="K198" s="2648"/>
    </row>
    <row r="199" spans="1:11" ht="23.25" customHeight="1">
      <c r="A199" s="24"/>
      <c r="B199" s="700"/>
      <c r="C199" s="956" t="s">
        <v>2811</v>
      </c>
      <c r="D199" s="2648" t="s">
        <v>2774</v>
      </c>
      <c r="E199" s="2648"/>
      <c r="F199" s="2648"/>
      <c r="G199" s="2648"/>
      <c r="H199" s="2648"/>
      <c r="I199" s="2648"/>
      <c r="J199" s="2648"/>
      <c r="K199" s="2648"/>
    </row>
    <row r="200" spans="1:11" ht="30" customHeight="1">
      <c r="A200" s="24"/>
      <c r="B200" s="700"/>
      <c r="C200" s="956" t="s">
        <v>2815</v>
      </c>
      <c r="D200" s="2648" t="s">
        <v>2769</v>
      </c>
      <c r="E200" s="2648"/>
      <c r="F200" s="2648"/>
      <c r="G200" s="2648"/>
      <c r="H200" s="2648"/>
      <c r="I200" s="2648"/>
      <c r="J200" s="2648"/>
      <c r="K200" s="2648"/>
    </row>
    <row r="201" spans="1:11" ht="13.8">
      <c r="A201" s="952"/>
      <c r="B201" s="24"/>
      <c r="C201" s="24"/>
      <c r="D201" s="24"/>
      <c r="E201" s="24"/>
      <c r="F201" s="24"/>
      <c r="G201" s="24"/>
      <c r="H201" s="24"/>
      <c r="I201" s="24"/>
      <c r="J201" s="24"/>
      <c r="K201" s="24"/>
    </row>
    <row r="202" spans="1:11" ht="18.75" customHeight="1">
      <c r="A202" s="962" t="s">
        <v>2679</v>
      </c>
      <c r="B202" s="951" t="s">
        <v>2680</v>
      </c>
      <c r="C202" s="24"/>
      <c r="D202" s="24"/>
      <c r="E202" s="24"/>
      <c r="F202" s="24"/>
      <c r="G202" s="24"/>
      <c r="H202" s="24"/>
      <c r="I202" s="24"/>
      <c r="J202" s="24"/>
      <c r="K202" s="24"/>
    </row>
    <row r="203" spans="1:11" ht="45.75" customHeight="1">
      <c r="A203" s="24"/>
      <c r="B203" s="954" t="s">
        <v>2818</v>
      </c>
      <c r="C203" s="4240" t="s">
        <v>4065</v>
      </c>
      <c r="D203" s="4240"/>
      <c r="E203" s="4240"/>
      <c r="F203" s="4240"/>
      <c r="G203" s="4240"/>
      <c r="H203" s="4240"/>
      <c r="I203" s="4240"/>
      <c r="J203" s="4240"/>
      <c r="K203" s="4240"/>
    </row>
    <row r="204" spans="1:11" ht="33" customHeight="1">
      <c r="A204" s="24"/>
      <c r="B204" s="954" t="s">
        <v>2819</v>
      </c>
      <c r="C204" s="4240" t="s">
        <v>2770</v>
      </c>
      <c r="D204" s="4240"/>
      <c r="E204" s="4240"/>
      <c r="F204" s="4240"/>
      <c r="G204" s="4240"/>
      <c r="H204" s="4240"/>
      <c r="I204" s="4240"/>
      <c r="J204" s="4240"/>
      <c r="K204" s="4240"/>
    </row>
    <row r="205" spans="1:11" ht="32.25" customHeight="1">
      <c r="A205" s="24"/>
      <c r="B205" s="954" t="s">
        <v>2806</v>
      </c>
      <c r="C205" s="4240" t="s">
        <v>2835</v>
      </c>
      <c r="D205" s="4240"/>
      <c r="E205" s="4240"/>
      <c r="F205" s="4240"/>
      <c r="G205" s="4240"/>
      <c r="H205" s="4240"/>
      <c r="I205" s="4240"/>
      <c r="J205" s="4240"/>
      <c r="K205" s="4240"/>
    </row>
    <row r="206" spans="1:11" ht="75" customHeight="1">
      <c r="A206" s="24"/>
      <c r="B206" s="954" t="s">
        <v>2820</v>
      </c>
      <c r="C206" s="4240" t="s">
        <v>2771</v>
      </c>
      <c r="D206" s="4240"/>
      <c r="E206" s="4240"/>
      <c r="F206" s="4240"/>
      <c r="G206" s="4240"/>
      <c r="H206" s="4240"/>
      <c r="I206" s="4240"/>
      <c r="J206" s="4240"/>
      <c r="K206" s="4240"/>
    </row>
    <row r="207" spans="1:11" ht="13.8">
      <c r="A207" s="952"/>
      <c r="B207" s="24"/>
      <c r="C207" s="24"/>
      <c r="D207" s="24"/>
      <c r="E207" s="24"/>
      <c r="F207" s="24"/>
      <c r="G207" s="24"/>
      <c r="H207" s="24"/>
      <c r="I207" s="24"/>
      <c r="J207" s="24"/>
      <c r="K207" s="24"/>
    </row>
    <row r="208" spans="1:11" ht="22.5" customHeight="1">
      <c r="A208" s="962" t="s">
        <v>2681</v>
      </c>
      <c r="B208" s="951" t="s">
        <v>2682</v>
      </c>
      <c r="C208" s="24"/>
      <c r="D208" s="24"/>
      <c r="E208" s="24"/>
      <c r="F208" s="24"/>
      <c r="G208" s="24"/>
      <c r="H208" s="24"/>
      <c r="I208" s="24"/>
      <c r="J208" s="24"/>
      <c r="K208" s="24"/>
    </row>
    <row r="209" spans="1:11" ht="33.75" customHeight="1">
      <c r="A209" s="24"/>
      <c r="B209" s="954" t="s">
        <v>503</v>
      </c>
      <c r="C209" s="4240" t="s">
        <v>2775</v>
      </c>
      <c r="D209" s="4240"/>
      <c r="E209" s="4240"/>
      <c r="F209" s="4240"/>
      <c r="G209" s="4240"/>
      <c r="H209" s="4240"/>
      <c r="I209" s="4240"/>
      <c r="J209" s="4240"/>
      <c r="K209" s="4240"/>
    </row>
    <row r="210" spans="1:11" ht="24" customHeight="1">
      <c r="A210" s="24"/>
      <c r="B210" s="954" t="s">
        <v>928</v>
      </c>
      <c r="C210" s="4240" t="s">
        <v>2776</v>
      </c>
      <c r="D210" s="4240"/>
      <c r="E210" s="4240"/>
      <c r="F210" s="4240"/>
      <c r="G210" s="4240"/>
      <c r="H210" s="4240"/>
      <c r="I210" s="4240"/>
      <c r="J210" s="4240"/>
      <c r="K210" s="4240"/>
    </row>
    <row r="211" spans="1:11" ht="48" customHeight="1">
      <c r="A211" s="24"/>
      <c r="B211" s="954" t="s">
        <v>1344</v>
      </c>
      <c r="C211" s="4240" t="s">
        <v>2777</v>
      </c>
      <c r="D211" s="4240"/>
      <c r="E211" s="4240"/>
      <c r="F211" s="4240"/>
      <c r="G211" s="4240"/>
      <c r="H211" s="4240"/>
      <c r="I211" s="4240"/>
      <c r="J211" s="4240"/>
      <c r="K211" s="4240"/>
    </row>
    <row r="212" spans="1:11" ht="58.2" customHeight="1">
      <c r="A212" s="24"/>
      <c r="B212" s="954" t="s">
        <v>2821</v>
      </c>
      <c r="C212" s="4240" t="s">
        <v>2778</v>
      </c>
      <c r="D212" s="4240"/>
      <c r="E212" s="4240"/>
      <c r="F212" s="4240"/>
      <c r="G212" s="4240"/>
      <c r="H212" s="4240"/>
      <c r="I212" s="4240"/>
      <c r="J212" s="4240"/>
      <c r="K212" s="4240"/>
    </row>
    <row r="213" spans="1:11" ht="45.75" customHeight="1">
      <c r="A213" s="24"/>
      <c r="B213" s="954" t="s">
        <v>2822</v>
      </c>
      <c r="C213" s="4240" t="s">
        <v>2779</v>
      </c>
      <c r="D213" s="4240"/>
      <c r="E213" s="4240"/>
      <c r="F213" s="4240"/>
      <c r="G213" s="4240"/>
      <c r="H213" s="4240"/>
      <c r="I213" s="4240"/>
      <c r="J213" s="4240"/>
      <c r="K213" s="4240"/>
    </row>
    <row r="214" spans="1:11" ht="13.8">
      <c r="A214" s="953"/>
      <c r="B214" s="24"/>
      <c r="C214" s="24"/>
      <c r="D214" s="24"/>
      <c r="E214" s="24"/>
      <c r="F214" s="24"/>
      <c r="G214" s="24"/>
      <c r="H214" s="24"/>
      <c r="I214" s="24"/>
      <c r="J214" s="24"/>
      <c r="K214" s="24"/>
    </row>
    <row r="215" spans="1:11" ht="20.25" customHeight="1">
      <c r="A215" s="962" t="s">
        <v>2683</v>
      </c>
      <c r="B215" s="951" t="s">
        <v>2684</v>
      </c>
      <c r="C215" s="24"/>
      <c r="D215" s="24"/>
      <c r="E215" s="24"/>
      <c r="F215" s="24"/>
      <c r="G215" s="24"/>
      <c r="H215" s="24"/>
      <c r="I215" s="24"/>
      <c r="J215" s="24"/>
      <c r="K215" s="24"/>
    </row>
    <row r="216" spans="1:11" ht="24" customHeight="1">
      <c r="A216" s="24"/>
      <c r="B216" s="954" t="s">
        <v>503</v>
      </c>
      <c r="C216" s="700" t="s">
        <v>2780</v>
      </c>
      <c r="D216" s="24"/>
      <c r="E216" s="24"/>
      <c r="F216" s="24"/>
      <c r="G216" s="24"/>
      <c r="H216" s="24"/>
      <c r="I216" s="24"/>
      <c r="J216" s="24"/>
      <c r="K216" s="24"/>
    </row>
    <row r="217" spans="1:11" ht="16.5" customHeight="1">
      <c r="A217" s="24"/>
      <c r="B217" s="700"/>
      <c r="C217" s="956" t="s">
        <v>2808</v>
      </c>
      <c r="D217" s="2648" t="s">
        <v>2781</v>
      </c>
      <c r="E217" s="2648"/>
      <c r="F217" s="2648"/>
      <c r="G217" s="2648"/>
      <c r="H217" s="2648"/>
      <c r="I217" s="2648"/>
      <c r="J217" s="2648"/>
      <c r="K217" s="2648"/>
    </row>
    <row r="218" spans="1:11" ht="16.5" customHeight="1">
      <c r="A218" s="24"/>
      <c r="B218" s="700"/>
      <c r="C218" s="956" t="s">
        <v>2809</v>
      </c>
      <c r="D218" s="2648" t="s">
        <v>2783</v>
      </c>
      <c r="E218" s="2648"/>
      <c r="F218" s="2648"/>
      <c r="G218" s="2648"/>
      <c r="H218" s="2648"/>
      <c r="I218" s="2648"/>
      <c r="J218" s="2648"/>
      <c r="K218" s="2648"/>
    </row>
    <row r="219" spans="1:11" ht="16.5" customHeight="1">
      <c r="A219" s="24"/>
      <c r="B219" s="700"/>
      <c r="C219" s="956" t="s">
        <v>2810</v>
      </c>
      <c r="D219" s="2648" t="s">
        <v>2784</v>
      </c>
      <c r="E219" s="2648"/>
      <c r="F219" s="2648"/>
      <c r="G219" s="2648"/>
      <c r="H219" s="2648"/>
      <c r="I219" s="2648"/>
      <c r="J219" s="2648"/>
      <c r="K219" s="2648"/>
    </row>
    <row r="220" spans="1:11" ht="16.5" customHeight="1">
      <c r="A220" s="24"/>
      <c r="B220" s="700"/>
      <c r="C220" s="956" t="s">
        <v>2811</v>
      </c>
      <c r="D220" s="2648" t="s">
        <v>2782</v>
      </c>
      <c r="E220" s="2648"/>
      <c r="F220" s="2648"/>
      <c r="G220" s="2648"/>
      <c r="H220" s="2648"/>
      <c r="I220" s="2648"/>
      <c r="J220" s="2648"/>
      <c r="K220" s="2648"/>
    </row>
    <row r="221" spans="1:11" ht="16.5" customHeight="1">
      <c r="A221" s="24"/>
      <c r="B221" s="700"/>
      <c r="C221" s="956" t="s">
        <v>2815</v>
      </c>
      <c r="D221" s="2648" t="s">
        <v>4066</v>
      </c>
      <c r="E221" s="2648"/>
      <c r="F221" s="2648"/>
      <c r="G221" s="2648"/>
      <c r="H221" s="2648"/>
      <c r="I221" s="2648"/>
      <c r="J221" s="2648"/>
      <c r="K221" s="2648"/>
    </row>
    <row r="222" spans="1:11" ht="16.5" customHeight="1">
      <c r="A222" s="24"/>
      <c r="B222" s="700"/>
      <c r="C222" s="956" t="s">
        <v>2823</v>
      </c>
      <c r="D222" s="2648" t="s">
        <v>4067</v>
      </c>
      <c r="E222" s="2648"/>
      <c r="F222" s="2648"/>
      <c r="G222" s="2648"/>
      <c r="H222" s="2648"/>
      <c r="I222" s="2648"/>
      <c r="J222" s="2648"/>
      <c r="K222" s="2648"/>
    </row>
    <row r="223" spans="1:11" ht="16.5" customHeight="1">
      <c r="A223" s="24"/>
      <c r="B223" s="700"/>
      <c r="C223" s="956" t="s">
        <v>2824</v>
      </c>
      <c r="D223" s="2648" t="s">
        <v>2785</v>
      </c>
      <c r="E223" s="2648"/>
      <c r="F223" s="2648"/>
      <c r="G223" s="2648"/>
      <c r="H223" s="2648"/>
      <c r="I223" s="2648"/>
      <c r="J223" s="2648"/>
      <c r="K223" s="2648"/>
    </row>
    <row r="224" spans="1:11" ht="8.4" customHeight="1">
      <c r="A224" s="953"/>
      <c r="B224" s="24"/>
      <c r="C224" s="24"/>
      <c r="D224" s="24"/>
      <c r="E224" s="24"/>
      <c r="F224" s="24"/>
      <c r="G224" s="24"/>
      <c r="H224" s="24"/>
      <c r="I224" s="24"/>
      <c r="J224" s="24"/>
      <c r="K224" s="24"/>
    </row>
    <row r="225" spans="1:11" ht="17.25" customHeight="1">
      <c r="A225" s="962" t="s">
        <v>2562</v>
      </c>
      <c r="B225" s="962" t="s">
        <v>2563</v>
      </c>
      <c r="C225" s="24"/>
      <c r="D225" s="24"/>
      <c r="E225" s="24"/>
      <c r="F225" s="24"/>
      <c r="G225" s="24"/>
      <c r="H225" s="24"/>
      <c r="I225" s="24"/>
      <c r="J225" s="24"/>
      <c r="K225" s="24"/>
    </row>
    <row r="226" spans="1:11" ht="48.6" customHeight="1">
      <c r="A226" s="24"/>
      <c r="B226" s="4905" t="s">
        <v>4068</v>
      </c>
      <c r="C226" s="4905"/>
      <c r="D226" s="4905"/>
      <c r="E226" s="4905"/>
      <c r="F226" s="4905"/>
      <c r="G226" s="4905"/>
      <c r="H226" s="4905"/>
      <c r="I226" s="4905"/>
      <c r="J226" s="4905"/>
      <c r="K226" s="4905"/>
    </row>
    <row r="227" spans="1:11" ht="60.75" customHeight="1">
      <c r="A227" s="24"/>
      <c r="B227" s="954" t="s">
        <v>503</v>
      </c>
      <c r="C227" s="4240" t="s">
        <v>4140</v>
      </c>
      <c r="D227" s="4240"/>
      <c r="E227" s="4240"/>
      <c r="F227" s="4240"/>
      <c r="G227" s="4240"/>
      <c r="H227" s="4240"/>
      <c r="I227" s="4240"/>
      <c r="J227" s="4240"/>
      <c r="K227" s="4240"/>
    </row>
    <row r="228" spans="1:11" ht="34.5" customHeight="1">
      <c r="A228" s="24"/>
      <c r="B228" s="954" t="s">
        <v>928</v>
      </c>
      <c r="C228" s="4240" t="s">
        <v>4069</v>
      </c>
      <c r="D228" s="4240"/>
      <c r="E228" s="4240"/>
      <c r="F228" s="4240"/>
      <c r="G228" s="4240"/>
      <c r="H228" s="4240"/>
      <c r="I228" s="4240"/>
      <c r="J228" s="4240"/>
      <c r="K228" s="4240"/>
    </row>
    <row r="229" spans="1:11" ht="34.5" customHeight="1">
      <c r="A229" s="24"/>
      <c r="B229" s="954" t="s">
        <v>777</v>
      </c>
      <c r="C229" s="4240" t="s">
        <v>4070</v>
      </c>
      <c r="D229" s="4240"/>
      <c r="E229" s="4240"/>
      <c r="F229" s="4240"/>
      <c r="G229" s="4240"/>
      <c r="H229" s="4240"/>
      <c r="I229" s="4240"/>
      <c r="J229" s="4240"/>
      <c r="K229" s="4240"/>
    </row>
    <row r="230" spans="1:11" ht="31.5" customHeight="1">
      <c r="A230" s="24"/>
      <c r="B230" s="954" t="s">
        <v>159</v>
      </c>
      <c r="C230" s="4240" t="s">
        <v>4071</v>
      </c>
      <c r="D230" s="4240"/>
      <c r="E230" s="4240"/>
      <c r="F230" s="4240"/>
      <c r="G230" s="4240"/>
      <c r="H230" s="4240"/>
      <c r="I230" s="4240"/>
      <c r="J230" s="4240"/>
      <c r="K230" s="4240"/>
    </row>
    <row r="231" spans="1:11" ht="42.75" customHeight="1">
      <c r="A231" s="24"/>
      <c r="B231" s="954" t="s">
        <v>160</v>
      </c>
      <c r="C231" s="4240" t="s">
        <v>4072</v>
      </c>
      <c r="D231" s="4240"/>
      <c r="E231" s="4240"/>
      <c r="F231" s="4240"/>
      <c r="G231" s="4240"/>
      <c r="H231" s="4240"/>
      <c r="I231" s="4240"/>
      <c r="J231" s="4240"/>
      <c r="K231" s="4240"/>
    </row>
    <row r="232" spans="1:11" ht="32.25" customHeight="1">
      <c r="A232" s="24"/>
      <c r="B232" s="954" t="s">
        <v>1269</v>
      </c>
      <c r="C232" s="4240" t="s">
        <v>4073</v>
      </c>
      <c r="D232" s="4240"/>
      <c r="E232" s="4240"/>
      <c r="F232" s="4240"/>
      <c r="G232" s="4240"/>
      <c r="H232" s="4240"/>
      <c r="I232" s="4240"/>
      <c r="J232" s="4240"/>
      <c r="K232" s="4240"/>
    </row>
    <row r="233" spans="1:11" ht="32.25" customHeight="1">
      <c r="A233" s="24"/>
      <c r="B233" s="954" t="s">
        <v>1270</v>
      </c>
      <c r="C233" s="4240" t="s">
        <v>2685</v>
      </c>
      <c r="D233" s="4240"/>
      <c r="E233" s="4240"/>
      <c r="F233" s="4240"/>
      <c r="G233" s="4240"/>
      <c r="H233" s="4240"/>
      <c r="I233" s="4240"/>
      <c r="J233" s="4240"/>
      <c r="K233" s="4240"/>
    </row>
    <row r="234" spans="1:11" ht="32.25" customHeight="1">
      <c r="A234" s="24"/>
      <c r="B234" s="954" t="s">
        <v>1271</v>
      </c>
      <c r="C234" s="4240" t="s">
        <v>4074</v>
      </c>
      <c r="D234" s="4240"/>
      <c r="E234" s="4240"/>
      <c r="F234" s="4240"/>
      <c r="G234" s="4240"/>
      <c r="H234" s="4240"/>
      <c r="I234" s="4240"/>
      <c r="J234" s="4240"/>
      <c r="K234" s="4240"/>
    </row>
    <row r="235" spans="1:11" ht="32.25" customHeight="1">
      <c r="A235" s="24"/>
      <c r="B235" s="954" t="s">
        <v>401</v>
      </c>
      <c r="C235" s="4240" t="s">
        <v>4075</v>
      </c>
      <c r="D235" s="4240"/>
      <c r="E235" s="4240"/>
      <c r="F235" s="4240"/>
      <c r="G235" s="4240"/>
      <c r="H235" s="4240"/>
      <c r="I235" s="4240"/>
      <c r="J235" s="4240"/>
      <c r="K235" s="4240"/>
    </row>
    <row r="236" spans="1:11" ht="32.25" customHeight="1">
      <c r="A236" s="24"/>
      <c r="B236" s="954" t="s">
        <v>1272</v>
      </c>
      <c r="C236" s="4240" t="s">
        <v>4076</v>
      </c>
      <c r="D236" s="4240"/>
      <c r="E236" s="4240"/>
      <c r="F236" s="4240"/>
      <c r="G236" s="4240"/>
      <c r="H236" s="4240"/>
      <c r="I236" s="4240"/>
      <c r="J236" s="4240"/>
      <c r="K236" s="4240"/>
    </row>
    <row r="237" spans="1:11" ht="10.199999999999999" customHeight="1">
      <c r="A237" s="953"/>
      <c r="B237" s="24"/>
      <c r="C237" s="24"/>
      <c r="D237" s="24"/>
      <c r="E237" s="24"/>
      <c r="F237" s="24"/>
      <c r="G237" s="24"/>
      <c r="H237" s="24"/>
      <c r="I237" s="24"/>
      <c r="J237" s="24"/>
      <c r="K237" s="24"/>
    </row>
    <row r="238" spans="1:11" ht="13.8">
      <c r="A238" s="962" t="s">
        <v>2564</v>
      </c>
      <c r="B238" s="962" t="s">
        <v>4077</v>
      </c>
      <c r="C238" s="24"/>
      <c r="D238" s="24"/>
      <c r="E238" s="24"/>
      <c r="F238" s="24"/>
      <c r="G238" s="24"/>
      <c r="H238" s="24"/>
      <c r="I238" s="24"/>
      <c r="J238" s="24"/>
      <c r="K238" s="24"/>
    </row>
    <row r="239" spans="1:11" ht="13.8">
      <c r="A239" s="953"/>
      <c r="B239" s="24"/>
      <c r="C239" s="24"/>
      <c r="D239" s="24"/>
      <c r="E239" s="24"/>
      <c r="F239" s="24"/>
      <c r="G239" s="24"/>
      <c r="H239" s="24"/>
      <c r="I239" s="24"/>
      <c r="J239" s="24"/>
      <c r="K239" s="24"/>
    </row>
    <row r="240" spans="1:11" ht="17.25" customHeight="1">
      <c r="A240" s="24"/>
      <c r="B240" s="4905" t="s">
        <v>2686</v>
      </c>
      <c r="C240" s="4905"/>
      <c r="D240" s="4905"/>
      <c r="E240" s="4905"/>
      <c r="F240" s="4905"/>
      <c r="G240" s="4905"/>
      <c r="H240" s="4905"/>
      <c r="I240" s="4905"/>
      <c r="J240" s="4905"/>
      <c r="K240" s="4905"/>
    </row>
    <row r="241" spans="1:11" ht="30" customHeight="1">
      <c r="A241" s="24"/>
      <c r="B241" s="954" t="s">
        <v>503</v>
      </c>
      <c r="C241" s="4240" t="s">
        <v>4078</v>
      </c>
      <c r="D241" s="4240"/>
      <c r="E241" s="4240"/>
      <c r="F241" s="4240"/>
      <c r="G241" s="4240"/>
      <c r="H241" s="4240"/>
      <c r="I241" s="4240"/>
      <c r="J241" s="4240"/>
      <c r="K241" s="4240"/>
    </row>
    <row r="242" spans="1:11" ht="30" customHeight="1">
      <c r="A242" s="24"/>
      <c r="B242" s="954" t="s">
        <v>928</v>
      </c>
      <c r="C242" s="4240" t="s">
        <v>4079</v>
      </c>
      <c r="D242" s="4240"/>
      <c r="E242" s="4240"/>
      <c r="F242" s="4240"/>
      <c r="G242" s="4240"/>
      <c r="H242" s="4240"/>
      <c r="I242" s="4240"/>
      <c r="J242" s="4240"/>
      <c r="K242" s="4240"/>
    </row>
    <row r="243" spans="1:11" ht="18" customHeight="1">
      <c r="A243" s="24"/>
      <c r="B243" s="954" t="s">
        <v>777</v>
      </c>
      <c r="C243" s="4240" t="s">
        <v>2687</v>
      </c>
      <c r="D243" s="4240"/>
      <c r="E243" s="4240"/>
      <c r="F243" s="4240"/>
      <c r="G243" s="4240"/>
      <c r="H243" s="4240"/>
      <c r="I243" s="4240"/>
      <c r="J243" s="4240"/>
      <c r="K243" s="4240"/>
    </row>
    <row r="244" spans="1:11" ht="17.399999999999999" customHeight="1">
      <c r="A244" s="24"/>
      <c r="B244" s="700"/>
      <c r="C244" s="956" t="s">
        <v>2808</v>
      </c>
      <c r="D244" s="700" t="s">
        <v>4080</v>
      </c>
      <c r="E244" s="24"/>
      <c r="F244" s="24"/>
      <c r="G244" s="24"/>
      <c r="H244" s="24"/>
      <c r="I244" s="24"/>
      <c r="J244" s="24"/>
      <c r="K244" s="24"/>
    </row>
    <row r="245" spans="1:11" ht="17.399999999999999" customHeight="1">
      <c r="A245" s="24"/>
      <c r="B245" s="700"/>
      <c r="C245" s="956" t="s">
        <v>2809</v>
      </c>
      <c r="D245" s="700" t="s">
        <v>4081</v>
      </c>
      <c r="E245" s="24"/>
      <c r="F245" s="24"/>
      <c r="G245" s="24"/>
      <c r="H245" s="24"/>
      <c r="I245" s="24"/>
      <c r="J245" s="24"/>
      <c r="K245" s="24"/>
    </row>
    <row r="246" spans="1:11" ht="17.399999999999999" customHeight="1">
      <c r="A246" s="24"/>
      <c r="B246" s="700"/>
      <c r="C246" s="956" t="s">
        <v>2810</v>
      </c>
      <c r="D246" s="700" t="s">
        <v>2786</v>
      </c>
      <c r="E246" s="24"/>
      <c r="F246" s="24"/>
      <c r="G246" s="24"/>
      <c r="H246" s="24"/>
      <c r="I246" s="24"/>
      <c r="J246" s="24"/>
      <c r="K246" s="24"/>
    </row>
    <row r="247" spans="1:11" ht="30.75" customHeight="1">
      <c r="A247" s="24"/>
      <c r="B247" s="954" t="s">
        <v>159</v>
      </c>
      <c r="C247" s="4014" t="s">
        <v>4082</v>
      </c>
      <c r="D247" s="4014"/>
      <c r="E247" s="4014"/>
      <c r="F247" s="4014"/>
      <c r="G247" s="4014"/>
      <c r="H247" s="4014"/>
      <c r="I247" s="4014"/>
      <c r="J247" s="4014"/>
      <c r="K247" s="4014"/>
    </row>
    <row r="248" spans="1:11" ht="30.75" customHeight="1">
      <c r="A248" s="24"/>
      <c r="B248" s="954" t="s">
        <v>160</v>
      </c>
      <c r="C248" s="4014" t="s">
        <v>4083</v>
      </c>
      <c r="D248" s="4014"/>
      <c r="E248" s="4014"/>
      <c r="F248" s="4014"/>
      <c r="G248" s="4014"/>
      <c r="H248" s="4014"/>
      <c r="I248" s="4014"/>
      <c r="J248" s="4014"/>
      <c r="K248" s="4014"/>
    </row>
    <row r="249" spans="1:11" ht="30.75" customHeight="1">
      <c r="A249" s="24"/>
      <c r="B249" s="954" t="s">
        <v>1269</v>
      </c>
      <c r="C249" s="4014" t="s">
        <v>4084</v>
      </c>
      <c r="D249" s="4014"/>
      <c r="E249" s="4014"/>
      <c r="F249" s="4014"/>
      <c r="G249" s="4014"/>
      <c r="H249" s="4014"/>
      <c r="I249" s="4014"/>
      <c r="J249" s="4014"/>
      <c r="K249" s="4014"/>
    </row>
    <row r="250" spans="1:11" ht="30.75" customHeight="1">
      <c r="A250" s="24"/>
      <c r="B250" s="954" t="s">
        <v>1270</v>
      </c>
      <c r="C250" s="4014" t="s">
        <v>4085</v>
      </c>
      <c r="D250" s="4014"/>
      <c r="E250" s="4014"/>
      <c r="F250" s="4014"/>
      <c r="G250" s="4014"/>
      <c r="H250" s="4014"/>
      <c r="I250" s="4014"/>
      <c r="J250" s="4014"/>
      <c r="K250" s="4014"/>
    </row>
    <row r="251" spans="1:11" ht="30.75" customHeight="1">
      <c r="A251" s="24"/>
      <c r="B251" s="954" t="s">
        <v>1271</v>
      </c>
      <c r="C251" s="4014" t="s">
        <v>4086</v>
      </c>
      <c r="D251" s="4014"/>
      <c r="E251" s="4014"/>
      <c r="F251" s="4014"/>
      <c r="G251" s="4014"/>
      <c r="H251" s="4014"/>
      <c r="I251" s="4014"/>
      <c r="J251" s="4014"/>
      <c r="K251" s="4014"/>
    </row>
    <row r="252" spans="1:11" ht="18" customHeight="1">
      <c r="A252" s="24"/>
      <c r="B252" s="954" t="s">
        <v>401</v>
      </c>
      <c r="C252" s="3635" t="s">
        <v>2688</v>
      </c>
      <c r="D252" s="3635"/>
      <c r="E252" s="3635"/>
      <c r="F252" s="4909" t="s">
        <v>2689</v>
      </c>
      <c r="G252" s="4909"/>
      <c r="H252" s="4909"/>
      <c r="I252" s="4909"/>
      <c r="J252" s="4909"/>
      <c r="K252" s="4909"/>
    </row>
    <row r="253" spans="1:11" ht="18" customHeight="1">
      <c r="A253" s="24"/>
      <c r="B253" s="24"/>
      <c r="C253" s="24"/>
      <c r="D253" s="24"/>
      <c r="E253" s="24"/>
      <c r="F253" s="4909" t="s">
        <v>2690</v>
      </c>
      <c r="G253" s="4909"/>
      <c r="H253" s="4909"/>
      <c r="I253" s="4909"/>
      <c r="J253" s="4909"/>
      <c r="K253" s="4909"/>
    </row>
    <row r="254" spans="1:11" ht="18" customHeight="1">
      <c r="A254" s="24"/>
      <c r="B254" s="24"/>
      <c r="C254" s="24"/>
      <c r="D254" s="24"/>
      <c r="E254" s="24"/>
      <c r="F254" s="4909" t="s">
        <v>2691</v>
      </c>
      <c r="G254" s="4909"/>
      <c r="H254" s="4909"/>
      <c r="I254" s="4909"/>
      <c r="J254" s="4909"/>
      <c r="K254" s="4909"/>
    </row>
    <row r="255" spans="1:11" ht="18" customHeight="1">
      <c r="A255" s="24"/>
      <c r="B255" s="24"/>
      <c r="C255" s="24"/>
      <c r="D255" s="24"/>
      <c r="E255" s="24"/>
      <c r="F255" s="4909" t="s">
        <v>2692</v>
      </c>
      <c r="G255" s="4909"/>
      <c r="H255" s="4909"/>
      <c r="I255" s="4909"/>
      <c r="J255" s="4909"/>
      <c r="K255" s="4909"/>
    </row>
    <row r="256" spans="1:11" ht="21.75" customHeight="1">
      <c r="A256" s="24"/>
      <c r="B256" s="24"/>
      <c r="C256" s="24"/>
      <c r="D256" s="24"/>
      <c r="E256" s="24"/>
      <c r="F256" s="4909" t="s">
        <v>2693</v>
      </c>
      <c r="G256" s="4909"/>
      <c r="H256" s="4909"/>
      <c r="I256" s="4909"/>
      <c r="J256" s="4909"/>
      <c r="K256" s="4909"/>
    </row>
    <row r="257" spans="1:11" ht="13.8">
      <c r="A257" s="24"/>
      <c r="B257" s="24"/>
      <c r="C257" s="4910" t="s">
        <v>4087</v>
      </c>
      <c r="D257" s="4910"/>
      <c r="E257" s="4910"/>
      <c r="F257" s="4910"/>
      <c r="G257" s="4910"/>
      <c r="H257" s="4910"/>
      <c r="I257" s="4910"/>
      <c r="J257" s="4910"/>
      <c r="K257" s="4910"/>
    </row>
    <row r="258" spans="1:11" ht="13.8">
      <c r="A258" s="952"/>
      <c r="B258" s="24"/>
      <c r="C258" s="24"/>
      <c r="D258" s="24"/>
      <c r="E258" s="24"/>
      <c r="F258" s="24"/>
      <c r="G258" s="24"/>
      <c r="H258" s="24"/>
      <c r="I258" s="24"/>
      <c r="J258" s="24"/>
      <c r="K258" s="24"/>
    </row>
    <row r="259" spans="1:11" ht="19.5" customHeight="1">
      <c r="A259" s="962" t="s">
        <v>2565</v>
      </c>
      <c r="B259" s="962" t="s">
        <v>4088</v>
      </c>
      <c r="C259" s="24"/>
      <c r="D259" s="24"/>
      <c r="E259" s="24"/>
      <c r="F259" s="24"/>
      <c r="G259" s="24"/>
      <c r="H259" s="24"/>
      <c r="I259" s="24"/>
      <c r="J259" s="24"/>
      <c r="K259" s="24"/>
    </row>
    <row r="260" spans="1:11" ht="18.75" customHeight="1">
      <c r="A260" s="24"/>
      <c r="B260" s="4905" t="s">
        <v>2694</v>
      </c>
      <c r="C260" s="4905"/>
      <c r="D260" s="4905"/>
      <c r="E260" s="4905"/>
      <c r="F260" s="4905"/>
      <c r="G260" s="4905"/>
      <c r="H260" s="4905"/>
      <c r="I260" s="4905"/>
      <c r="J260" s="4905"/>
      <c r="K260" s="4905"/>
    </row>
    <row r="261" spans="1:11" ht="18.75" customHeight="1">
      <c r="A261" s="24"/>
      <c r="B261" s="4905" t="s">
        <v>2834</v>
      </c>
      <c r="C261" s="4905"/>
      <c r="D261" s="4905"/>
      <c r="E261" s="4905"/>
      <c r="F261" s="4905"/>
      <c r="G261" s="4905"/>
      <c r="H261" s="4905"/>
      <c r="I261" s="4905"/>
      <c r="J261" s="4905"/>
      <c r="K261" s="4905"/>
    </row>
    <row r="262" spans="1:11" ht="18.75" customHeight="1">
      <c r="A262" s="24"/>
      <c r="B262" s="4905" t="s">
        <v>2833</v>
      </c>
      <c r="C262" s="4905"/>
      <c r="D262" s="4905"/>
      <c r="E262" s="4905"/>
      <c r="F262" s="4905"/>
      <c r="G262" s="4905"/>
      <c r="H262" s="4905"/>
      <c r="I262" s="4905"/>
      <c r="J262" s="4905"/>
      <c r="K262" s="4905"/>
    </row>
    <row r="263" spans="1:11" ht="21.75" customHeight="1">
      <c r="A263" s="24"/>
      <c r="B263" s="4905" t="s">
        <v>2832</v>
      </c>
      <c r="C263" s="4905"/>
      <c r="D263" s="4905"/>
      <c r="E263" s="4905"/>
      <c r="F263" s="4905"/>
      <c r="G263" s="4905"/>
      <c r="H263" s="4905"/>
      <c r="I263" s="4905"/>
      <c r="J263" s="4905"/>
      <c r="K263" s="4905"/>
    </row>
    <row r="264" spans="1:11" ht="20.25" customHeight="1">
      <c r="A264" s="24"/>
      <c r="B264" s="4905" t="s">
        <v>2695</v>
      </c>
      <c r="C264" s="4905"/>
      <c r="D264" s="4905"/>
      <c r="E264" s="4905"/>
      <c r="F264" s="4905"/>
      <c r="G264" s="4905"/>
      <c r="H264" s="4905"/>
      <c r="I264" s="4905"/>
      <c r="J264" s="4905"/>
      <c r="K264" s="4905"/>
    </row>
    <row r="265" spans="1:11" ht="18.75" customHeight="1">
      <c r="A265" s="24"/>
      <c r="B265" s="4905" t="s">
        <v>4089</v>
      </c>
      <c r="C265" s="4905"/>
      <c r="D265" s="4905"/>
      <c r="E265" s="4905"/>
      <c r="F265" s="4905"/>
      <c r="G265" s="4905"/>
      <c r="H265" s="4905"/>
      <c r="I265" s="4905"/>
      <c r="J265" s="4905"/>
      <c r="K265" s="4905"/>
    </row>
    <row r="266" spans="1:11" ht="56.25" customHeight="1">
      <c r="A266" s="24"/>
      <c r="B266" s="4240" t="s">
        <v>4090</v>
      </c>
      <c r="C266" s="4905"/>
      <c r="D266" s="4905"/>
      <c r="E266" s="4905"/>
      <c r="F266" s="4905"/>
      <c r="G266" s="4905"/>
      <c r="H266" s="4905"/>
      <c r="I266" s="4905"/>
      <c r="J266" s="4905"/>
      <c r="K266" s="4905"/>
    </row>
    <row r="267" spans="1:11" ht="18" customHeight="1">
      <c r="A267" s="24"/>
      <c r="B267" s="954" t="s">
        <v>503</v>
      </c>
      <c r="C267" s="4240" t="s">
        <v>2696</v>
      </c>
      <c r="D267" s="4240"/>
      <c r="E267" s="4240"/>
      <c r="F267" s="4240"/>
      <c r="G267" s="4240"/>
      <c r="H267" s="4240"/>
      <c r="I267" s="4240"/>
      <c r="J267" s="4240"/>
      <c r="K267" s="4240"/>
    </row>
    <row r="268" spans="1:11" ht="111" customHeight="1">
      <c r="A268" s="24"/>
      <c r="B268" s="700"/>
      <c r="C268" s="4905" t="s">
        <v>4091</v>
      </c>
      <c r="D268" s="4905"/>
      <c r="E268" s="4905"/>
      <c r="F268" s="4905"/>
      <c r="G268" s="4905"/>
      <c r="H268" s="4905"/>
      <c r="I268" s="4905"/>
      <c r="J268" s="4905"/>
      <c r="K268" s="4905"/>
    </row>
    <row r="269" spans="1:11" ht="18" customHeight="1">
      <c r="A269" s="24"/>
      <c r="B269" s="954" t="s">
        <v>928</v>
      </c>
      <c r="C269" s="4905" t="s">
        <v>2697</v>
      </c>
      <c r="D269" s="4905"/>
      <c r="E269" s="4905"/>
      <c r="F269" s="4905"/>
      <c r="G269" s="4905"/>
      <c r="H269" s="4905"/>
      <c r="I269" s="4905"/>
      <c r="J269" s="4905"/>
      <c r="K269" s="4905"/>
    </row>
    <row r="270" spans="1:11" ht="61.5" customHeight="1">
      <c r="A270" s="24"/>
      <c r="B270" s="700"/>
      <c r="C270" s="4905" t="s">
        <v>4141</v>
      </c>
      <c r="D270" s="4905"/>
      <c r="E270" s="4905"/>
      <c r="F270" s="4905"/>
      <c r="G270" s="4905"/>
      <c r="H270" s="4905"/>
      <c r="I270" s="4905"/>
      <c r="J270" s="4905"/>
      <c r="K270" s="4905"/>
    </row>
    <row r="271" spans="1:11" ht="13.8">
      <c r="A271" s="24"/>
      <c r="B271" s="954" t="s">
        <v>777</v>
      </c>
      <c r="C271" s="4905" t="s">
        <v>2698</v>
      </c>
      <c r="D271" s="4905"/>
      <c r="E271" s="4905"/>
      <c r="F271" s="4905"/>
      <c r="G271" s="4905"/>
      <c r="H271" s="4905"/>
      <c r="I271" s="4905"/>
      <c r="J271" s="4905"/>
      <c r="K271" s="4905"/>
    </row>
    <row r="272" spans="1:11" ht="54.75" customHeight="1">
      <c r="A272" s="24"/>
      <c r="B272" s="24"/>
      <c r="C272" s="4905" t="s">
        <v>4092</v>
      </c>
      <c r="D272" s="4905"/>
      <c r="E272" s="4905"/>
      <c r="F272" s="4905"/>
      <c r="G272" s="4905"/>
      <c r="H272" s="4905"/>
      <c r="I272" s="4905"/>
      <c r="J272" s="4905"/>
      <c r="K272" s="4905"/>
    </row>
    <row r="273" spans="1:11" ht="120.75" customHeight="1">
      <c r="A273" s="24"/>
      <c r="B273" s="24"/>
      <c r="C273" s="4905" t="s">
        <v>4093</v>
      </c>
      <c r="D273" s="4905"/>
      <c r="E273" s="4905"/>
      <c r="F273" s="4905"/>
      <c r="G273" s="4905"/>
      <c r="H273" s="4905"/>
      <c r="I273" s="4905"/>
      <c r="J273" s="4905"/>
      <c r="K273" s="4905"/>
    </row>
    <row r="274" spans="1:11" ht="13.8">
      <c r="A274" s="953"/>
      <c r="B274" s="24"/>
      <c r="C274" s="24"/>
      <c r="D274" s="24"/>
      <c r="E274" s="24"/>
      <c r="F274" s="24"/>
      <c r="G274" s="24"/>
      <c r="H274" s="24"/>
      <c r="I274" s="24"/>
      <c r="J274" s="24"/>
      <c r="K274" s="24"/>
    </row>
    <row r="275" spans="1:11" ht="13.8">
      <c r="A275" s="962" t="s">
        <v>2567</v>
      </c>
      <c r="B275" s="962" t="s">
        <v>4094</v>
      </c>
      <c r="C275" s="24"/>
      <c r="D275" s="24"/>
      <c r="E275" s="24"/>
      <c r="F275" s="24"/>
      <c r="G275" s="24"/>
      <c r="H275" s="24"/>
      <c r="I275" s="24"/>
      <c r="J275" s="24"/>
      <c r="K275" s="24"/>
    </row>
    <row r="276" spans="1:11" ht="13.8">
      <c r="A276" s="953"/>
      <c r="B276" s="24"/>
      <c r="C276" s="24"/>
      <c r="D276" s="24"/>
      <c r="E276" s="24"/>
      <c r="F276" s="24"/>
      <c r="G276" s="24"/>
      <c r="H276" s="24"/>
      <c r="I276" s="24"/>
      <c r="J276" s="24"/>
      <c r="K276" s="24"/>
    </row>
    <row r="277" spans="1:11" ht="13.8">
      <c r="A277" s="962" t="s">
        <v>2699</v>
      </c>
      <c r="B277" s="951" t="s">
        <v>1643</v>
      </c>
      <c r="C277" s="24"/>
      <c r="D277" s="24"/>
      <c r="E277" s="24"/>
      <c r="F277" s="24"/>
      <c r="G277" s="24"/>
      <c r="H277" s="24"/>
      <c r="I277" s="24"/>
      <c r="J277" s="24"/>
      <c r="K277" s="24"/>
    </row>
    <row r="278" spans="1:11" ht="13.8">
      <c r="A278" s="24"/>
      <c r="B278" s="24"/>
      <c r="C278" s="24"/>
      <c r="D278" s="24"/>
      <c r="E278" s="24"/>
      <c r="F278" s="24"/>
      <c r="G278" s="24"/>
      <c r="H278" s="24"/>
      <c r="I278" s="24"/>
      <c r="J278" s="24"/>
      <c r="K278" s="24"/>
    </row>
    <row r="279" spans="1:11" ht="34.5" customHeight="1">
      <c r="A279" s="24"/>
      <c r="B279" s="4905" t="s">
        <v>4095</v>
      </c>
      <c r="C279" s="4905"/>
      <c r="D279" s="4905"/>
      <c r="E279" s="4905"/>
      <c r="F279" s="4905"/>
      <c r="G279" s="4905"/>
      <c r="H279" s="4905"/>
      <c r="I279" s="4905"/>
      <c r="J279" s="4905"/>
      <c r="K279" s="4905"/>
    </row>
    <row r="280" spans="1:11" ht="20.25" customHeight="1">
      <c r="A280" s="24"/>
      <c r="B280" s="4905" t="s">
        <v>4096</v>
      </c>
      <c r="C280" s="4905"/>
      <c r="D280" s="4905"/>
      <c r="E280" s="4905"/>
      <c r="F280" s="4905"/>
      <c r="G280" s="4905"/>
      <c r="H280" s="4905"/>
      <c r="I280" s="4905"/>
      <c r="J280" s="4905"/>
      <c r="K280" s="4905"/>
    </row>
    <row r="281" spans="1:11" ht="46.5" customHeight="1">
      <c r="A281" s="24"/>
      <c r="B281" s="4240" t="s">
        <v>2830</v>
      </c>
      <c r="C281" s="4905"/>
      <c r="D281" s="4905"/>
      <c r="E281" s="4905"/>
      <c r="F281" s="4905"/>
      <c r="G281" s="4905"/>
      <c r="H281" s="4905"/>
      <c r="I281" s="4905"/>
      <c r="J281" s="4905"/>
      <c r="K281" s="4905"/>
    </row>
    <row r="282" spans="1:11" ht="34.5" customHeight="1">
      <c r="A282" s="24"/>
      <c r="B282" s="4240" t="s">
        <v>2831</v>
      </c>
      <c r="C282" s="4905"/>
      <c r="D282" s="4905"/>
      <c r="E282" s="4905"/>
      <c r="F282" s="4905"/>
      <c r="G282" s="4905"/>
      <c r="H282" s="4905"/>
      <c r="I282" s="4905"/>
      <c r="J282" s="4905"/>
      <c r="K282" s="4905"/>
    </row>
    <row r="283" spans="1:11" ht="13.8">
      <c r="A283" s="953"/>
      <c r="B283" s="24"/>
      <c r="C283" s="24"/>
      <c r="D283" s="24"/>
      <c r="E283" s="24"/>
      <c r="F283" s="24"/>
      <c r="G283" s="24"/>
      <c r="H283" s="24"/>
      <c r="I283" s="24"/>
      <c r="J283" s="24"/>
      <c r="K283" s="24"/>
    </row>
    <row r="284" spans="1:11" ht="13.8">
      <c r="A284" s="962" t="s">
        <v>2700</v>
      </c>
      <c r="B284" s="951" t="s">
        <v>4094</v>
      </c>
      <c r="C284" s="24"/>
      <c r="D284" s="24"/>
      <c r="E284" s="24"/>
      <c r="F284" s="24"/>
      <c r="G284" s="24"/>
      <c r="H284" s="24"/>
      <c r="I284" s="24"/>
      <c r="J284" s="24"/>
      <c r="K284" s="24"/>
    </row>
    <row r="285" spans="1:11" ht="13.8">
      <c r="A285" s="953"/>
      <c r="B285" s="24"/>
      <c r="C285" s="24"/>
      <c r="D285" s="24"/>
      <c r="E285" s="24"/>
      <c r="F285" s="24"/>
      <c r="G285" s="24"/>
      <c r="H285" s="24"/>
      <c r="I285" s="24"/>
      <c r="J285" s="24"/>
      <c r="K285" s="24"/>
    </row>
    <row r="286" spans="1:11" ht="73.5" customHeight="1">
      <c r="A286" s="24"/>
      <c r="B286" s="954" t="s">
        <v>2792</v>
      </c>
      <c r="C286" s="4905" t="s">
        <v>4097</v>
      </c>
      <c r="D286" s="4905"/>
      <c r="E286" s="4905"/>
      <c r="F286" s="4905"/>
      <c r="G286" s="4905"/>
      <c r="H286" s="4905"/>
      <c r="I286" s="4905"/>
      <c r="J286" s="4905"/>
      <c r="K286" s="4905"/>
    </row>
    <row r="287" spans="1:11" ht="45" customHeight="1">
      <c r="A287" s="24"/>
      <c r="B287" s="954" t="s">
        <v>2794</v>
      </c>
      <c r="C287" s="4905" t="s">
        <v>2787</v>
      </c>
      <c r="D287" s="4905"/>
      <c r="E287" s="4905"/>
      <c r="F287" s="4905"/>
      <c r="G287" s="4905"/>
      <c r="H287" s="4905"/>
      <c r="I287" s="4905"/>
      <c r="J287" s="4905"/>
      <c r="K287" s="4905"/>
    </row>
    <row r="288" spans="1:11" ht="71.25" customHeight="1">
      <c r="A288" s="24"/>
      <c r="B288" s="954" t="s">
        <v>2825</v>
      </c>
      <c r="C288" s="4905" t="s">
        <v>2902</v>
      </c>
      <c r="D288" s="4905"/>
      <c r="E288" s="4905"/>
      <c r="F288" s="4905"/>
      <c r="G288" s="4905"/>
      <c r="H288" s="4905"/>
      <c r="I288" s="4905"/>
      <c r="J288" s="4905"/>
      <c r="K288" s="4905"/>
    </row>
    <row r="289" spans="1:11" ht="63" customHeight="1">
      <c r="A289" s="24"/>
      <c r="B289" s="954" t="s">
        <v>2796</v>
      </c>
      <c r="C289" s="4905" t="s">
        <v>2788</v>
      </c>
      <c r="D289" s="4905"/>
      <c r="E289" s="4905"/>
      <c r="F289" s="4905"/>
      <c r="G289" s="4905"/>
      <c r="H289" s="4905"/>
      <c r="I289" s="4905"/>
      <c r="J289" s="4905"/>
      <c r="K289" s="4905"/>
    </row>
    <row r="290" spans="1:11" ht="21" customHeight="1">
      <c r="A290" s="24"/>
      <c r="B290" s="954" t="s">
        <v>160</v>
      </c>
      <c r="C290" s="4905" t="s">
        <v>2701</v>
      </c>
      <c r="D290" s="4905"/>
      <c r="E290" s="4905"/>
      <c r="F290" s="4905"/>
      <c r="G290" s="4905"/>
      <c r="H290" s="4905"/>
      <c r="I290" s="4905"/>
      <c r="J290" s="4905"/>
      <c r="K290" s="4905"/>
    </row>
    <row r="291" spans="1:11" ht="15.75" customHeight="1">
      <c r="A291" s="24"/>
      <c r="B291" s="24"/>
      <c r="C291" s="4910" t="str">
        <f>+"·         "&amp;+'Master Data'!E570*100&amp;"% youth from 18 to 35 years of age; "</f>
        <v xml:space="preserve">·         55% youth from 18 to 35 years of age; </v>
      </c>
      <c r="D291" s="4910"/>
      <c r="E291" s="4910"/>
      <c r="F291" s="4910"/>
      <c r="G291" s="4910"/>
      <c r="H291" s="4910"/>
      <c r="I291" s="4910"/>
      <c r="J291" s="4910"/>
      <c r="K291" s="4910"/>
    </row>
    <row r="292" spans="1:11" ht="15.75" customHeight="1">
      <c r="A292" s="24"/>
      <c r="B292" s="24"/>
      <c r="C292" s="4910" t="str">
        <f>+"·         "&amp;+'Master Data'!E569*100&amp;"% women;"</f>
        <v>·         55% women;</v>
      </c>
      <c r="D292" s="4910"/>
      <c r="E292" s="4910"/>
      <c r="F292" s="4910"/>
      <c r="G292" s="4910"/>
      <c r="H292" s="4910"/>
      <c r="I292" s="4910"/>
      <c r="J292" s="4910"/>
      <c r="K292" s="4910"/>
    </row>
    <row r="293" spans="1:11" ht="15.75" customHeight="1">
      <c r="A293" s="24"/>
      <c r="B293" s="24"/>
      <c r="C293" s="4910" t="str">
        <f>+"·         "&amp;+'Master Data'!E571*100&amp;"% disabled."</f>
        <v>·         2% disabled.</v>
      </c>
      <c r="D293" s="4910"/>
      <c r="E293" s="4910"/>
      <c r="F293" s="4910"/>
      <c r="G293" s="4910"/>
      <c r="H293" s="4910"/>
      <c r="I293" s="4910"/>
      <c r="J293" s="4910"/>
      <c r="K293" s="4910"/>
    </row>
    <row r="294" spans="1:11" ht="13.8">
      <c r="A294" s="953"/>
      <c r="B294" s="24"/>
      <c r="C294" s="24"/>
      <c r="D294" s="24"/>
      <c r="E294" s="24"/>
      <c r="F294" s="24"/>
      <c r="G294" s="24"/>
      <c r="H294" s="24"/>
      <c r="I294" s="24"/>
      <c r="J294" s="24"/>
      <c r="K294" s="24"/>
    </row>
    <row r="295" spans="1:11" ht="13.8">
      <c r="A295" s="962" t="s">
        <v>2568</v>
      </c>
      <c r="B295" s="962" t="s">
        <v>2569</v>
      </c>
      <c r="C295" s="24"/>
      <c r="D295" s="24"/>
      <c r="E295" s="24"/>
      <c r="F295" s="24"/>
      <c r="G295" s="24"/>
      <c r="H295" s="24"/>
      <c r="I295" s="24"/>
      <c r="J295" s="24"/>
      <c r="K295" s="24"/>
    </row>
    <row r="296" spans="1:11" ht="13.8">
      <c r="A296" s="953"/>
      <c r="B296" s="24"/>
      <c r="C296" s="24"/>
      <c r="D296" s="24"/>
      <c r="E296" s="24"/>
      <c r="F296" s="24"/>
      <c r="G296" s="24"/>
      <c r="H296" s="24"/>
      <c r="I296" s="24"/>
      <c r="J296" s="24"/>
      <c r="K296" s="24"/>
    </row>
    <row r="297" spans="1:11" ht="62.25" customHeight="1">
      <c r="A297" s="24"/>
      <c r="B297" s="4905" t="s">
        <v>4142</v>
      </c>
      <c r="C297" s="4905"/>
      <c r="D297" s="4905"/>
      <c r="E297" s="4905"/>
      <c r="F297" s="4905"/>
      <c r="G297" s="4905"/>
      <c r="H297" s="4905"/>
      <c r="I297" s="4905"/>
      <c r="J297" s="4905"/>
      <c r="K297" s="4905"/>
    </row>
    <row r="298" spans="1:11" ht="5.25" customHeight="1">
      <c r="A298" s="24"/>
      <c r="B298" s="24"/>
      <c r="C298" s="24"/>
      <c r="D298" s="24"/>
      <c r="E298" s="24"/>
      <c r="F298" s="24"/>
      <c r="G298" s="24"/>
      <c r="H298" s="24"/>
      <c r="I298" s="24"/>
      <c r="J298" s="24"/>
      <c r="K298" s="24"/>
    </row>
    <row r="299" spans="1:11" ht="13.8">
      <c r="A299" s="962" t="s">
        <v>2570</v>
      </c>
      <c r="B299" s="962" t="s">
        <v>2571</v>
      </c>
      <c r="C299" s="24"/>
      <c r="D299" s="24"/>
      <c r="E299" s="24"/>
      <c r="F299" s="24"/>
      <c r="G299" s="24"/>
      <c r="H299" s="24"/>
      <c r="I299" s="24"/>
      <c r="J299" s="24"/>
      <c r="K299" s="24"/>
    </row>
    <row r="300" spans="1:11" ht="13.8">
      <c r="A300" s="24"/>
      <c r="B300" s="24"/>
      <c r="C300" s="24"/>
      <c r="D300" s="24"/>
      <c r="E300" s="24"/>
      <c r="F300" s="24"/>
      <c r="G300" s="24"/>
      <c r="H300" s="24"/>
      <c r="I300" s="24"/>
      <c r="J300" s="24"/>
      <c r="K300" s="24"/>
    </row>
    <row r="301" spans="1:11" ht="60" customHeight="1">
      <c r="A301" s="24"/>
      <c r="B301" s="4905" t="s">
        <v>4098</v>
      </c>
      <c r="C301" s="4905"/>
      <c r="D301" s="4905"/>
      <c r="E301" s="4905"/>
      <c r="F301" s="4905"/>
      <c r="G301" s="4905"/>
      <c r="H301" s="4905"/>
      <c r="I301" s="4905"/>
      <c r="J301" s="4905"/>
      <c r="K301" s="4905"/>
    </row>
    <row r="302" spans="1:11" ht="13.8">
      <c r="A302" s="952"/>
      <c r="B302" s="24"/>
      <c r="C302" s="24"/>
      <c r="D302" s="24"/>
      <c r="E302" s="24"/>
      <c r="F302" s="24"/>
      <c r="G302" s="24"/>
      <c r="H302" s="24"/>
      <c r="I302" s="24"/>
      <c r="J302" s="24"/>
      <c r="K302" s="24"/>
    </row>
    <row r="303" spans="1:11" ht="13.8">
      <c r="A303" s="962" t="s">
        <v>2572</v>
      </c>
      <c r="B303" s="962" t="s">
        <v>2573</v>
      </c>
      <c r="C303" s="24"/>
      <c r="D303" s="24"/>
      <c r="E303" s="24"/>
      <c r="F303" s="24"/>
      <c r="G303" s="24"/>
      <c r="H303" s="24"/>
      <c r="I303" s="24"/>
      <c r="J303" s="24"/>
      <c r="K303" s="24"/>
    </row>
    <row r="304" spans="1:11" ht="13.8">
      <c r="A304" s="952"/>
      <c r="B304" s="24"/>
      <c r="C304" s="24"/>
      <c r="D304" s="24"/>
      <c r="E304" s="24"/>
      <c r="F304" s="24"/>
      <c r="G304" s="24"/>
      <c r="H304" s="24"/>
      <c r="I304" s="24"/>
      <c r="J304" s="24"/>
      <c r="K304" s="24"/>
    </row>
    <row r="305" spans="1:11" ht="40.5" customHeight="1">
      <c r="A305" s="24"/>
      <c r="B305" s="4913" t="str">
        <f>+"The number of EPWP beneficiary specified for this contract that will receive life skills training is "&amp;+'Master Data'!G549&amp;" and technical training is "&amp;+'Master Data'!G550&amp;""</f>
        <v>The number of EPWP beneficiary specified for this contract that will receive life skills training is 50 and technical training is 50</v>
      </c>
      <c r="C305" s="4913"/>
      <c r="D305" s="4913"/>
      <c r="E305" s="4913"/>
      <c r="F305" s="4913"/>
      <c r="G305" s="4913"/>
      <c r="H305" s="4913"/>
      <c r="I305" s="4913"/>
      <c r="J305" s="4913"/>
      <c r="K305" s="4913"/>
    </row>
    <row r="306" spans="1:11" ht="13.8">
      <c r="A306" s="953"/>
      <c r="B306" s="24"/>
      <c r="C306" s="24"/>
      <c r="D306" s="24"/>
      <c r="E306" s="24"/>
      <c r="F306" s="24"/>
      <c r="G306" s="24"/>
      <c r="H306" s="24"/>
      <c r="I306" s="24"/>
      <c r="J306" s="24"/>
      <c r="K306" s="24"/>
    </row>
    <row r="307" spans="1:11" ht="13.8">
      <c r="A307" s="962" t="s">
        <v>2702</v>
      </c>
      <c r="B307" s="951" t="s">
        <v>4099</v>
      </c>
      <c r="C307" s="24"/>
      <c r="D307" s="24"/>
      <c r="E307" s="24"/>
      <c r="F307" s="24"/>
      <c r="G307" s="24"/>
      <c r="H307" s="24"/>
      <c r="I307" s="24"/>
      <c r="J307" s="24"/>
      <c r="K307" s="24"/>
    </row>
    <row r="308" spans="1:11" ht="22.5" customHeight="1">
      <c r="A308" s="24"/>
      <c r="B308" s="4914" t="str">
        <f>+"(TARGET:- "&amp;+'Master Data'!E548&amp;" EPWP BENEFICIARY)"</f>
        <v>(TARGET:- 50 EPWP BENEFICIARY)</v>
      </c>
      <c r="C308" s="4914"/>
      <c r="D308" s="4914"/>
      <c r="E308" s="4914"/>
      <c r="F308" s="4914"/>
      <c r="G308" s="4914"/>
      <c r="H308" s="4914"/>
      <c r="I308" s="4914"/>
      <c r="J308" s="4914"/>
      <c r="K308" s="4914"/>
    </row>
    <row r="309" spans="1:11" ht="13.8">
      <c r="A309" s="953"/>
      <c r="B309" s="24"/>
      <c r="C309" s="24"/>
      <c r="D309" s="24"/>
      <c r="E309" s="24"/>
      <c r="F309" s="24"/>
      <c r="G309" s="24"/>
      <c r="H309" s="24"/>
      <c r="I309" s="24"/>
      <c r="J309" s="24"/>
      <c r="K309" s="24"/>
    </row>
    <row r="310" spans="1:11" ht="33.75" customHeight="1">
      <c r="A310" s="962" t="s">
        <v>2703</v>
      </c>
      <c r="B310" s="4911" t="str">
        <f>+"Skills development and Technical training for EPWP beneficiary for an average of "&amp;+'Master Data'!F552&amp;" days ……(Prov.Sum)…………..…..Unit:  R/EPWP beneficiary"</f>
        <v>Skills development and Technical training for EPWP beneficiary for an average of 10 days ……(Prov.Sum)…………..…..Unit:  R/EPWP beneficiary</v>
      </c>
      <c r="C310" s="4911"/>
      <c r="D310" s="4911"/>
      <c r="E310" s="4911"/>
      <c r="F310" s="4911"/>
      <c r="G310" s="4911"/>
      <c r="H310" s="4911"/>
      <c r="I310" s="4911"/>
      <c r="J310" s="4911"/>
      <c r="K310" s="4911"/>
    </row>
    <row r="311" spans="1:11" ht="39" customHeight="1">
      <c r="A311" s="24"/>
      <c r="B311" s="3805" t="s">
        <v>2704</v>
      </c>
      <c r="C311" s="3805"/>
      <c r="D311" s="3805"/>
      <c r="E311" s="3805"/>
      <c r="F311" s="3805"/>
      <c r="G311" s="3805"/>
      <c r="H311" s="3805"/>
      <c r="I311" s="3805"/>
      <c r="J311" s="3805"/>
      <c r="K311" s="3805"/>
    </row>
    <row r="312" spans="1:11" ht="13.8">
      <c r="A312" s="952"/>
      <c r="B312" s="24"/>
      <c r="C312" s="24"/>
      <c r="D312" s="24"/>
      <c r="E312" s="24"/>
      <c r="F312" s="24"/>
      <c r="G312" s="24"/>
      <c r="H312" s="24"/>
      <c r="I312" s="24"/>
      <c r="J312" s="24"/>
      <c r="K312" s="24"/>
    </row>
    <row r="313" spans="1:11" ht="36" customHeight="1">
      <c r="A313" s="962" t="s">
        <v>2705</v>
      </c>
      <c r="B313" s="4911" t="s">
        <v>4100</v>
      </c>
      <c r="C313" s="4911"/>
      <c r="D313" s="4911"/>
      <c r="E313" s="4911"/>
      <c r="F313" s="4911"/>
      <c r="G313" s="4911"/>
      <c r="H313" s="4911"/>
      <c r="I313" s="4911"/>
      <c r="J313" s="4911"/>
      <c r="K313" s="4911"/>
    </row>
    <row r="314" spans="1:11" ht="13.8">
      <c r="A314" s="953" t="s">
        <v>2706</v>
      </c>
      <c r="B314" s="3810" t="str">
        <f>+"LESS R "&amp;+'Master Data'!E551&amp;" per EPWP beneficiary"</f>
        <v>LESS R 2000 per EPWP beneficiary</v>
      </c>
      <c r="C314" s="3810"/>
      <c r="D314" s="3810"/>
      <c r="E314" s="3810"/>
      <c r="F314" s="3810"/>
      <c r="G314" s="3810"/>
      <c r="H314" s="3810"/>
      <c r="I314" s="3810"/>
      <c r="J314" s="3810"/>
      <c r="K314" s="3810"/>
    </row>
    <row r="315" spans="1:11" ht="13.8">
      <c r="A315" s="952"/>
      <c r="B315" s="24"/>
      <c r="C315" s="24"/>
      <c r="D315" s="24"/>
      <c r="E315" s="24"/>
      <c r="F315" s="24"/>
      <c r="G315" s="24"/>
      <c r="H315" s="24"/>
      <c r="I315" s="24"/>
      <c r="J315" s="24"/>
      <c r="K315" s="24"/>
    </row>
    <row r="316" spans="1:11" ht="13.8">
      <c r="A316" s="962" t="s">
        <v>2707</v>
      </c>
      <c r="B316" s="4912" t="s">
        <v>2708</v>
      </c>
      <c r="C316" s="4912"/>
      <c r="D316" s="4912"/>
      <c r="E316" s="4912"/>
      <c r="F316" s="4912"/>
      <c r="G316" s="4912"/>
      <c r="H316" s="4912"/>
      <c r="I316" s="4912"/>
      <c r="J316" s="4912"/>
      <c r="K316" s="4912"/>
    </row>
    <row r="317" spans="1:11" ht="13.8">
      <c r="A317" s="953"/>
      <c r="B317" s="24"/>
      <c r="C317" s="24"/>
      <c r="D317" s="24"/>
      <c r="E317" s="24"/>
      <c r="F317" s="24"/>
      <c r="G317" s="24"/>
      <c r="H317" s="24"/>
      <c r="I317" s="24"/>
      <c r="J317" s="24"/>
      <c r="K317" s="24"/>
    </row>
    <row r="318" spans="1:11" ht="18" customHeight="1">
      <c r="A318" s="962" t="s">
        <v>2709</v>
      </c>
      <c r="B318" s="3650" t="s">
        <v>2710</v>
      </c>
      <c r="C318" s="3650"/>
      <c r="D318" s="3650"/>
      <c r="E318" s="3650"/>
      <c r="F318" s="3650"/>
      <c r="G318" s="3650"/>
      <c r="H318" s="3650"/>
      <c r="I318" s="3650"/>
      <c r="J318" s="3650"/>
      <c r="K318" s="3650"/>
    </row>
    <row r="319" spans="1:11" s="85" customFormat="1" ht="30.75" customHeight="1">
      <c r="A319" s="963"/>
      <c r="B319" s="961" t="s">
        <v>2789</v>
      </c>
      <c r="C319" s="4908" t="s">
        <v>4102</v>
      </c>
      <c r="D319" s="4908"/>
      <c r="E319" s="4908"/>
      <c r="F319" s="4908"/>
      <c r="G319" s="4908"/>
      <c r="H319" s="4908"/>
      <c r="I319" s="4908"/>
      <c r="J319" s="4908"/>
      <c r="K319" s="4908"/>
    </row>
    <row r="320" spans="1:11" s="85" customFormat="1" ht="32.25" customHeight="1">
      <c r="A320" s="963"/>
      <c r="B320" s="961" t="s">
        <v>2790</v>
      </c>
      <c r="C320" s="4908" t="s">
        <v>4101</v>
      </c>
      <c r="D320" s="4908"/>
      <c r="E320" s="4908"/>
      <c r="F320" s="4908"/>
      <c r="G320" s="4908"/>
      <c r="H320" s="4908"/>
      <c r="I320" s="4908"/>
      <c r="J320" s="4908"/>
      <c r="K320" s="4908"/>
    </row>
    <row r="321" spans="1:11" s="85" customFormat="1" ht="21" customHeight="1">
      <c r="A321" s="963"/>
      <c r="B321" s="961" t="s">
        <v>2791</v>
      </c>
      <c r="C321" s="4908" t="s">
        <v>2829</v>
      </c>
      <c r="D321" s="4908"/>
      <c r="E321" s="4908"/>
      <c r="F321" s="4908"/>
      <c r="G321" s="4908"/>
      <c r="H321" s="4908"/>
      <c r="I321" s="4908"/>
      <c r="J321" s="4908"/>
      <c r="K321" s="4908"/>
    </row>
    <row r="322" spans="1:11" ht="18" customHeight="1">
      <c r="A322" s="962" t="s">
        <v>2711</v>
      </c>
      <c r="B322" s="962" t="s">
        <v>2712</v>
      </c>
      <c r="C322" s="24"/>
      <c r="D322" s="24"/>
      <c r="E322" s="24"/>
      <c r="F322" s="24"/>
      <c r="G322" s="24"/>
      <c r="H322" s="24"/>
      <c r="I322" s="24"/>
      <c r="J322" s="24"/>
      <c r="K322" s="24"/>
    </row>
    <row r="323" spans="1:11" s="85" customFormat="1" ht="28.5" customHeight="1">
      <c r="A323" s="963"/>
      <c r="B323" s="961" t="s">
        <v>2789</v>
      </c>
      <c r="C323" s="4908" t="s">
        <v>4103</v>
      </c>
      <c r="D323" s="4908"/>
      <c r="E323" s="4908"/>
      <c r="F323" s="4908"/>
      <c r="G323" s="4908"/>
      <c r="H323" s="4908"/>
      <c r="I323" s="4908"/>
      <c r="J323" s="4908"/>
      <c r="K323" s="4908"/>
    </row>
    <row r="324" spans="1:11" s="85" customFormat="1" ht="26.25" customHeight="1">
      <c r="A324" s="963"/>
      <c r="B324" s="961" t="s">
        <v>2790</v>
      </c>
      <c r="C324" s="4908" t="s">
        <v>4104</v>
      </c>
      <c r="D324" s="4908"/>
      <c r="E324" s="4908"/>
      <c r="F324" s="4908"/>
      <c r="G324" s="4908"/>
      <c r="H324" s="4908"/>
      <c r="I324" s="4908"/>
      <c r="J324" s="4908"/>
      <c r="K324" s="4908"/>
    </row>
    <row r="325" spans="1:11" s="85" customFormat="1" ht="20.25" customHeight="1">
      <c r="A325" s="963"/>
      <c r="B325" s="961" t="s">
        <v>2791</v>
      </c>
      <c r="C325" s="4908" t="s">
        <v>2828</v>
      </c>
      <c r="D325" s="4908"/>
      <c r="E325" s="4908"/>
      <c r="F325" s="4908"/>
      <c r="G325" s="4908"/>
      <c r="H325" s="4908"/>
      <c r="I325" s="4908"/>
      <c r="J325" s="4908"/>
      <c r="K325" s="4908"/>
    </row>
    <row r="326" spans="1:11" ht="13.8">
      <c r="A326" s="953"/>
      <c r="B326" s="24"/>
      <c r="C326" s="24"/>
      <c r="D326" s="24"/>
      <c r="E326" s="24"/>
      <c r="F326" s="24"/>
      <c r="G326" s="24"/>
      <c r="H326" s="24"/>
      <c r="I326" s="24"/>
      <c r="J326" s="24"/>
      <c r="K326" s="24"/>
    </row>
    <row r="327" spans="1:11" ht="63" customHeight="1">
      <c r="A327" s="24"/>
      <c r="B327" s="4905" t="s">
        <v>4105</v>
      </c>
      <c r="C327" s="4905"/>
      <c r="D327" s="4905"/>
      <c r="E327" s="4905"/>
      <c r="F327" s="4905"/>
      <c r="G327" s="4905"/>
      <c r="H327" s="4905"/>
      <c r="I327" s="4905"/>
      <c r="J327" s="4905"/>
      <c r="K327" s="4905"/>
    </row>
    <row r="328" spans="1:11" ht="69.75" customHeight="1">
      <c r="A328" s="24"/>
      <c r="B328" s="4905" t="s">
        <v>4106</v>
      </c>
      <c r="C328" s="4905"/>
      <c r="D328" s="4905"/>
      <c r="E328" s="4905"/>
      <c r="F328" s="4905"/>
      <c r="G328" s="4905"/>
      <c r="H328" s="4905"/>
      <c r="I328" s="4905"/>
      <c r="J328" s="4905"/>
      <c r="K328" s="4905"/>
    </row>
    <row r="329" spans="1:11" ht="58.5" customHeight="1">
      <c r="A329" s="24"/>
      <c r="B329" s="4905" t="s">
        <v>2713</v>
      </c>
      <c r="C329" s="4905"/>
      <c r="D329" s="4905"/>
      <c r="E329" s="4905"/>
      <c r="F329" s="4905"/>
      <c r="G329" s="4905"/>
      <c r="H329" s="4905"/>
      <c r="I329" s="4905"/>
      <c r="J329" s="4905"/>
      <c r="K329" s="4905"/>
    </row>
    <row r="330" spans="1:11" ht="13.8">
      <c r="A330" s="962" t="s">
        <v>2714</v>
      </c>
      <c r="B330" s="951" t="s">
        <v>2715</v>
      </c>
      <c r="C330" s="24"/>
      <c r="D330" s="24"/>
      <c r="E330" s="24"/>
      <c r="F330" s="24"/>
      <c r="G330" s="24"/>
      <c r="H330" s="24"/>
      <c r="I330" s="24"/>
      <c r="J330" s="24"/>
      <c r="K330" s="24"/>
    </row>
    <row r="331" spans="1:11" ht="13.8">
      <c r="A331" s="953"/>
      <c r="B331" s="24"/>
      <c r="C331" s="24"/>
      <c r="D331" s="24"/>
      <c r="E331" s="24"/>
      <c r="F331" s="24"/>
      <c r="G331" s="24"/>
      <c r="H331" s="24"/>
      <c r="I331" s="24"/>
      <c r="J331" s="24"/>
      <c r="K331" s="24"/>
    </row>
    <row r="332" spans="1:11" ht="13.8">
      <c r="A332" s="962" t="s">
        <v>2716</v>
      </c>
      <c r="B332" s="4905" t="s">
        <v>2827</v>
      </c>
      <c r="C332" s="4905"/>
      <c r="D332" s="4905"/>
      <c r="E332" s="4905"/>
      <c r="F332" s="4905"/>
      <c r="G332" s="4905"/>
      <c r="H332" s="4905"/>
      <c r="I332" s="4905"/>
      <c r="J332" s="4905"/>
      <c r="K332" s="4905"/>
    </row>
    <row r="333" spans="1:11" ht="6.75" customHeight="1">
      <c r="A333" s="953"/>
      <c r="B333" s="24"/>
      <c r="C333" s="24"/>
      <c r="D333" s="24"/>
      <c r="E333" s="24"/>
      <c r="F333" s="24"/>
      <c r="G333" s="24"/>
      <c r="H333" s="24"/>
      <c r="I333" s="24"/>
      <c r="J333" s="24"/>
      <c r="K333" s="24"/>
    </row>
    <row r="334" spans="1:11" ht="34.5" customHeight="1">
      <c r="A334" s="962" t="s">
        <v>2717</v>
      </c>
      <c r="B334" s="4905" t="s">
        <v>4107</v>
      </c>
      <c r="C334" s="4905"/>
      <c r="D334" s="4905"/>
      <c r="E334" s="4905"/>
      <c r="F334" s="4905"/>
      <c r="G334" s="4905"/>
      <c r="H334" s="4905"/>
      <c r="I334" s="4905"/>
      <c r="J334" s="4905"/>
      <c r="K334" s="4905"/>
    </row>
    <row r="335" spans="1:11" ht="13.8">
      <c r="A335" s="953"/>
      <c r="B335" s="24"/>
      <c r="C335" s="24"/>
      <c r="D335" s="24"/>
      <c r="E335" s="24"/>
      <c r="F335" s="24"/>
      <c r="G335" s="24"/>
      <c r="H335" s="24"/>
      <c r="I335" s="24"/>
      <c r="J335" s="24"/>
      <c r="K335" s="24"/>
    </row>
    <row r="336" spans="1:11" ht="33.75" customHeight="1">
      <c r="A336" s="24"/>
      <c r="B336" s="4905" t="s">
        <v>4108</v>
      </c>
      <c r="C336" s="4905"/>
      <c r="D336" s="4905"/>
      <c r="E336" s="4905"/>
      <c r="F336" s="4905"/>
      <c r="G336" s="4905"/>
      <c r="H336" s="4905"/>
      <c r="I336" s="4905"/>
      <c r="J336" s="4905"/>
      <c r="K336" s="4905"/>
    </row>
    <row r="337" spans="1:11" ht="32.25" customHeight="1">
      <c r="A337" s="24"/>
      <c r="B337" s="4905" t="s">
        <v>2718</v>
      </c>
      <c r="C337" s="4905"/>
      <c r="D337" s="4905"/>
      <c r="E337" s="4905"/>
      <c r="F337" s="4905"/>
      <c r="G337" s="4905"/>
      <c r="H337" s="4905"/>
      <c r="I337" s="4905"/>
      <c r="J337" s="4905"/>
      <c r="K337" s="4905"/>
    </row>
    <row r="338" spans="1:11" ht="13.8">
      <c r="A338" s="953"/>
      <c r="B338" s="24"/>
      <c r="C338" s="24"/>
      <c r="D338" s="24"/>
      <c r="E338" s="24"/>
      <c r="F338" s="24"/>
      <c r="G338" s="24"/>
      <c r="H338" s="24"/>
      <c r="I338" s="24"/>
      <c r="J338" s="24"/>
      <c r="K338" s="24"/>
    </row>
    <row r="339" spans="1:11" ht="13.8">
      <c r="A339" s="962" t="s">
        <v>2719</v>
      </c>
      <c r="B339" s="951" t="s">
        <v>4109</v>
      </c>
      <c r="C339" s="24"/>
      <c r="D339" s="24"/>
      <c r="E339" s="24"/>
      <c r="F339" s="24"/>
      <c r="G339" s="24"/>
      <c r="H339" s="24"/>
      <c r="I339" s="24"/>
      <c r="J339" s="24"/>
      <c r="K339" s="24"/>
    </row>
    <row r="340" spans="1:11" ht="6" customHeight="1">
      <c r="A340" s="953"/>
      <c r="B340" s="24"/>
      <c r="C340" s="24"/>
      <c r="D340" s="24"/>
      <c r="E340" s="24"/>
      <c r="F340" s="24"/>
      <c r="G340" s="24"/>
      <c r="H340" s="24"/>
      <c r="I340" s="24"/>
      <c r="J340" s="24"/>
      <c r="K340" s="24"/>
    </row>
    <row r="341" spans="1:11" ht="27.75" customHeight="1">
      <c r="A341" s="962" t="s">
        <v>2720</v>
      </c>
      <c r="B341" s="4905" t="s">
        <v>4110</v>
      </c>
      <c r="C341" s="4905"/>
      <c r="D341" s="4905"/>
      <c r="E341" s="4905"/>
      <c r="F341" s="4905"/>
      <c r="G341" s="4905"/>
      <c r="H341" s="4905"/>
      <c r="I341" s="4905"/>
      <c r="J341" s="4905"/>
      <c r="K341" s="4905"/>
    </row>
    <row r="342" spans="1:11" ht="29.25" customHeight="1">
      <c r="A342" s="962" t="s">
        <v>4166</v>
      </c>
      <c r="B342" s="4905" t="s">
        <v>4110</v>
      </c>
      <c r="C342" s="4905"/>
      <c r="D342" s="4905"/>
      <c r="E342" s="4905"/>
      <c r="F342" s="4905"/>
      <c r="G342" s="4905"/>
      <c r="H342" s="4905"/>
      <c r="I342" s="4905"/>
      <c r="J342" s="4905"/>
      <c r="K342" s="4905"/>
    </row>
    <row r="343" spans="1:11" ht="79.5" customHeight="1">
      <c r="A343" s="24"/>
      <c r="B343" s="4905" t="s">
        <v>4111</v>
      </c>
      <c r="C343" s="4905"/>
      <c r="D343" s="4905"/>
      <c r="E343" s="4905"/>
      <c r="F343" s="4905"/>
      <c r="G343" s="4905"/>
      <c r="H343" s="4905"/>
      <c r="I343" s="4905"/>
      <c r="J343" s="4905"/>
      <c r="K343" s="4905"/>
    </row>
    <row r="344" spans="1:11" ht="13.8">
      <c r="A344" s="953"/>
      <c r="B344" s="24"/>
      <c r="C344" s="24"/>
      <c r="D344" s="24"/>
      <c r="E344" s="24"/>
      <c r="F344" s="24"/>
      <c r="G344" s="24"/>
      <c r="H344" s="24"/>
      <c r="I344" s="24"/>
      <c r="J344" s="24"/>
      <c r="K344" s="24"/>
    </row>
    <row r="345" spans="1:11" ht="13.8">
      <c r="A345" s="962" t="s">
        <v>2721</v>
      </c>
      <c r="B345" s="951" t="s">
        <v>4112</v>
      </c>
      <c r="C345" s="24"/>
      <c r="D345" s="24"/>
      <c r="E345" s="24"/>
      <c r="F345" s="24"/>
      <c r="G345" s="24"/>
      <c r="H345" s="24"/>
      <c r="I345" s="24"/>
      <c r="J345" s="24"/>
      <c r="K345" s="24"/>
    </row>
    <row r="346" spans="1:11" ht="6" customHeight="1">
      <c r="A346" s="953"/>
      <c r="B346" s="24"/>
      <c r="C346" s="24"/>
      <c r="D346" s="24"/>
      <c r="E346" s="24"/>
      <c r="F346" s="24"/>
      <c r="G346" s="24"/>
      <c r="H346" s="24"/>
      <c r="I346" s="24"/>
      <c r="J346" s="24"/>
      <c r="K346" s="24"/>
    </row>
    <row r="347" spans="1:11" ht="34.5" customHeight="1">
      <c r="A347" s="962" t="s">
        <v>2722</v>
      </c>
      <c r="B347" s="4905" t="s">
        <v>4113</v>
      </c>
      <c r="C347" s="4905"/>
      <c r="D347" s="4905"/>
      <c r="E347" s="4905"/>
      <c r="F347" s="4905"/>
      <c r="G347" s="4905"/>
      <c r="H347" s="4905"/>
      <c r="I347" s="4905"/>
      <c r="J347" s="4905"/>
      <c r="K347" s="4905"/>
    </row>
    <row r="348" spans="1:11" ht="47.25" customHeight="1">
      <c r="A348" s="962"/>
      <c r="B348" s="4905" t="s">
        <v>4114</v>
      </c>
      <c r="C348" s="4905"/>
      <c r="D348" s="4905"/>
      <c r="E348" s="4905"/>
      <c r="F348" s="4905"/>
      <c r="G348" s="4905"/>
      <c r="H348" s="4905"/>
      <c r="I348" s="4905"/>
      <c r="J348" s="4905"/>
      <c r="K348" s="4905"/>
    </row>
    <row r="349" spans="1:11" ht="13.8">
      <c r="A349" s="953"/>
      <c r="B349" s="24"/>
      <c r="C349" s="24"/>
      <c r="D349" s="24"/>
      <c r="E349" s="24"/>
      <c r="F349" s="24"/>
      <c r="G349" s="24"/>
      <c r="H349" s="24"/>
      <c r="I349" s="24"/>
      <c r="J349" s="24"/>
      <c r="K349" s="24"/>
    </row>
    <row r="350" spans="1:11" ht="14.25" customHeight="1">
      <c r="A350" s="962" t="s">
        <v>2723</v>
      </c>
      <c r="B350" s="4905" t="s">
        <v>2826</v>
      </c>
      <c r="C350" s="4905"/>
      <c r="D350" s="4905"/>
      <c r="E350" s="4905"/>
      <c r="F350" s="4905"/>
      <c r="G350" s="4905"/>
      <c r="H350" s="4905"/>
      <c r="I350" s="4905"/>
      <c r="J350" s="4905"/>
      <c r="K350" s="4905"/>
    </row>
    <row r="351" spans="1:11" ht="6.75" customHeight="1">
      <c r="A351" s="953"/>
      <c r="B351" s="24"/>
      <c r="C351" s="24"/>
      <c r="D351" s="24"/>
      <c r="E351" s="24"/>
      <c r="F351" s="24"/>
      <c r="G351" s="24"/>
      <c r="H351" s="24"/>
      <c r="I351" s="24"/>
      <c r="J351" s="24"/>
      <c r="K351" s="24"/>
    </row>
    <row r="352" spans="1:11" ht="92.25" customHeight="1">
      <c r="A352" s="24"/>
      <c r="B352" s="4905" t="s">
        <v>2724</v>
      </c>
      <c r="C352" s="4905"/>
      <c r="D352" s="4905"/>
      <c r="E352" s="4905"/>
      <c r="F352" s="4905"/>
      <c r="G352" s="4905"/>
      <c r="H352" s="4905"/>
      <c r="I352" s="4905"/>
      <c r="J352" s="4905"/>
      <c r="K352" s="4905"/>
    </row>
    <row r="353" spans="1:11" ht="13.8">
      <c r="A353" s="952"/>
      <c r="B353" s="24"/>
      <c r="C353" s="24"/>
      <c r="D353" s="24"/>
      <c r="E353" s="24"/>
      <c r="F353" s="24"/>
      <c r="G353" s="24"/>
      <c r="H353" s="24"/>
      <c r="I353" s="24"/>
      <c r="J353" s="24"/>
      <c r="K353" s="24"/>
    </row>
    <row r="354" spans="1:11" ht="13.8">
      <c r="A354" s="962" t="s">
        <v>2725</v>
      </c>
      <c r="B354" s="951" t="s">
        <v>4115</v>
      </c>
      <c r="C354" s="24"/>
      <c r="D354" s="24"/>
      <c r="E354" s="24"/>
      <c r="F354" s="24"/>
      <c r="G354" s="24"/>
      <c r="H354" s="24"/>
      <c r="I354" s="24"/>
      <c r="J354" s="24"/>
      <c r="K354" s="24"/>
    </row>
    <row r="355" spans="1:11" ht="6.75" customHeight="1">
      <c r="A355" s="953"/>
      <c r="B355" s="24"/>
      <c r="C355" s="24"/>
      <c r="D355" s="24"/>
      <c r="E355" s="24"/>
      <c r="F355" s="24"/>
      <c r="G355" s="24"/>
      <c r="H355" s="24"/>
      <c r="I355" s="24"/>
      <c r="J355" s="24"/>
      <c r="K355" s="24"/>
    </row>
    <row r="356" spans="1:11" ht="84.75" customHeight="1">
      <c r="A356" s="962" t="s">
        <v>2726</v>
      </c>
      <c r="B356" s="4911" t="s">
        <v>4116</v>
      </c>
      <c r="C356" s="4911"/>
      <c r="D356" s="4911"/>
      <c r="E356" s="4911"/>
      <c r="F356" s="4911"/>
      <c r="G356" s="4911"/>
      <c r="H356" s="4911"/>
      <c r="I356" s="4911"/>
      <c r="J356" s="4911"/>
      <c r="K356" s="4911"/>
    </row>
    <row r="357" spans="1:11" ht="13.8">
      <c r="A357" s="962" t="s">
        <v>2727</v>
      </c>
      <c r="B357" s="4905" t="s">
        <v>2826</v>
      </c>
      <c r="C357" s="4905"/>
      <c r="D357" s="4905"/>
      <c r="E357" s="4905"/>
      <c r="F357" s="4905"/>
      <c r="G357" s="4905"/>
      <c r="H357" s="4905"/>
      <c r="I357" s="4905"/>
      <c r="J357" s="4905"/>
      <c r="K357" s="4905"/>
    </row>
    <row r="358" spans="1:11" ht="13.8">
      <c r="A358" s="953"/>
      <c r="B358" s="24"/>
      <c r="C358" s="24"/>
      <c r="D358" s="24"/>
      <c r="E358" s="24"/>
      <c r="F358" s="24"/>
      <c r="G358" s="24"/>
      <c r="H358" s="24"/>
      <c r="I358" s="24"/>
      <c r="J358" s="24"/>
      <c r="K358" s="24"/>
    </row>
    <row r="359" spans="1:11" ht="13.8">
      <c r="A359" s="962" t="s">
        <v>2728</v>
      </c>
      <c r="B359" s="951" t="s">
        <v>4117</v>
      </c>
      <c r="C359" s="24"/>
      <c r="D359" s="24"/>
      <c r="E359" s="24"/>
      <c r="F359" s="24"/>
      <c r="G359" s="24"/>
      <c r="H359" s="24"/>
      <c r="I359" s="24"/>
      <c r="J359" s="24"/>
      <c r="K359" s="24"/>
    </row>
    <row r="360" spans="1:11" ht="7.5" customHeight="1">
      <c r="A360" s="952"/>
      <c r="B360" s="24"/>
      <c r="C360" s="24"/>
      <c r="D360" s="24"/>
      <c r="E360" s="24"/>
      <c r="F360" s="24"/>
      <c r="G360" s="24"/>
      <c r="H360" s="24"/>
      <c r="I360" s="24"/>
      <c r="J360" s="24"/>
      <c r="K360" s="24"/>
    </row>
    <row r="361" spans="1:11" ht="48.75" customHeight="1">
      <c r="A361" s="962" t="s">
        <v>2729</v>
      </c>
      <c r="B361" s="4913" t="s">
        <v>4143</v>
      </c>
      <c r="C361" s="4913"/>
      <c r="D361" s="4913"/>
      <c r="E361" s="4913"/>
      <c r="F361" s="4913"/>
      <c r="G361" s="4913"/>
      <c r="H361" s="4913"/>
      <c r="I361" s="4913"/>
      <c r="J361" s="4913"/>
      <c r="K361" s="4913"/>
    </row>
    <row r="362" spans="1:11" ht="48.75" customHeight="1">
      <c r="A362" s="24"/>
      <c r="B362" s="4905" t="s">
        <v>4118</v>
      </c>
      <c r="C362" s="4905"/>
      <c r="D362" s="4905"/>
      <c r="E362" s="4905"/>
      <c r="F362" s="4905"/>
      <c r="G362" s="4905"/>
      <c r="H362" s="4905"/>
      <c r="I362" s="4905"/>
      <c r="J362" s="4905"/>
      <c r="K362" s="4905"/>
    </row>
    <row r="363" spans="1:11" ht="7.5" customHeight="1">
      <c r="A363" s="960"/>
      <c r="B363" s="24"/>
      <c r="C363" s="24"/>
      <c r="D363" s="24"/>
      <c r="E363" s="24"/>
      <c r="F363" s="24"/>
      <c r="G363" s="24"/>
      <c r="H363" s="24"/>
      <c r="I363" s="24"/>
      <c r="J363" s="24"/>
      <c r="K363" s="24"/>
    </row>
    <row r="364" spans="1:11" ht="19.5" customHeight="1">
      <c r="A364" s="962" t="s">
        <v>2730</v>
      </c>
      <c r="B364" s="4913" t="s">
        <v>2844</v>
      </c>
      <c r="C364" s="4913"/>
      <c r="D364" s="4913"/>
      <c r="E364" s="4913"/>
      <c r="F364" s="4913"/>
      <c r="G364" s="4913"/>
      <c r="H364" s="4913"/>
      <c r="I364" s="4913"/>
      <c r="J364" s="4913"/>
      <c r="K364" s="4913"/>
    </row>
    <row r="365" spans="1:11" ht="5.25" customHeight="1">
      <c r="A365" s="953"/>
      <c r="B365" s="24"/>
      <c r="C365" s="24"/>
      <c r="D365" s="24"/>
      <c r="E365" s="24"/>
      <c r="F365" s="24"/>
      <c r="G365" s="24"/>
      <c r="H365" s="24"/>
      <c r="I365" s="24"/>
      <c r="J365" s="24"/>
      <c r="K365" s="24"/>
    </row>
    <row r="366" spans="1:11" ht="28.5" customHeight="1">
      <c r="A366" s="24"/>
      <c r="B366" s="4905" t="s">
        <v>2731</v>
      </c>
      <c r="C366" s="4905"/>
      <c r="D366" s="4905"/>
      <c r="E366" s="4905"/>
      <c r="F366" s="4905"/>
      <c r="G366" s="4905"/>
      <c r="H366" s="4905"/>
      <c r="I366" s="4905"/>
      <c r="J366" s="4905"/>
      <c r="K366" s="4905"/>
    </row>
    <row r="367" spans="1:11" ht="21" customHeight="1">
      <c r="A367" s="4915"/>
      <c r="B367" s="4915"/>
      <c r="C367" s="4915"/>
      <c r="D367" s="4915"/>
      <c r="E367" s="4915"/>
      <c r="F367" s="4915"/>
      <c r="G367" s="4915"/>
      <c r="H367" s="4915"/>
      <c r="I367" s="4915"/>
      <c r="J367" s="4915"/>
      <c r="K367" s="4915"/>
    </row>
    <row r="368" spans="1:11" ht="13.8">
      <c r="A368" s="4916"/>
      <c r="B368" s="4916"/>
      <c r="C368" s="4916"/>
      <c r="D368" s="4916"/>
      <c r="E368" s="4916"/>
      <c r="F368" s="4916"/>
      <c r="G368" s="4916"/>
      <c r="H368" s="4916"/>
      <c r="I368" s="4916"/>
      <c r="J368" s="4916"/>
      <c r="K368" s="4916"/>
    </row>
    <row r="369" spans="1:11" ht="13.8">
      <c r="A369" s="953"/>
      <c r="B369" s="24"/>
      <c r="C369" s="24"/>
      <c r="D369" s="24"/>
      <c r="E369" s="24"/>
      <c r="F369" s="24"/>
      <c r="G369" s="24"/>
      <c r="H369" s="24"/>
      <c r="I369" s="24"/>
      <c r="J369" s="24"/>
      <c r="K369" s="24"/>
    </row>
    <row r="370" spans="1:11" ht="13.8">
      <c r="A370" s="962"/>
      <c r="B370" s="962"/>
      <c r="C370" s="24"/>
      <c r="D370" s="24"/>
      <c r="E370" s="24"/>
      <c r="F370" s="24"/>
      <c r="G370" s="24"/>
      <c r="H370" s="24"/>
      <c r="I370" s="24"/>
      <c r="J370" s="24"/>
      <c r="K370" s="24"/>
    </row>
    <row r="371" spans="1:11" ht="13.8">
      <c r="A371" s="953"/>
      <c r="B371" s="24"/>
      <c r="C371" s="24"/>
      <c r="D371" s="24"/>
      <c r="E371" s="24"/>
      <c r="F371" s="24"/>
      <c r="G371" s="24"/>
      <c r="H371" s="24"/>
      <c r="I371" s="24"/>
      <c r="J371" s="24"/>
      <c r="K371" s="24"/>
    </row>
    <row r="372" spans="1:11" ht="13.8">
      <c r="A372" s="953"/>
      <c r="B372" s="24"/>
      <c r="C372" s="24"/>
      <c r="D372" s="24"/>
      <c r="E372" s="24"/>
      <c r="F372" s="24"/>
      <c r="G372" s="24"/>
      <c r="H372" s="24"/>
      <c r="I372" s="24"/>
      <c r="J372" s="24"/>
      <c r="K372" s="24"/>
    </row>
    <row r="373" spans="1:11" ht="13.8">
      <c r="A373" s="953"/>
      <c r="B373" s="24"/>
      <c r="C373" s="24"/>
      <c r="D373" s="24"/>
      <c r="E373" s="24"/>
      <c r="F373" s="24"/>
      <c r="G373" s="24"/>
      <c r="H373" s="24"/>
      <c r="I373" s="24"/>
      <c r="J373" s="24"/>
      <c r="K373" s="24"/>
    </row>
    <row r="374" spans="1:11" ht="13.8">
      <c r="A374" s="953"/>
      <c r="B374" s="24"/>
      <c r="C374" s="24"/>
      <c r="D374" s="24"/>
      <c r="E374" s="24"/>
      <c r="F374" s="24"/>
      <c r="G374" s="24"/>
      <c r="H374" s="24"/>
      <c r="I374" s="24"/>
      <c r="J374" s="24"/>
      <c r="K374" s="24"/>
    </row>
    <row r="375" spans="1:11" ht="13.8">
      <c r="A375" s="953"/>
      <c r="B375" s="24"/>
      <c r="C375" s="24"/>
      <c r="D375" s="24"/>
      <c r="E375" s="24"/>
      <c r="F375" s="24"/>
      <c r="G375" s="24"/>
      <c r="H375" s="24"/>
      <c r="I375" s="24"/>
      <c r="J375" s="24"/>
      <c r="K375" s="24"/>
    </row>
    <row r="376" spans="1:11" ht="13.8">
      <c r="A376" s="953"/>
      <c r="B376" s="24"/>
      <c r="C376" s="24"/>
      <c r="D376" s="24"/>
      <c r="E376" s="24"/>
      <c r="F376" s="24"/>
      <c r="G376" s="24"/>
      <c r="H376" s="24"/>
      <c r="I376" s="24"/>
      <c r="J376" s="24"/>
      <c r="K376" s="24"/>
    </row>
    <row r="377" spans="1:11" ht="13.8">
      <c r="A377" s="953"/>
      <c r="B377" s="24"/>
      <c r="C377" s="24"/>
      <c r="D377" s="24"/>
      <c r="E377" s="24"/>
      <c r="F377" s="24"/>
      <c r="G377" s="24"/>
      <c r="H377" s="24"/>
      <c r="I377" s="24"/>
      <c r="J377" s="24"/>
      <c r="K377" s="24"/>
    </row>
    <row r="378" spans="1:11" ht="13.8">
      <c r="A378" s="953"/>
      <c r="B378" s="24"/>
      <c r="C378" s="24"/>
      <c r="D378" s="24"/>
      <c r="E378" s="24"/>
      <c r="F378" s="24"/>
      <c r="G378" s="24"/>
      <c r="H378" s="24"/>
      <c r="I378" s="24"/>
      <c r="J378" s="24"/>
      <c r="K378" s="24"/>
    </row>
    <row r="379" spans="1:11" ht="17.25" customHeight="1">
      <c r="A379" s="962"/>
      <c r="B379" s="962"/>
      <c r="C379" s="24"/>
      <c r="D379" s="24"/>
      <c r="E379" s="24"/>
      <c r="F379" s="24"/>
      <c r="G379" s="24"/>
      <c r="H379" s="24"/>
      <c r="I379" s="24"/>
      <c r="J379" s="24"/>
      <c r="K379" s="24"/>
    </row>
    <row r="380" spans="1:11" ht="17.25" customHeight="1">
      <c r="A380" s="953"/>
      <c r="B380" s="24"/>
      <c r="C380" s="24"/>
      <c r="D380" s="24"/>
      <c r="E380" s="24"/>
      <c r="F380" s="24"/>
      <c r="G380" s="24"/>
      <c r="H380" s="24"/>
      <c r="I380" s="24"/>
      <c r="J380" s="24"/>
      <c r="K380" s="24"/>
    </row>
    <row r="381" spans="1:11" ht="17.25" customHeight="1">
      <c r="A381" s="953"/>
      <c r="B381" s="24"/>
      <c r="C381" s="24"/>
      <c r="D381" s="24"/>
      <c r="E381" s="24"/>
      <c r="F381" s="24"/>
      <c r="G381" s="24"/>
      <c r="H381" s="24"/>
      <c r="I381" s="24"/>
      <c r="J381" s="24"/>
      <c r="K381" s="24"/>
    </row>
    <row r="382" spans="1:11" ht="17.25" customHeight="1">
      <c r="A382" s="953"/>
      <c r="B382" s="24"/>
      <c r="C382" s="24"/>
      <c r="D382" s="24"/>
      <c r="E382" s="24"/>
      <c r="F382" s="24"/>
      <c r="G382" s="24"/>
      <c r="H382" s="24"/>
      <c r="I382" s="24"/>
      <c r="J382" s="24"/>
      <c r="K382" s="24"/>
    </row>
    <row r="383" spans="1:11" ht="13.8">
      <c r="A383" s="953"/>
      <c r="B383" s="24"/>
      <c r="C383" s="24"/>
      <c r="D383" s="24"/>
      <c r="E383" s="24"/>
      <c r="F383" s="24"/>
      <c r="G383" s="24"/>
      <c r="H383" s="24"/>
      <c r="I383" s="24"/>
      <c r="J383" s="24"/>
      <c r="K383" s="24"/>
    </row>
    <row r="384" spans="1:11" ht="33.75" customHeight="1">
      <c r="A384" s="956"/>
      <c r="B384" s="4905"/>
      <c r="C384" s="4905"/>
      <c r="D384" s="4905"/>
      <c r="E384" s="4905"/>
      <c r="F384" s="4905"/>
      <c r="G384" s="4905"/>
      <c r="H384" s="4905"/>
      <c r="I384" s="4905"/>
      <c r="J384" s="4905"/>
      <c r="K384" s="4905"/>
    </row>
    <row r="385" spans="1:11" ht="33" customHeight="1">
      <c r="A385" s="956"/>
      <c r="B385" s="4905"/>
      <c r="C385" s="4905"/>
      <c r="D385" s="4905"/>
      <c r="E385" s="4905"/>
      <c r="F385" s="4905"/>
      <c r="G385" s="4905"/>
      <c r="H385" s="4905"/>
      <c r="I385" s="4905"/>
      <c r="J385" s="4905"/>
      <c r="K385" s="4905"/>
    </row>
    <row r="386" spans="1:11" ht="18.75" customHeight="1">
      <c r="A386" s="956"/>
      <c r="B386" s="4905"/>
      <c r="C386" s="4905"/>
      <c r="D386" s="4905"/>
      <c r="E386" s="4905"/>
      <c r="F386" s="4905"/>
      <c r="G386" s="4905"/>
      <c r="H386" s="4905"/>
      <c r="I386" s="4905"/>
      <c r="J386" s="4905"/>
      <c r="K386" s="4905"/>
    </row>
    <row r="387" spans="1:11" ht="18.75" customHeight="1">
      <c r="A387" s="956"/>
      <c r="B387" s="4905"/>
      <c r="C387" s="4905"/>
      <c r="D387" s="4905"/>
      <c r="E387" s="4905"/>
      <c r="F387" s="4905"/>
      <c r="G387" s="4905"/>
      <c r="H387" s="4905"/>
      <c r="I387" s="4905"/>
      <c r="J387" s="4905"/>
      <c r="K387" s="4905"/>
    </row>
    <row r="388" spans="1:11" ht="20.25" customHeight="1">
      <c r="A388" s="24"/>
      <c r="B388" s="4905"/>
      <c r="C388" s="4905"/>
      <c r="D388" s="4905"/>
      <c r="E388" s="4905"/>
      <c r="F388" s="4905"/>
      <c r="G388" s="4905"/>
      <c r="H388" s="4905"/>
      <c r="I388" s="4905"/>
      <c r="J388" s="4905"/>
      <c r="K388" s="4905"/>
    </row>
    <row r="389" spans="1:11" ht="45.75" customHeight="1">
      <c r="A389" s="956"/>
      <c r="B389" s="4905"/>
      <c r="C389" s="4905"/>
      <c r="D389" s="4905"/>
      <c r="E389" s="4905"/>
      <c r="F389" s="4905"/>
      <c r="G389" s="4905"/>
      <c r="H389" s="4905"/>
      <c r="I389" s="4905"/>
      <c r="J389" s="4905"/>
      <c r="K389" s="4905"/>
    </row>
    <row r="390" spans="1:11" s="169" customFormat="1" ht="21" customHeight="1">
      <c r="A390" s="1758"/>
      <c r="B390" s="1758"/>
      <c r="C390" s="1758"/>
      <c r="D390" s="1758"/>
      <c r="E390" s="1758"/>
      <c r="F390" s="1758"/>
      <c r="G390" s="1758"/>
      <c r="H390" s="1758"/>
      <c r="I390" s="1758"/>
      <c r="J390" s="1758"/>
      <c r="K390" s="1758"/>
    </row>
    <row r="391" spans="1:11" s="169" customFormat="1" ht="21" customHeight="1">
      <c r="A391" s="1758"/>
      <c r="B391" s="1758"/>
      <c r="C391" s="1758"/>
      <c r="D391" s="1758"/>
      <c r="E391" s="1758"/>
      <c r="F391" s="1758"/>
      <c r="G391" s="1758"/>
      <c r="H391" s="1758"/>
      <c r="I391" s="1758"/>
      <c r="J391" s="1758"/>
      <c r="K391" s="1758"/>
    </row>
    <row r="392" spans="1:11" s="169" customFormat="1" ht="21" customHeight="1">
      <c r="A392" s="1758"/>
      <c r="B392" s="1758"/>
      <c r="C392" s="1758"/>
      <c r="D392" s="1758"/>
      <c r="E392" s="1758"/>
      <c r="F392" s="1758"/>
      <c r="G392" s="1758"/>
      <c r="H392" s="1758"/>
      <c r="I392" s="1758"/>
      <c r="J392" s="1758"/>
      <c r="K392" s="1758"/>
    </row>
    <row r="393" spans="1:11" ht="13.8">
      <c r="A393" s="953"/>
      <c r="B393" s="24"/>
      <c r="C393" s="24"/>
      <c r="D393" s="24"/>
      <c r="E393" s="24"/>
      <c r="F393" s="24"/>
      <c r="G393" s="24"/>
      <c r="H393" s="24"/>
      <c r="I393" s="24"/>
      <c r="J393" s="24"/>
      <c r="K393" s="24"/>
    </row>
    <row r="394" spans="1:11" ht="13.8">
      <c r="A394" s="956"/>
      <c r="B394" s="4905"/>
      <c r="C394" s="4905"/>
      <c r="D394" s="4905"/>
      <c r="E394" s="4905"/>
      <c r="F394" s="4905"/>
      <c r="G394" s="4905"/>
      <c r="H394" s="4905"/>
      <c r="I394" s="4905"/>
      <c r="J394" s="4905"/>
      <c r="K394" s="4905"/>
    </row>
    <row r="395" spans="1:11" ht="20.25" customHeight="1">
      <c r="A395" s="24"/>
      <c r="B395" s="4908"/>
      <c r="C395" s="4908"/>
      <c r="D395" s="4908"/>
      <c r="E395" s="4908"/>
      <c r="F395" s="4908"/>
      <c r="G395" s="4908"/>
      <c r="H395" s="4908"/>
      <c r="I395" s="4908"/>
      <c r="J395" s="4908"/>
      <c r="K395" s="4908"/>
    </row>
    <row r="396" spans="1:11" ht="13.8">
      <c r="A396" s="956"/>
      <c r="B396" s="4905"/>
      <c r="C396" s="4905"/>
      <c r="D396" s="4905"/>
      <c r="E396" s="4905"/>
      <c r="F396" s="4905"/>
      <c r="G396" s="4905"/>
      <c r="H396" s="4905"/>
      <c r="I396" s="4905"/>
      <c r="J396" s="4905"/>
      <c r="K396" s="4905"/>
    </row>
    <row r="397" spans="1:11" ht="13.8">
      <c r="A397" s="953"/>
      <c r="B397" s="24"/>
      <c r="C397" s="24"/>
      <c r="D397" s="24"/>
      <c r="E397" s="24"/>
      <c r="F397" s="24"/>
      <c r="G397" s="24"/>
      <c r="H397" s="24"/>
      <c r="I397" s="24"/>
      <c r="J397" s="24"/>
      <c r="K397" s="24"/>
    </row>
    <row r="398" spans="1:11" ht="18.75" customHeight="1">
      <c r="A398" s="956"/>
      <c r="B398" s="4905"/>
      <c r="C398" s="4905"/>
      <c r="D398" s="4905"/>
      <c r="E398" s="4905"/>
      <c r="F398" s="4905"/>
      <c r="G398" s="4905"/>
      <c r="H398" s="4905"/>
      <c r="I398" s="4905"/>
      <c r="J398" s="4905"/>
      <c r="K398" s="4905"/>
    </row>
    <row r="399" spans="1:11" ht="19.5" customHeight="1">
      <c r="A399" s="24"/>
      <c r="B399" s="4905"/>
      <c r="C399" s="4905"/>
      <c r="D399" s="4905"/>
      <c r="E399" s="4905"/>
      <c r="F399" s="4905"/>
      <c r="G399" s="4905"/>
      <c r="H399" s="4905"/>
      <c r="I399" s="4905"/>
      <c r="J399" s="4905"/>
      <c r="K399" s="4905"/>
    </row>
    <row r="400" spans="1:11" ht="13.8">
      <c r="A400" s="953"/>
      <c r="B400" s="24"/>
      <c r="C400" s="24"/>
      <c r="D400" s="24"/>
      <c r="E400" s="24"/>
      <c r="F400" s="24"/>
      <c r="G400" s="24"/>
      <c r="H400" s="24"/>
      <c r="I400" s="24"/>
      <c r="J400" s="24"/>
      <c r="K400" s="24"/>
    </row>
    <row r="401" spans="1:11" ht="18.75" customHeight="1">
      <c r="A401" s="956"/>
      <c r="B401" s="4905"/>
      <c r="C401" s="4905"/>
      <c r="D401" s="4905"/>
      <c r="E401" s="4905"/>
      <c r="F401" s="4905"/>
      <c r="G401" s="4905"/>
      <c r="H401" s="4905"/>
      <c r="I401" s="4905"/>
      <c r="J401" s="4905"/>
      <c r="K401" s="4905"/>
    </row>
    <row r="402" spans="1:11" ht="19.5" customHeight="1">
      <c r="A402" s="24"/>
      <c r="B402" s="4905"/>
      <c r="C402" s="4905"/>
      <c r="D402" s="4905"/>
      <c r="E402" s="4905"/>
      <c r="F402" s="4905"/>
      <c r="G402" s="4905"/>
      <c r="H402" s="4905"/>
      <c r="I402" s="4905"/>
      <c r="J402" s="4905"/>
      <c r="K402" s="4905"/>
    </row>
    <row r="403" spans="1:11" ht="20.25" customHeight="1">
      <c r="A403" s="24"/>
      <c r="B403" s="4905"/>
      <c r="C403" s="4905"/>
      <c r="D403" s="4905"/>
      <c r="E403" s="4905"/>
      <c r="F403" s="4905"/>
      <c r="G403" s="4905"/>
      <c r="H403" s="4905"/>
      <c r="I403" s="4905"/>
      <c r="J403" s="4905"/>
      <c r="K403" s="4905"/>
    </row>
    <row r="404" spans="1:11" ht="27.75" customHeight="1">
      <c r="A404" s="24"/>
      <c r="B404" s="4905"/>
      <c r="C404" s="4905"/>
      <c r="D404" s="4905"/>
      <c r="E404" s="4905"/>
      <c r="F404" s="4905"/>
      <c r="G404" s="4905"/>
      <c r="H404" s="4905"/>
      <c r="I404" s="4905"/>
      <c r="J404" s="4905"/>
      <c r="K404" s="4905"/>
    </row>
    <row r="405" spans="1:11" ht="13.8">
      <c r="A405" s="953"/>
      <c r="B405" s="24"/>
      <c r="C405" s="24"/>
      <c r="D405" s="24"/>
      <c r="E405" s="24"/>
      <c r="F405" s="24"/>
      <c r="G405" s="24"/>
      <c r="H405" s="24"/>
      <c r="I405" s="24"/>
      <c r="J405" s="24"/>
      <c r="K405" s="24"/>
    </row>
    <row r="406" spans="1:11" ht="13.8">
      <c r="A406" s="953"/>
      <c r="B406" s="24"/>
      <c r="C406" s="24"/>
      <c r="D406" s="24"/>
      <c r="E406" s="24"/>
      <c r="F406" s="24"/>
      <c r="G406" s="24"/>
      <c r="H406" s="24"/>
      <c r="I406" s="24"/>
      <c r="J406" s="24"/>
      <c r="K406" s="24"/>
    </row>
    <row r="407" spans="1:11" ht="33.75" customHeight="1">
      <c r="A407" s="24"/>
      <c r="B407" s="4905"/>
      <c r="C407" s="4905"/>
      <c r="D407" s="4905"/>
      <c r="E407" s="4905"/>
      <c r="F407" s="4905"/>
      <c r="G407" s="4905"/>
      <c r="H407" s="4905"/>
      <c r="I407" s="4905"/>
      <c r="J407" s="4905"/>
      <c r="K407" s="4905"/>
    </row>
    <row r="408" spans="1:11" ht="13.8">
      <c r="A408" s="953"/>
      <c r="B408" s="24"/>
      <c r="C408" s="24"/>
      <c r="D408" s="24"/>
      <c r="E408" s="24"/>
      <c r="F408" s="24"/>
      <c r="G408" s="24"/>
      <c r="H408" s="24"/>
      <c r="I408" s="24"/>
      <c r="J408" s="24"/>
      <c r="K408" s="24"/>
    </row>
    <row r="409" spans="1:11" ht="13.8">
      <c r="A409" s="24"/>
      <c r="B409" s="3635"/>
      <c r="C409" s="3635"/>
      <c r="D409" s="4910"/>
      <c r="E409" s="4910"/>
      <c r="F409" s="4910"/>
      <c r="G409" s="4910"/>
      <c r="H409" s="4910"/>
      <c r="I409" s="4910"/>
      <c r="J409" s="4910"/>
      <c r="K409" s="4910"/>
    </row>
    <row r="410" spans="1:11" ht="13.8">
      <c r="A410" s="953"/>
      <c r="B410" s="24"/>
      <c r="C410" s="24"/>
      <c r="D410" s="24"/>
      <c r="E410" s="24"/>
      <c r="F410" s="24"/>
      <c r="G410" s="24"/>
      <c r="H410" s="24"/>
      <c r="I410" s="24"/>
      <c r="J410" s="24"/>
      <c r="K410" s="24"/>
    </row>
    <row r="411" spans="1:11" ht="13.8">
      <c r="A411" s="24"/>
      <c r="B411" s="3635"/>
      <c r="C411" s="3635"/>
      <c r="D411" s="4910"/>
      <c r="E411" s="4910"/>
      <c r="F411" s="4910"/>
      <c r="G411" s="4910"/>
      <c r="H411" s="4910"/>
      <c r="I411" s="4910"/>
      <c r="J411" s="4910"/>
      <c r="K411" s="4910"/>
    </row>
    <row r="412" spans="1:11" ht="13.8">
      <c r="A412" s="953"/>
      <c r="B412" s="24"/>
      <c r="C412" s="24"/>
      <c r="D412" s="24"/>
      <c r="E412" s="24"/>
      <c r="F412" s="24"/>
      <c r="G412" s="24"/>
      <c r="H412" s="24"/>
      <c r="I412" s="24"/>
      <c r="J412" s="24"/>
      <c r="K412" s="24"/>
    </row>
    <row r="413" spans="1:11" ht="13.8">
      <c r="A413" s="24"/>
      <c r="B413" s="3635"/>
      <c r="C413" s="3635"/>
      <c r="D413" s="4910"/>
      <c r="E413" s="4910"/>
      <c r="F413" s="4910"/>
      <c r="G413" s="4910"/>
      <c r="H413" s="4910"/>
      <c r="I413" s="4910"/>
      <c r="J413" s="4910"/>
      <c r="K413" s="4910"/>
    </row>
    <row r="414" spans="1:11" ht="13.8">
      <c r="A414" s="953"/>
      <c r="B414"/>
    </row>
    <row r="415" spans="1:11" ht="13.8">
      <c r="A415" s="953"/>
      <c r="B415"/>
    </row>
  </sheetData>
  <mergeCells count="245">
    <mergeCell ref="A2:K2"/>
    <mergeCell ref="O6:Q7"/>
    <mergeCell ref="B411:C411"/>
    <mergeCell ref="B413:C413"/>
    <mergeCell ref="D99:K99"/>
    <mergeCell ref="D100:K100"/>
    <mergeCell ref="D95:K95"/>
    <mergeCell ref="D96:K96"/>
    <mergeCell ref="I411:K411"/>
    <mergeCell ref="I413:K413"/>
    <mergeCell ref="D409:H409"/>
    <mergeCell ref="D411:H411"/>
    <mergeCell ref="D413:H413"/>
    <mergeCell ref="B403:K403"/>
    <mergeCell ref="B404:K404"/>
    <mergeCell ref="B407:K407"/>
    <mergeCell ref="B409:C409"/>
    <mergeCell ref="I409:K409"/>
    <mergeCell ref="B389:K389"/>
    <mergeCell ref="B394:K394"/>
    <mergeCell ref="B395:K395"/>
    <mergeCell ref="B399:K399"/>
    <mergeCell ref="B402:K402"/>
    <mergeCell ref="B396:K396"/>
    <mergeCell ref="B398:K398"/>
    <mergeCell ref="B401:K401"/>
    <mergeCell ref="B384:K384"/>
    <mergeCell ref="B385:K385"/>
    <mergeCell ref="B386:K386"/>
    <mergeCell ref="B387:K387"/>
    <mergeCell ref="B388:K388"/>
    <mergeCell ref="B362:K362"/>
    <mergeCell ref="B364:K364"/>
    <mergeCell ref="B366:K366"/>
    <mergeCell ref="A367:K367"/>
    <mergeCell ref="A368:K368"/>
    <mergeCell ref="B352:K352"/>
    <mergeCell ref="B357:K357"/>
    <mergeCell ref="B356:K356"/>
    <mergeCell ref="B361:K361"/>
    <mergeCell ref="B348:K348"/>
    <mergeCell ref="B347:K347"/>
    <mergeCell ref="B350:K350"/>
    <mergeCell ref="B334:K334"/>
    <mergeCell ref="B336:K336"/>
    <mergeCell ref="B337:K337"/>
    <mergeCell ref="B341:K341"/>
    <mergeCell ref="B343:K343"/>
    <mergeCell ref="B342:K342"/>
    <mergeCell ref="C325:K325"/>
    <mergeCell ref="B327:K327"/>
    <mergeCell ref="B328:K328"/>
    <mergeCell ref="B329:K329"/>
    <mergeCell ref="B332:K332"/>
    <mergeCell ref="C319:K319"/>
    <mergeCell ref="C320:K320"/>
    <mergeCell ref="C321:K321"/>
    <mergeCell ref="C323:K323"/>
    <mergeCell ref="C324:K324"/>
    <mergeCell ref="B311:K311"/>
    <mergeCell ref="B313:K313"/>
    <mergeCell ref="B314:K314"/>
    <mergeCell ref="B316:K316"/>
    <mergeCell ref="B318:K318"/>
    <mergeCell ref="B297:K297"/>
    <mergeCell ref="B301:K301"/>
    <mergeCell ref="B305:K305"/>
    <mergeCell ref="B308:K308"/>
    <mergeCell ref="B310:K310"/>
    <mergeCell ref="C289:K289"/>
    <mergeCell ref="C290:K290"/>
    <mergeCell ref="C291:K291"/>
    <mergeCell ref="C292:K292"/>
    <mergeCell ref="C293:K293"/>
    <mergeCell ref="B281:K281"/>
    <mergeCell ref="B282:K282"/>
    <mergeCell ref="C286:K286"/>
    <mergeCell ref="C287:K287"/>
    <mergeCell ref="C288:K288"/>
    <mergeCell ref="C271:K271"/>
    <mergeCell ref="C272:K272"/>
    <mergeCell ref="C273:K273"/>
    <mergeCell ref="B279:K279"/>
    <mergeCell ref="B280:K280"/>
    <mergeCell ref="B266:K266"/>
    <mergeCell ref="C267:K267"/>
    <mergeCell ref="C268:K268"/>
    <mergeCell ref="C269:K269"/>
    <mergeCell ref="C270:K270"/>
    <mergeCell ref="B261:K261"/>
    <mergeCell ref="B262:K262"/>
    <mergeCell ref="B263:K263"/>
    <mergeCell ref="B264:K264"/>
    <mergeCell ref="B265:K265"/>
    <mergeCell ref="F254:K254"/>
    <mergeCell ref="F255:K255"/>
    <mergeCell ref="F256:K256"/>
    <mergeCell ref="C257:K257"/>
    <mergeCell ref="B260:K260"/>
    <mergeCell ref="C250:K250"/>
    <mergeCell ref="C251:K251"/>
    <mergeCell ref="C252:E252"/>
    <mergeCell ref="F252:K252"/>
    <mergeCell ref="F253:K253"/>
    <mergeCell ref="C242:K242"/>
    <mergeCell ref="C243:K243"/>
    <mergeCell ref="C247:K247"/>
    <mergeCell ref="C248:K248"/>
    <mergeCell ref="C249:K249"/>
    <mergeCell ref="C234:K234"/>
    <mergeCell ref="C235:K235"/>
    <mergeCell ref="C236:K236"/>
    <mergeCell ref="B240:K240"/>
    <mergeCell ref="C241:K241"/>
    <mergeCell ref="C229:K229"/>
    <mergeCell ref="C230:K230"/>
    <mergeCell ref="C231:K231"/>
    <mergeCell ref="C232:K232"/>
    <mergeCell ref="C233:K233"/>
    <mergeCell ref="D222:K222"/>
    <mergeCell ref="D223:K223"/>
    <mergeCell ref="B226:K226"/>
    <mergeCell ref="C227:K227"/>
    <mergeCell ref="C228:K228"/>
    <mergeCell ref="D217:K217"/>
    <mergeCell ref="D218:K218"/>
    <mergeCell ref="D219:K219"/>
    <mergeCell ref="D220:K220"/>
    <mergeCell ref="D221:K221"/>
    <mergeCell ref="C210:K210"/>
    <mergeCell ref="C211:K211"/>
    <mergeCell ref="C212:K212"/>
    <mergeCell ref="C213:K213"/>
    <mergeCell ref="C204:K204"/>
    <mergeCell ref="C205:K205"/>
    <mergeCell ref="C206:K206"/>
    <mergeCell ref="D196:K196"/>
    <mergeCell ref="D197:K197"/>
    <mergeCell ref="D198:K198"/>
    <mergeCell ref="D199:K199"/>
    <mergeCell ref="D200:K200"/>
    <mergeCell ref="C209:K209"/>
    <mergeCell ref="D190:K190"/>
    <mergeCell ref="D191:K191"/>
    <mergeCell ref="C194:K194"/>
    <mergeCell ref="C195:K195"/>
    <mergeCell ref="C203:K203"/>
    <mergeCell ref="C185:K185"/>
    <mergeCell ref="C186:K186"/>
    <mergeCell ref="C187:K187"/>
    <mergeCell ref="C188:K188"/>
    <mergeCell ref="D189:K189"/>
    <mergeCell ref="C170:K170"/>
    <mergeCell ref="C173:K173"/>
    <mergeCell ref="C174:K174"/>
    <mergeCell ref="C181:K181"/>
    <mergeCell ref="C182:K182"/>
    <mergeCell ref="D171:K171"/>
    <mergeCell ref="D172:K172"/>
    <mergeCell ref="D175:K175"/>
    <mergeCell ref="D176:K176"/>
    <mergeCell ref="D177:K177"/>
    <mergeCell ref="D178:K178"/>
    <mergeCell ref="D179:K179"/>
    <mergeCell ref="C158:K158"/>
    <mergeCell ref="C164:K164"/>
    <mergeCell ref="C167:K167"/>
    <mergeCell ref="C168:K168"/>
    <mergeCell ref="C169:K169"/>
    <mergeCell ref="D159:K159"/>
    <mergeCell ref="D160:K160"/>
    <mergeCell ref="D161:K161"/>
    <mergeCell ref="D162:K162"/>
    <mergeCell ref="C155:K155"/>
    <mergeCell ref="D152:K152"/>
    <mergeCell ref="D148:K148"/>
    <mergeCell ref="D149:K149"/>
    <mergeCell ref="D150:K150"/>
    <mergeCell ref="D151:K151"/>
    <mergeCell ref="E143:K143"/>
    <mergeCell ref="E144:K144"/>
    <mergeCell ref="C147:K147"/>
    <mergeCell ref="C153:K153"/>
    <mergeCell ref="C154:K154"/>
    <mergeCell ref="C138:K138"/>
    <mergeCell ref="D140:K140"/>
    <mergeCell ref="D141:K141"/>
    <mergeCell ref="D142:K142"/>
    <mergeCell ref="C118:K118"/>
    <mergeCell ref="C124:K124"/>
    <mergeCell ref="C122:K122"/>
    <mergeCell ref="C133:K133"/>
    <mergeCell ref="C135:K135"/>
    <mergeCell ref="E129:K129"/>
    <mergeCell ref="E130:K130"/>
    <mergeCell ref="D127:K127"/>
    <mergeCell ref="D128:K128"/>
    <mergeCell ref="D131:K131"/>
    <mergeCell ref="C115:K115"/>
    <mergeCell ref="C116:K116"/>
    <mergeCell ref="C106:K106"/>
    <mergeCell ref="C98:K98"/>
    <mergeCell ref="C94:K94"/>
    <mergeCell ref="C108:K108"/>
    <mergeCell ref="C105:K105"/>
    <mergeCell ref="C107:K107"/>
    <mergeCell ref="C109:K109"/>
    <mergeCell ref="C110:K110"/>
    <mergeCell ref="C111:K111"/>
    <mergeCell ref="B87:K87"/>
    <mergeCell ref="C104:K104"/>
    <mergeCell ref="C92:K92"/>
    <mergeCell ref="C74:K74"/>
    <mergeCell ref="C76:K76"/>
    <mergeCell ref="C81:K81"/>
    <mergeCell ref="C80:K80"/>
    <mergeCell ref="B84:K84"/>
    <mergeCell ref="C44:K44"/>
    <mergeCell ref="C45:K45"/>
    <mergeCell ref="C46:K46"/>
    <mergeCell ref="C49:K49"/>
    <mergeCell ref="C50:K50"/>
    <mergeCell ref="C51:K51"/>
    <mergeCell ref="C52:K52"/>
    <mergeCell ref="C53:K53"/>
    <mergeCell ref="C71:K71"/>
    <mergeCell ref="C56:K56"/>
    <mergeCell ref="C57:K57"/>
    <mergeCell ref="C58:K58"/>
    <mergeCell ref="C62:K62"/>
    <mergeCell ref="C67:K67"/>
    <mergeCell ref="C69:K69"/>
    <mergeCell ref="B4:K4"/>
    <mergeCell ref="B22:K22"/>
    <mergeCell ref="B23:K23"/>
    <mergeCell ref="D27:K27"/>
    <mergeCell ref="D30:K30"/>
    <mergeCell ref="D28:K28"/>
    <mergeCell ref="D29:K29"/>
    <mergeCell ref="C47:K47"/>
    <mergeCell ref="C48:K48"/>
    <mergeCell ref="E33:K33"/>
    <mergeCell ref="E34:K34"/>
    <mergeCell ref="E35:K35"/>
    <mergeCell ref="B39:K39"/>
  </mergeCells>
  <pageMargins left="0.51181102362204722" right="0.23622047244094491" top="0.74803149606299213" bottom="0.23622047244094491" header="0.27559055118110237" footer="0.15748031496062992"/>
  <pageSetup paperSize="9" scale="83" fitToHeight="1000" orientation="portrait" r:id="rId1"/>
  <headerFooter alignWithMargins="0">
    <oddHeader>&amp;RKZN Department of Public Works
Effective Date:16 JANUARY 2023
Revision 9</oddHeader>
    <oddFooter>Page &amp;P of &amp;N</oddFooter>
  </headerFooter>
  <rowBreaks count="10" manualBreakCount="10">
    <brk id="30" max="11" man="1"/>
    <brk id="68" max="11" man="1"/>
    <brk id="107" max="11" man="1"/>
    <brk id="141" max="11" man="1"/>
    <brk id="177" max="11" man="1"/>
    <brk id="207" max="11" man="1"/>
    <brk id="237" max="11" man="1"/>
    <brk id="270" max="11" man="1"/>
    <brk id="298" max="11" man="1"/>
    <brk id="329"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326081" r:id="rId4" name="Button 1">
              <controlPr defaultSize="0" print="0" autoFill="0" autoPict="0" macro="[0]!ToMainMenu">
                <anchor>
                  <from>
                    <xdr:col>14</xdr:col>
                    <xdr:colOff>83820</xdr:colOff>
                    <xdr:row>3</xdr:row>
                    <xdr:rowOff>251460</xdr:rowOff>
                  </from>
                  <to>
                    <xdr:col>16</xdr:col>
                    <xdr:colOff>198120</xdr:colOff>
                    <xdr:row>3</xdr:row>
                    <xdr:rowOff>525780</xdr:rowOff>
                  </to>
                </anchor>
              </controlPr>
            </control>
          </mc:Choice>
        </mc:AlternateContent>
        <mc:AlternateContent xmlns:mc="http://schemas.openxmlformats.org/markup-compatibility/2006">
          <mc:Choice Requires="x14">
            <control shapeId="1326082" r:id="rId5" name="Button 2">
              <controlPr defaultSize="0" print="0" autoFill="0" autoPict="0" macro="[0]!Printsheet">
                <anchor>
                  <from>
                    <xdr:col>14</xdr:col>
                    <xdr:colOff>106680</xdr:colOff>
                    <xdr:row>6</xdr:row>
                    <xdr:rowOff>182880</xdr:rowOff>
                  </from>
                  <to>
                    <xdr:col>16</xdr:col>
                    <xdr:colOff>220980</xdr:colOff>
                    <xdr:row>8</xdr:row>
                    <xdr:rowOff>38100</xdr:rowOff>
                  </to>
                </anchor>
              </controlPr>
            </control>
          </mc:Choice>
        </mc:AlternateContent>
        <mc:AlternateContent xmlns:mc="http://schemas.openxmlformats.org/markup-compatibility/2006">
          <mc:Choice Requires="x14">
            <control shapeId="1326083" r:id="rId6" name="Button 3">
              <controlPr defaultSize="0" print="0" autoFill="0" autoPict="0" macro="[0]!PrintPreview">
                <anchor>
                  <from>
                    <xdr:col>14</xdr:col>
                    <xdr:colOff>83820</xdr:colOff>
                    <xdr:row>3</xdr:row>
                    <xdr:rowOff>556260</xdr:rowOff>
                  </from>
                  <to>
                    <xdr:col>16</xdr:col>
                    <xdr:colOff>198120</xdr:colOff>
                    <xdr:row>5</xdr:row>
                    <xdr:rowOff>0</xdr:rowOff>
                  </to>
                </anchor>
              </controlPr>
            </control>
          </mc:Choice>
        </mc:AlternateContent>
        <mc:AlternateContent xmlns:mc="http://schemas.openxmlformats.org/markup-compatibility/2006">
          <mc:Choice Requires="x14">
            <control shapeId="1326084" r:id="rId7" name="Button 4">
              <controlPr defaultSize="0" print="0" autoFill="0" autoPict="0" macro="[0]!ToDataEntry">
                <anchor>
                  <from>
                    <xdr:col>14</xdr:col>
                    <xdr:colOff>106680</xdr:colOff>
                    <xdr:row>8</xdr:row>
                    <xdr:rowOff>68580</xdr:rowOff>
                  </from>
                  <to>
                    <xdr:col>16</xdr:col>
                    <xdr:colOff>220980</xdr:colOff>
                    <xdr:row>9</xdr:row>
                    <xdr:rowOff>137160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tabColor rgb="FFC00000"/>
  </sheetPr>
  <dimension ref="A1:G133"/>
  <sheetViews>
    <sheetView showGridLines="0" zoomScaleNormal="100" workbookViewId="0">
      <selection activeCell="E28" sqref="E28"/>
    </sheetView>
  </sheetViews>
  <sheetFormatPr defaultColWidth="8.88671875" defaultRowHeight="14.4"/>
  <cols>
    <col min="1" max="1" width="6.6640625" style="975" customWidth="1"/>
    <col min="2" max="2" width="5.33203125" style="975" customWidth="1"/>
    <col min="3" max="3" width="60.44140625" style="975" customWidth="1"/>
    <col min="4" max="4" width="8.109375" style="975" customWidth="1"/>
    <col min="5" max="5" width="10.44140625" style="975" customWidth="1"/>
    <col min="6" max="6" width="8.88671875" style="975"/>
    <col min="7" max="7" width="14.33203125" style="975" customWidth="1"/>
    <col min="8" max="16384" width="8.88671875" style="975"/>
  </cols>
  <sheetData>
    <row r="1" spans="1:7">
      <c r="A1" s="975" t="s">
        <v>582</v>
      </c>
    </row>
    <row r="2" spans="1:7" ht="30.75" customHeight="1">
      <c r="A2" s="976" t="s">
        <v>2851</v>
      </c>
      <c r="B2" s="977" t="s">
        <v>2852</v>
      </c>
      <c r="C2" s="978" t="s">
        <v>960</v>
      </c>
      <c r="D2" s="979" t="s">
        <v>339</v>
      </c>
      <c r="E2" s="980" t="s">
        <v>340</v>
      </c>
      <c r="F2" s="981" t="s">
        <v>341</v>
      </c>
      <c r="G2" s="982" t="s">
        <v>342</v>
      </c>
    </row>
    <row r="3" spans="1:7">
      <c r="A3" s="983">
        <v>1</v>
      </c>
      <c r="B3" s="984"/>
      <c r="C3" s="974" t="str">
        <f>+"BILL NO "&amp;+'Master Data'!F547&amp;" "</f>
        <v xml:space="preserve">BILL NO 2 </v>
      </c>
      <c r="D3" s="985"/>
      <c r="E3" s="986"/>
      <c r="F3" s="987"/>
      <c r="G3" s="988"/>
    </row>
    <row r="4" spans="1:7">
      <c r="A4" s="983"/>
      <c r="B4" s="984"/>
      <c r="D4" s="985"/>
      <c r="E4" s="986"/>
      <c r="F4" s="987"/>
      <c r="G4" s="988"/>
    </row>
    <row r="5" spans="1:7">
      <c r="A5" s="983">
        <v>1</v>
      </c>
      <c r="B5" s="984"/>
      <c r="C5" s="4921" t="str">
        <f>+'Master Data'!D546</f>
        <v xml:space="preserve">EMPLOYMENT AND TRAINING OF LABOUR ON THE EPWP BENEFICIARY INFRASTRUCTURE PROJECTS </v>
      </c>
      <c r="D5" s="985"/>
      <c r="E5" s="986"/>
      <c r="F5" s="987"/>
      <c r="G5" s="988"/>
    </row>
    <row r="6" spans="1:7">
      <c r="A6" s="983"/>
      <c r="B6" s="984"/>
      <c r="C6" s="4921"/>
      <c r="D6" s="985"/>
      <c r="E6" s="986"/>
      <c r="F6" s="987"/>
      <c r="G6" s="988"/>
    </row>
    <row r="7" spans="1:7">
      <c r="A7" s="983"/>
      <c r="B7" s="984"/>
      <c r="D7" s="985"/>
      <c r="E7" s="986"/>
      <c r="F7" s="987"/>
      <c r="G7" s="988"/>
    </row>
    <row r="8" spans="1:7">
      <c r="A8" s="983">
        <v>1</v>
      </c>
      <c r="B8" s="984"/>
      <c r="C8" s="974" t="s">
        <v>2853</v>
      </c>
      <c r="D8" s="985"/>
      <c r="E8" s="986"/>
      <c r="F8" s="987"/>
      <c r="G8" s="988"/>
    </row>
    <row r="9" spans="1:7">
      <c r="A9" s="983"/>
      <c r="B9" s="984"/>
      <c r="D9" s="985"/>
      <c r="E9" s="986"/>
      <c r="F9" s="987"/>
      <c r="G9" s="988"/>
    </row>
    <row r="10" spans="1:7">
      <c r="A10" s="983">
        <v>1</v>
      </c>
      <c r="B10" s="984"/>
      <c r="C10" s="975" t="s">
        <v>2854</v>
      </c>
      <c r="D10" s="985"/>
      <c r="E10" s="986"/>
      <c r="F10" s="987"/>
      <c r="G10" s="988"/>
    </row>
    <row r="11" spans="1:7">
      <c r="A11" s="983"/>
      <c r="B11" s="984"/>
      <c r="C11" s="975" t="s">
        <v>2855</v>
      </c>
      <c r="D11" s="985"/>
      <c r="E11" s="986"/>
      <c r="F11" s="987"/>
      <c r="G11" s="988"/>
    </row>
    <row r="12" spans="1:7">
      <c r="A12" s="983"/>
      <c r="B12" s="984"/>
      <c r="C12" s="2280" t="s">
        <v>4167</v>
      </c>
      <c r="D12" s="985"/>
      <c r="E12" s="986"/>
      <c r="F12" s="987"/>
      <c r="G12" s="988"/>
    </row>
    <row r="13" spans="1:7">
      <c r="A13" s="983"/>
      <c r="B13" s="984"/>
      <c r="C13" s="2280" t="s">
        <v>4168</v>
      </c>
      <c r="D13" s="985"/>
      <c r="E13" s="986"/>
      <c r="F13" s="987"/>
      <c r="G13" s="988"/>
    </row>
    <row r="14" spans="1:7">
      <c r="A14" s="983"/>
      <c r="B14" s="984"/>
      <c r="C14" s="975" t="s">
        <v>2856</v>
      </c>
      <c r="D14" s="985"/>
      <c r="E14" s="986"/>
      <c r="F14" s="987"/>
      <c r="G14" s="988"/>
    </row>
    <row r="15" spans="1:7">
      <c r="A15" s="983"/>
      <c r="B15" s="984"/>
      <c r="D15" s="985"/>
      <c r="E15" s="986"/>
      <c r="F15" s="987"/>
      <c r="G15" s="988"/>
    </row>
    <row r="16" spans="1:7">
      <c r="A16" s="983">
        <v>1</v>
      </c>
      <c r="B16" s="984"/>
      <c r="C16" s="974" t="s">
        <v>4088</v>
      </c>
      <c r="D16" s="985"/>
      <c r="E16" s="986"/>
      <c r="F16" s="987"/>
      <c r="G16" s="988"/>
    </row>
    <row r="17" spans="1:7">
      <c r="A17" s="983"/>
      <c r="B17" s="984"/>
      <c r="D17" s="985"/>
      <c r="E17" s="986"/>
      <c r="F17" s="987"/>
      <c r="G17" s="988"/>
    </row>
    <row r="18" spans="1:7">
      <c r="A18" s="983">
        <v>1</v>
      </c>
      <c r="B18" s="984"/>
      <c r="C18" s="1427" t="str">
        <f>+"(TARGET: "&amp;+'Master Data'!E548&amp;" EPWP BENEFICIARY)"</f>
        <v>(TARGET: 50 EPWP BENEFICIARY)</v>
      </c>
      <c r="D18" s="985"/>
      <c r="E18" s="986"/>
      <c r="F18" s="987"/>
      <c r="G18" s="988"/>
    </row>
    <row r="19" spans="1:7">
      <c r="A19" s="983"/>
      <c r="B19" s="984"/>
      <c r="D19" s="985"/>
      <c r="E19" s="986"/>
      <c r="F19" s="987"/>
      <c r="G19" s="988"/>
    </row>
    <row r="20" spans="1:7">
      <c r="A20" s="983">
        <v>1</v>
      </c>
      <c r="B20" s="984"/>
      <c r="C20" s="975" t="s">
        <v>2857</v>
      </c>
      <c r="D20" s="985"/>
      <c r="E20" s="986"/>
      <c r="F20" s="987"/>
      <c r="G20" s="988"/>
    </row>
    <row r="21" spans="1:7">
      <c r="A21" s="983"/>
      <c r="B21" s="984"/>
      <c r="D21" s="985"/>
      <c r="E21" s="986"/>
      <c r="F21" s="987"/>
      <c r="G21" s="988"/>
    </row>
    <row r="22" spans="1:7">
      <c r="A22" s="983">
        <v>1</v>
      </c>
      <c r="B22" s="984">
        <v>1</v>
      </c>
      <c r="C22" s="2280" t="s">
        <v>4169</v>
      </c>
      <c r="D22" s="985" t="s">
        <v>396</v>
      </c>
      <c r="E22" s="986">
        <v>1</v>
      </c>
      <c r="F22" s="987"/>
      <c r="G22" s="988"/>
    </row>
    <row r="23" spans="1:7">
      <c r="A23" s="983"/>
      <c r="B23" s="984"/>
      <c r="C23" s="1427" t="str">
        <f>+"for an average of "&amp;+'Master Data'!F552&amp;" days (ref. SL11.01.01)"</f>
        <v>for an average of 10 days (ref. SL11.01.01)</v>
      </c>
      <c r="D23" s="985"/>
      <c r="E23" s="986"/>
      <c r="F23" s="987"/>
      <c r="G23" s="988"/>
    </row>
    <row r="24" spans="1:7">
      <c r="A24" s="983"/>
      <c r="B24" s="984"/>
      <c r="D24" s="985"/>
      <c r="E24" s="986"/>
      <c r="F24" s="987"/>
      <c r="G24" s="988"/>
    </row>
    <row r="25" spans="1:7">
      <c r="A25" s="983">
        <v>1</v>
      </c>
      <c r="B25" s="984">
        <v>2</v>
      </c>
      <c r="C25" s="975" t="s">
        <v>2858</v>
      </c>
      <c r="D25" s="985" t="s">
        <v>2859</v>
      </c>
      <c r="E25" s="1428">
        <f>+'Master Data'!E551</f>
        <v>2000</v>
      </c>
      <c r="F25" s="987"/>
      <c r="G25" s="988"/>
    </row>
    <row r="26" spans="1:7">
      <c r="A26" s="983"/>
      <c r="B26" s="984"/>
      <c r="D26" s="985"/>
      <c r="E26" s="986"/>
      <c r="F26" s="987"/>
      <c r="G26" s="988"/>
    </row>
    <row r="27" spans="1:7">
      <c r="A27" s="983"/>
      <c r="B27" s="984"/>
      <c r="C27" s="975" t="s">
        <v>582</v>
      </c>
      <c r="D27" s="985"/>
      <c r="E27" s="986"/>
      <c r="F27" s="987"/>
      <c r="G27" s="988"/>
    </row>
    <row r="28" spans="1:7">
      <c r="A28" s="983"/>
      <c r="B28" s="984"/>
      <c r="D28" s="985"/>
      <c r="E28" s="986"/>
      <c r="F28" s="987"/>
      <c r="G28" s="988"/>
    </row>
    <row r="29" spans="1:7">
      <c r="A29" s="983">
        <v>1</v>
      </c>
      <c r="B29" s="984"/>
      <c r="C29" s="974" t="s">
        <v>2860</v>
      </c>
      <c r="D29" s="985"/>
      <c r="E29" s="986"/>
      <c r="F29" s="987"/>
      <c r="G29" s="988"/>
    </row>
    <row r="30" spans="1:7">
      <c r="A30" s="983"/>
      <c r="B30" s="984"/>
      <c r="C30" s="974" t="s">
        <v>2861</v>
      </c>
      <c r="D30" s="985"/>
      <c r="E30" s="986"/>
      <c r="F30" s="987"/>
      <c r="G30" s="988"/>
    </row>
    <row r="31" spans="1:7">
      <c r="A31" s="983"/>
      <c r="B31" s="984"/>
      <c r="D31" s="985"/>
      <c r="E31" s="986"/>
      <c r="F31" s="987"/>
      <c r="G31" s="988"/>
    </row>
    <row r="32" spans="1:7">
      <c r="A32" s="983">
        <v>1</v>
      </c>
      <c r="B32" s="984"/>
      <c r="C32" s="1427" t="str">
        <f>+"Life skills training for "&amp;+'Master Data'!E554&amp;" days (ref. SL 11.02.01)"</f>
        <v>Life skills training for 26 days (ref. SL 11.02.01)</v>
      </c>
      <c r="D32" s="1429"/>
      <c r="E32" s="1430"/>
      <c r="F32" s="987"/>
      <c r="G32" s="988"/>
    </row>
    <row r="33" spans="1:7">
      <c r="A33" s="983"/>
      <c r="B33" s="984"/>
      <c r="C33" s="1427"/>
      <c r="D33" s="1429"/>
      <c r="E33" s="1430"/>
      <c r="F33" s="987"/>
      <c r="G33" s="988"/>
    </row>
    <row r="34" spans="1:7">
      <c r="A34" s="983">
        <v>1</v>
      </c>
      <c r="B34" s="984">
        <v>3</v>
      </c>
      <c r="C34" s="1427" t="str">
        <f>+"Travelling (based on "&amp;+'Master Data'!E555&amp;"km/EPWP beneficiary)"</f>
        <v>Travelling (based on 50km/EPWP beneficiary)</v>
      </c>
      <c r="D34" s="1429" t="s">
        <v>2862</v>
      </c>
      <c r="E34" s="1430">
        <f>+'Master Data'!E555*'Master Data'!E548</f>
        <v>2500</v>
      </c>
      <c r="F34" s="987"/>
      <c r="G34" s="988"/>
    </row>
    <row r="35" spans="1:7">
      <c r="A35" s="983"/>
      <c r="B35" s="984"/>
      <c r="D35" s="985"/>
      <c r="E35" s="986"/>
      <c r="F35" s="987"/>
      <c r="G35" s="988"/>
    </row>
    <row r="36" spans="1:7">
      <c r="A36" s="983"/>
      <c r="B36" s="984"/>
      <c r="C36" s="975" t="s">
        <v>582</v>
      </c>
      <c r="D36" s="985"/>
      <c r="E36" s="986"/>
      <c r="F36" s="987"/>
      <c r="G36" s="988"/>
    </row>
    <row r="37" spans="1:7">
      <c r="A37" s="983"/>
      <c r="B37" s="984"/>
      <c r="D37" s="985"/>
      <c r="E37" s="986"/>
      <c r="F37" s="987"/>
      <c r="G37" s="988"/>
    </row>
    <row r="38" spans="1:7">
      <c r="A38" s="983">
        <v>1</v>
      </c>
      <c r="B38" s="984">
        <v>4</v>
      </c>
      <c r="C38" s="975" t="s">
        <v>2863</v>
      </c>
      <c r="D38" s="985" t="s">
        <v>545</v>
      </c>
      <c r="E38" s="986" t="s">
        <v>582</v>
      </c>
      <c r="F38" s="987"/>
      <c r="G38" s="988"/>
    </row>
    <row r="39" spans="1:7">
      <c r="A39" s="983"/>
      <c r="B39" s="984"/>
      <c r="D39" s="985"/>
      <c r="E39" s="986"/>
      <c r="F39" s="987"/>
      <c r="G39" s="988"/>
    </row>
    <row r="40" spans="1:7">
      <c r="A40" s="983"/>
      <c r="B40" s="984"/>
      <c r="C40" s="975" t="s">
        <v>582</v>
      </c>
      <c r="D40" s="985"/>
      <c r="E40" s="986"/>
      <c r="F40" s="987"/>
      <c r="G40" s="988"/>
    </row>
    <row r="41" spans="1:7">
      <c r="A41" s="983"/>
      <c r="B41" s="984"/>
      <c r="D41" s="985"/>
      <c r="E41" s="986"/>
      <c r="F41" s="987"/>
      <c r="G41" s="988"/>
    </row>
    <row r="42" spans="1:7">
      <c r="A42" s="983">
        <v>1</v>
      </c>
      <c r="B42" s="984"/>
      <c r="C42" s="974" t="s">
        <v>4170</v>
      </c>
      <c r="D42" s="985"/>
      <c r="E42" s="986"/>
      <c r="F42" s="987"/>
      <c r="G42" s="988"/>
    </row>
    <row r="43" spans="1:7">
      <c r="A43" s="983"/>
      <c r="B43" s="984"/>
      <c r="D43" s="985"/>
      <c r="E43" s="986"/>
      <c r="F43" s="987"/>
      <c r="G43" s="988"/>
    </row>
    <row r="44" spans="1:7">
      <c r="A44" s="983">
        <v>1</v>
      </c>
      <c r="B44" s="984">
        <v>5</v>
      </c>
      <c r="C44" s="1427" t="str">
        <f>+"Employment of EPWP beneficiary ("&amp;+'Master Data'!E559&amp;" youth) ["&amp;+'Master Data'!H559&amp;"]"</f>
        <v>Employment of EPWP beneficiary (30 youth) [New Office Block]</v>
      </c>
      <c r="D44" s="985" t="s">
        <v>396</v>
      </c>
      <c r="E44" s="986">
        <v>1</v>
      </c>
      <c r="F44" s="987"/>
      <c r="G44" s="988"/>
    </row>
    <row r="45" spans="1:7">
      <c r="A45" s="983"/>
      <c r="B45" s="984"/>
      <c r="C45" s="1427"/>
      <c r="D45" s="985"/>
      <c r="E45" s="986"/>
      <c r="F45" s="987"/>
      <c r="G45" s="988"/>
    </row>
    <row r="46" spans="1:7">
      <c r="A46" s="983"/>
      <c r="B46" s="984"/>
      <c r="C46" s="1427" t="s">
        <v>582</v>
      </c>
      <c r="D46" s="985"/>
      <c r="E46" s="986"/>
      <c r="F46" s="987"/>
      <c r="G46" s="988"/>
    </row>
    <row r="47" spans="1:7">
      <c r="A47" s="983"/>
      <c r="B47" s="984"/>
      <c r="C47" s="1427"/>
      <c r="D47" s="985"/>
      <c r="E47" s="986"/>
      <c r="F47" s="987"/>
      <c r="G47" s="988"/>
    </row>
    <row r="48" spans="1:7">
      <c r="A48" s="983">
        <v>1</v>
      </c>
      <c r="B48" s="984"/>
      <c r="C48" s="2280" t="s">
        <v>4171</v>
      </c>
      <c r="D48" s="985"/>
      <c r="E48" s="986"/>
      <c r="F48" s="987"/>
      <c r="G48" s="988"/>
    </row>
    <row r="49" spans="1:7">
      <c r="A49" s="983"/>
      <c r="B49" s="984"/>
      <c r="C49" s="1427" t="str">
        <f>+"at the statutory labour rates of R "&amp;+'Master Data'!E557&amp;"/day multiplied by the"</f>
        <v>at the statutory labour rates of R 100/day multiplied by the</v>
      </c>
      <c r="D49" s="985"/>
      <c r="E49" s="986"/>
      <c r="F49" s="987"/>
      <c r="G49" s="988"/>
    </row>
    <row r="50" spans="1:7">
      <c r="A50" s="983"/>
      <c r="B50" s="984"/>
      <c r="C50" s="1427" t="s">
        <v>2864</v>
      </c>
      <c r="D50" s="985"/>
      <c r="E50" s="986"/>
      <c r="F50" s="987"/>
      <c r="G50" s="988"/>
    </row>
    <row r="51" spans="1:7">
      <c r="A51" s="983"/>
      <c r="B51" s="984"/>
      <c r="C51" s="1427" t="s">
        <v>2865</v>
      </c>
      <c r="D51" s="985"/>
      <c r="E51" s="986"/>
      <c r="F51" s="987"/>
      <c r="G51" s="988"/>
    </row>
    <row r="52" spans="1:7">
      <c r="A52" s="983"/>
      <c r="B52" s="984"/>
      <c r="C52" s="2280" t="s">
        <v>4172</v>
      </c>
      <c r="D52" s="985"/>
      <c r="E52" s="986"/>
      <c r="F52" s="987"/>
      <c r="G52" s="988"/>
    </row>
    <row r="53" spans="1:7">
      <c r="A53" s="983"/>
      <c r="B53" s="984"/>
      <c r="C53" s="1427" t="s">
        <v>2866</v>
      </c>
      <c r="D53" s="985"/>
      <c r="E53" s="986"/>
      <c r="F53" s="987"/>
      <c r="G53" s="988"/>
    </row>
    <row r="54" spans="1:7">
      <c r="A54" s="983"/>
      <c r="B54" s="984"/>
      <c r="C54" s="1427" t="str">
        <f>+"This item is based on "&amp;+'Master Data'!E558&amp;" months appointment for EPWP beneficiary"</f>
        <v>This item is based on 6 months appointment for EPWP beneficiary</v>
      </c>
      <c r="D54" s="985"/>
      <c r="E54" s="986"/>
      <c r="F54" s="987"/>
      <c r="G54" s="988"/>
    </row>
    <row r="55" spans="1:7">
      <c r="A55" s="983"/>
      <c r="B55" s="984"/>
      <c r="C55" s="1427"/>
      <c r="D55" s="985"/>
      <c r="E55" s="986"/>
      <c r="F55" s="987"/>
      <c r="G55" s="988"/>
    </row>
    <row r="56" spans="1:7">
      <c r="A56" s="983"/>
      <c r="B56" s="984"/>
      <c r="C56" s="1427" t="s">
        <v>582</v>
      </c>
      <c r="D56" s="985"/>
      <c r="E56" s="986"/>
      <c r="F56" s="987"/>
      <c r="G56" s="988"/>
    </row>
    <row r="57" spans="1:7">
      <c r="A57" s="983"/>
      <c r="B57" s="984"/>
      <c r="C57" s="1427"/>
      <c r="D57" s="985"/>
      <c r="E57" s="986"/>
      <c r="F57" s="987"/>
      <c r="G57" s="988"/>
    </row>
    <row r="58" spans="1:7">
      <c r="A58" s="983">
        <v>1</v>
      </c>
      <c r="B58" s="984">
        <v>6</v>
      </c>
      <c r="C58" s="1427" t="str">
        <f>+"Employment of EPWP beneficiary("&amp;+'Master Data'!E560&amp;" youth) ["&amp;+'Master Data'!H560&amp;"]"</f>
        <v>Employment of EPWP beneficiary(40 youth) [Parking garage]</v>
      </c>
      <c r="D58" s="985" t="s">
        <v>396</v>
      </c>
      <c r="E58" s="986">
        <v>1</v>
      </c>
      <c r="F58" s="987"/>
      <c r="G58" s="988"/>
    </row>
    <row r="59" spans="1:7" ht="14.4" customHeight="1">
      <c r="A59" s="1899"/>
      <c r="B59" s="4922" t="s">
        <v>3977</v>
      </c>
      <c r="C59" s="4923"/>
      <c r="D59" s="1900"/>
      <c r="E59" s="1899"/>
      <c r="F59" s="1901"/>
      <c r="G59" s="1902"/>
    </row>
    <row r="60" spans="1:7">
      <c r="A60" s="1899"/>
      <c r="B60" s="1903"/>
      <c r="C60" s="409"/>
      <c r="D60" s="1904" t="s">
        <v>339</v>
      </c>
      <c r="E60" s="1904" t="s">
        <v>340</v>
      </c>
      <c r="F60" s="1905" t="s">
        <v>341</v>
      </c>
      <c r="G60" s="1906" t="s">
        <v>342</v>
      </c>
    </row>
    <row r="61" spans="1:7">
      <c r="A61" s="983"/>
      <c r="B61" s="984"/>
      <c r="D61" s="985"/>
      <c r="E61" s="986"/>
      <c r="F61" s="987"/>
      <c r="G61" s="988"/>
    </row>
    <row r="62" spans="1:7">
      <c r="A62" s="983">
        <v>2</v>
      </c>
      <c r="B62" s="984"/>
      <c r="C62" s="2280" t="s">
        <v>4171</v>
      </c>
      <c r="D62" s="985"/>
      <c r="E62" s="986"/>
      <c r="F62" s="987"/>
      <c r="G62" s="988"/>
    </row>
    <row r="63" spans="1:7">
      <c r="A63" s="983"/>
      <c r="B63" s="984"/>
      <c r="C63" s="1427" t="str">
        <f>+"at the statutory labour rates of R "&amp;+'Master Data'!E562&amp;"/day multiplied by the"</f>
        <v>at the statutory labour rates of R 110/day multiplied by the</v>
      </c>
      <c r="D63" s="985"/>
      <c r="E63" s="986"/>
      <c r="F63" s="987"/>
      <c r="G63" s="988"/>
    </row>
    <row r="64" spans="1:7">
      <c r="A64" s="983"/>
      <c r="B64" s="984"/>
      <c r="C64" s="1427" t="s">
        <v>2864</v>
      </c>
      <c r="D64" s="985"/>
      <c r="E64" s="986"/>
      <c r="F64" s="987"/>
      <c r="G64" s="988"/>
    </row>
    <row r="65" spans="1:7">
      <c r="A65" s="983"/>
      <c r="B65" s="984"/>
      <c r="C65" s="1427" t="s">
        <v>2865</v>
      </c>
      <c r="D65" s="985"/>
      <c r="E65" s="986"/>
      <c r="F65" s="987"/>
      <c r="G65" s="988"/>
    </row>
    <row r="66" spans="1:7">
      <c r="A66" s="983"/>
      <c r="B66" s="984"/>
      <c r="C66" s="2280" t="s">
        <v>4172</v>
      </c>
      <c r="D66" s="985"/>
      <c r="E66" s="986"/>
      <c r="F66" s="987"/>
      <c r="G66" s="988"/>
    </row>
    <row r="67" spans="1:7">
      <c r="A67" s="983"/>
      <c r="B67" s="984"/>
      <c r="C67" s="1427" t="s">
        <v>2866</v>
      </c>
      <c r="D67" s="985"/>
      <c r="E67" s="986"/>
      <c r="F67" s="987"/>
      <c r="G67" s="988"/>
    </row>
    <row r="68" spans="1:7">
      <c r="A68" s="983"/>
      <c r="B68" s="984"/>
      <c r="C68" s="1427" t="str">
        <f>+"This item is based on "&amp;+'Master Data'!E563&amp;" months appointment for EPWP beneficiary"</f>
        <v>This item is based on 12 months appointment for EPWP beneficiary</v>
      </c>
      <c r="D68" s="985"/>
      <c r="E68" s="986"/>
      <c r="F68" s="987"/>
      <c r="G68" s="988"/>
    </row>
    <row r="69" spans="1:7">
      <c r="A69" s="983"/>
      <c r="B69" s="984"/>
      <c r="C69" s="1427"/>
      <c r="D69" s="985"/>
      <c r="E69" s="986"/>
      <c r="F69" s="987"/>
      <c r="G69" s="988"/>
    </row>
    <row r="70" spans="1:7">
      <c r="A70" s="983"/>
      <c r="B70" s="984"/>
      <c r="C70" s="1427" t="s">
        <v>582</v>
      </c>
      <c r="D70" s="985"/>
      <c r="E70" s="986"/>
      <c r="F70" s="987"/>
      <c r="G70" s="988"/>
    </row>
    <row r="71" spans="1:7">
      <c r="A71" s="983"/>
      <c r="B71" s="984"/>
      <c r="C71" s="1427"/>
      <c r="D71" s="985"/>
      <c r="E71" s="986"/>
      <c r="F71" s="987"/>
      <c r="G71" s="988"/>
    </row>
    <row r="72" spans="1:7">
      <c r="A72" s="983">
        <v>2</v>
      </c>
      <c r="B72" s="984">
        <v>7</v>
      </c>
      <c r="C72" s="4920" t="str">
        <f>+"Employment of EPWP beneficiary ("&amp;+'Master Data'!E561&amp;" youth) ["&amp;+'Master Data'!H561&amp;"]"</f>
        <v>Employment of EPWP beneficiary (30 youth) [Conference Centre &amp; Canteen]</v>
      </c>
      <c r="D72" s="985" t="s">
        <v>396</v>
      </c>
      <c r="E72" s="986">
        <v>1</v>
      </c>
      <c r="F72" s="987"/>
      <c r="G72" s="988"/>
    </row>
    <row r="73" spans="1:7">
      <c r="A73" s="983"/>
      <c r="B73" s="984"/>
      <c r="C73" s="4920"/>
      <c r="D73" s="985"/>
      <c r="E73" s="986"/>
      <c r="F73" s="987"/>
      <c r="G73" s="988"/>
    </row>
    <row r="74" spans="1:7">
      <c r="A74" s="983"/>
      <c r="B74" s="984"/>
      <c r="C74" s="1427"/>
      <c r="D74" s="985"/>
      <c r="E74" s="986"/>
      <c r="F74" s="987"/>
      <c r="G74" s="988"/>
    </row>
    <row r="75" spans="1:7">
      <c r="A75" s="983"/>
      <c r="B75" s="984"/>
      <c r="C75" s="1427" t="s">
        <v>582</v>
      </c>
      <c r="D75" s="985"/>
      <c r="E75" s="986"/>
      <c r="F75" s="987"/>
      <c r="G75" s="988"/>
    </row>
    <row r="76" spans="1:7">
      <c r="A76" s="983"/>
      <c r="B76" s="984"/>
      <c r="C76" s="1427"/>
      <c r="D76" s="985"/>
      <c r="E76" s="986"/>
      <c r="F76" s="987"/>
      <c r="G76" s="988"/>
    </row>
    <row r="77" spans="1:7">
      <c r="A77" s="983">
        <v>2</v>
      </c>
      <c r="B77" s="984"/>
      <c r="C77" s="2280" t="s">
        <v>4171</v>
      </c>
      <c r="D77" s="985"/>
      <c r="E77" s="986"/>
      <c r="F77" s="987"/>
      <c r="G77" s="988"/>
    </row>
    <row r="78" spans="1:7">
      <c r="A78" s="983"/>
      <c r="B78" s="984"/>
      <c r="C78" s="1427" t="str">
        <f>+"at the statutory labour rates of R "&amp;+'Master Data'!E564&amp;"/day multiplied by the"</f>
        <v>at the statutory labour rates of R 120/day multiplied by the</v>
      </c>
      <c r="D78" s="985"/>
      <c r="E78" s="986"/>
      <c r="F78" s="987"/>
      <c r="G78" s="988"/>
    </row>
    <row r="79" spans="1:7">
      <c r="A79" s="983"/>
      <c r="B79" s="984"/>
      <c r="C79" s="1427" t="s">
        <v>2864</v>
      </c>
      <c r="D79" s="985"/>
      <c r="E79" s="986"/>
      <c r="F79" s="987"/>
      <c r="G79" s="988"/>
    </row>
    <row r="80" spans="1:7">
      <c r="A80" s="983"/>
      <c r="B80" s="984"/>
      <c r="C80" s="1427" t="s">
        <v>2865</v>
      </c>
      <c r="D80" s="985"/>
      <c r="E80" s="986"/>
      <c r="F80" s="987"/>
      <c r="G80" s="988"/>
    </row>
    <row r="81" spans="1:7">
      <c r="A81" s="983"/>
      <c r="B81" s="984"/>
      <c r="C81" s="2280" t="s">
        <v>4172</v>
      </c>
      <c r="D81" s="985"/>
      <c r="E81" s="986"/>
      <c r="F81" s="987"/>
      <c r="G81" s="988"/>
    </row>
    <row r="82" spans="1:7">
      <c r="A82" s="983"/>
      <c r="B82" s="984"/>
      <c r="C82" s="1427" t="s">
        <v>2866</v>
      </c>
      <c r="D82" s="985"/>
      <c r="E82" s="986"/>
      <c r="F82" s="987"/>
      <c r="G82" s="988"/>
    </row>
    <row r="83" spans="1:7">
      <c r="A83" s="983"/>
      <c r="B83" s="984"/>
      <c r="C83" s="1427" t="str">
        <f>+"This item is based on "&amp;+'Master Data'!E565&amp;" months appointment for EPWP beneficiary"</f>
        <v>This item is based on 12 months appointment for EPWP beneficiary</v>
      </c>
      <c r="D83" s="985"/>
      <c r="E83" s="986"/>
      <c r="F83" s="987"/>
      <c r="G83" s="988"/>
    </row>
    <row r="84" spans="1:7">
      <c r="A84" s="983"/>
      <c r="B84" s="984"/>
      <c r="C84" s="1427"/>
      <c r="D84" s="985"/>
      <c r="E84" s="986"/>
      <c r="F84" s="987"/>
      <c r="G84" s="988"/>
    </row>
    <row r="85" spans="1:7">
      <c r="A85" s="983"/>
      <c r="B85" s="984"/>
      <c r="C85" s="1427" t="s">
        <v>582</v>
      </c>
      <c r="D85" s="985"/>
      <c r="E85" s="986"/>
      <c r="F85" s="987"/>
      <c r="G85" s="988"/>
    </row>
    <row r="86" spans="1:7">
      <c r="A86" s="983"/>
      <c r="B86" s="984"/>
      <c r="D86" s="985"/>
      <c r="E86" s="986"/>
      <c r="F86" s="987"/>
      <c r="G86" s="988"/>
    </row>
    <row r="87" spans="1:7">
      <c r="A87" s="983">
        <v>2</v>
      </c>
      <c r="B87" s="984"/>
      <c r="C87" s="974" t="s">
        <v>2867</v>
      </c>
      <c r="D87" s="985"/>
      <c r="E87" s="986"/>
      <c r="F87" s="987"/>
      <c r="G87" s="988"/>
    </row>
    <row r="88" spans="1:7">
      <c r="A88" s="983"/>
      <c r="B88" s="984"/>
      <c r="C88" s="974" t="s">
        <v>2868</v>
      </c>
      <c r="D88" s="985"/>
      <c r="E88" s="986"/>
      <c r="F88" s="987"/>
      <c r="G88" s="988"/>
    </row>
    <row r="89" spans="1:7">
      <c r="A89" s="983"/>
      <c r="B89" s="984"/>
      <c r="D89" s="985"/>
      <c r="E89" s="986"/>
      <c r="F89" s="987"/>
      <c r="G89" s="988"/>
    </row>
    <row r="90" spans="1:7">
      <c r="A90" s="983">
        <v>2</v>
      </c>
      <c r="B90" s="984">
        <v>8</v>
      </c>
      <c r="C90" s="2280" t="s">
        <v>4173</v>
      </c>
      <c r="D90" s="985" t="s">
        <v>396</v>
      </c>
      <c r="E90" s="986">
        <v>1</v>
      </c>
      <c r="F90" s="987"/>
      <c r="G90" s="988"/>
    </row>
    <row r="91" spans="1:7">
      <c r="A91" s="983"/>
      <c r="B91" s="984"/>
      <c r="C91" s="1427" t="str">
        <f>+"11.05.01) for "&amp;+'Master Data'!E566&amp;" workers"</f>
        <v>11.05.01) for 100 workers</v>
      </c>
      <c r="D91" s="985"/>
      <c r="E91" s="986"/>
      <c r="F91" s="987"/>
      <c r="G91" s="988"/>
    </row>
    <row r="92" spans="1:7">
      <c r="A92" s="983"/>
      <c r="B92" s="984"/>
      <c r="C92" s="1427"/>
      <c r="D92" s="985"/>
      <c r="E92" s="986"/>
      <c r="F92" s="987"/>
      <c r="G92" s="988"/>
    </row>
    <row r="93" spans="1:7">
      <c r="A93" s="983"/>
      <c r="B93" s="984"/>
      <c r="C93" s="1427" t="s">
        <v>582</v>
      </c>
      <c r="D93" s="985"/>
      <c r="E93" s="986"/>
      <c r="F93" s="987"/>
      <c r="G93" s="988"/>
    </row>
    <row r="94" spans="1:7">
      <c r="A94" s="983"/>
      <c r="B94" s="984"/>
      <c r="C94" s="1427"/>
      <c r="D94" s="985"/>
      <c r="E94" s="986"/>
      <c r="F94" s="987"/>
      <c r="G94" s="988"/>
    </row>
    <row r="95" spans="1:7">
      <c r="A95" s="983">
        <v>2</v>
      </c>
      <c r="B95" s="984">
        <v>9</v>
      </c>
      <c r="C95" s="1427" t="s">
        <v>2869</v>
      </c>
      <c r="D95" s="985" t="s">
        <v>545</v>
      </c>
      <c r="E95" s="986">
        <v>7.5</v>
      </c>
      <c r="F95" s="987"/>
      <c r="G95" s="988"/>
    </row>
    <row r="96" spans="1:7">
      <c r="A96" s="983"/>
      <c r="B96" s="984"/>
      <c r="C96" s="1427"/>
      <c r="D96" s="985"/>
      <c r="E96" s="986"/>
      <c r="F96" s="987"/>
      <c r="G96" s="988"/>
    </row>
    <row r="97" spans="1:7">
      <c r="A97" s="983"/>
      <c r="B97" s="984"/>
      <c r="C97" s="1427" t="s">
        <v>582</v>
      </c>
      <c r="D97" s="985"/>
      <c r="E97" s="986"/>
      <c r="F97" s="987"/>
      <c r="G97" s="988"/>
    </row>
    <row r="98" spans="1:7">
      <c r="A98" s="983"/>
      <c r="B98" s="984"/>
      <c r="C98" s="1427"/>
      <c r="D98" s="985"/>
      <c r="E98" s="986"/>
      <c r="F98" s="987"/>
      <c r="G98" s="988"/>
    </row>
    <row r="99" spans="1:7">
      <c r="A99" s="983">
        <v>2</v>
      </c>
      <c r="B99" s="984"/>
      <c r="C99" s="974" t="s">
        <v>4175</v>
      </c>
      <c r="D99" s="985"/>
      <c r="E99" s="986"/>
      <c r="F99" s="987"/>
      <c r="G99" s="988"/>
    </row>
    <row r="100" spans="1:7">
      <c r="A100" s="983"/>
      <c r="B100" s="984"/>
      <c r="C100" s="974" t="s">
        <v>4176</v>
      </c>
      <c r="D100" s="985"/>
      <c r="E100" s="986"/>
      <c r="F100" s="987"/>
      <c r="G100" s="988"/>
    </row>
    <row r="101" spans="1:7">
      <c r="A101" s="983"/>
      <c r="B101" s="984"/>
      <c r="C101" s="1427"/>
      <c r="D101" s="985"/>
      <c r="E101" s="986"/>
      <c r="F101" s="987"/>
      <c r="G101" s="988"/>
    </row>
    <row r="102" spans="1:7">
      <c r="A102" s="983">
        <v>2</v>
      </c>
      <c r="B102" s="984">
        <v>10</v>
      </c>
      <c r="C102" s="2280" t="s">
        <v>4174</v>
      </c>
      <c r="D102" s="985" t="s">
        <v>396</v>
      </c>
      <c r="E102" s="986">
        <v>1</v>
      </c>
      <c r="F102" s="987"/>
      <c r="G102" s="988"/>
    </row>
    <row r="103" spans="1:7">
      <c r="A103" s="983"/>
      <c r="B103" s="984"/>
      <c r="C103" s="1427" t="s">
        <v>2870</v>
      </c>
      <c r="D103" s="985"/>
      <c r="E103" s="986"/>
      <c r="F103" s="987"/>
      <c r="G103" s="988"/>
    </row>
    <row r="104" spans="1:7">
      <c r="A104" s="983"/>
      <c r="B104" s="984"/>
      <c r="C104" s="1427" t="str">
        <f>+"respective trades (ref. SL 11.06.01) for "&amp;+'Master Data'!E567&amp;" workers"</f>
        <v>respective trades (ref. SL 11.06.01) for 100 workers</v>
      </c>
      <c r="D104" s="985"/>
      <c r="E104" s="986"/>
      <c r="F104" s="987"/>
      <c r="G104" s="988"/>
    </row>
    <row r="105" spans="1:7">
      <c r="A105" s="983"/>
      <c r="B105" s="984"/>
      <c r="D105" s="985"/>
      <c r="E105" s="986"/>
      <c r="F105" s="987"/>
      <c r="G105" s="988"/>
    </row>
    <row r="106" spans="1:7">
      <c r="A106" s="983"/>
      <c r="B106" s="984"/>
      <c r="C106" s="975" t="s">
        <v>582</v>
      </c>
      <c r="D106" s="985"/>
      <c r="E106" s="986"/>
      <c r="F106" s="987"/>
      <c r="G106" s="988"/>
    </row>
    <row r="107" spans="1:7">
      <c r="A107" s="983"/>
      <c r="B107" s="984"/>
      <c r="D107" s="985"/>
      <c r="E107" s="986"/>
      <c r="F107" s="987"/>
      <c r="G107" s="988"/>
    </row>
    <row r="108" spans="1:7">
      <c r="A108" s="983">
        <v>2</v>
      </c>
      <c r="B108" s="984">
        <v>11</v>
      </c>
      <c r="C108" s="975" t="s">
        <v>2871</v>
      </c>
      <c r="D108" s="985" t="s">
        <v>545</v>
      </c>
      <c r="E108" s="986">
        <v>7.5</v>
      </c>
      <c r="F108" s="987"/>
      <c r="G108" s="988"/>
    </row>
    <row r="109" spans="1:7">
      <c r="A109" s="983"/>
      <c r="B109" s="984"/>
      <c r="D109" s="985"/>
      <c r="E109" s="986"/>
      <c r="F109" s="987"/>
      <c r="G109" s="988"/>
    </row>
    <row r="110" spans="1:7">
      <c r="A110" s="983"/>
      <c r="B110" s="984"/>
      <c r="C110" s="975" t="s">
        <v>582</v>
      </c>
      <c r="D110" s="985"/>
      <c r="E110" s="986"/>
      <c r="F110" s="987"/>
      <c r="G110" s="988"/>
    </row>
    <row r="111" spans="1:7">
      <c r="A111" s="983"/>
      <c r="B111" s="984"/>
      <c r="D111" s="985"/>
      <c r="E111" s="986"/>
      <c r="F111" s="987"/>
      <c r="G111" s="988"/>
    </row>
    <row r="112" spans="1:7">
      <c r="A112" s="983">
        <v>2</v>
      </c>
      <c r="B112" s="984"/>
      <c r="C112" s="974" t="s">
        <v>2872</v>
      </c>
      <c r="D112" s="985"/>
      <c r="E112" s="986"/>
      <c r="F112" s="987"/>
      <c r="G112" s="988"/>
    </row>
    <row r="113" spans="1:7">
      <c r="A113" s="983"/>
      <c r="B113" s="984"/>
      <c r="D113" s="985"/>
      <c r="E113" s="986"/>
      <c r="F113" s="987"/>
      <c r="G113" s="988"/>
    </row>
    <row r="114" spans="1:7">
      <c r="A114" s="983">
        <v>2</v>
      </c>
      <c r="B114" s="984">
        <v>12</v>
      </c>
      <c r="C114" s="2280" t="s">
        <v>4177</v>
      </c>
      <c r="D114" s="985" t="s">
        <v>396</v>
      </c>
      <c r="E114" s="986">
        <v>1</v>
      </c>
      <c r="F114" s="987"/>
      <c r="G114" s="988"/>
    </row>
    <row r="115" spans="1:7">
      <c r="A115" s="983"/>
      <c r="B115" s="984"/>
      <c r="C115" s="975" t="s">
        <v>2873</v>
      </c>
      <c r="D115" s="985"/>
      <c r="E115" s="986"/>
      <c r="F115" s="987"/>
      <c r="G115" s="988"/>
    </row>
    <row r="116" spans="1:7">
      <c r="A116" s="983"/>
      <c r="B116" s="984"/>
      <c r="D116" s="985"/>
      <c r="E116" s="986"/>
      <c r="F116" s="987"/>
      <c r="G116" s="988"/>
    </row>
    <row r="117" spans="1:7">
      <c r="A117" s="983"/>
      <c r="B117" s="984"/>
      <c r="C117" s="975" t="s">
        <v>582</v>
      </c>
      <c r="D117" s="985"/>
      <c r="E117" s="986"/>
      <c r="F117" s="987"/>
      <c r="G117" s="988"/>
    </row>
    <row r="118" spans="1:7">
      <c r="A118" s="983"/>
      <c r="B118" s="984"/>
      <c r="D118" s="985"/>
      <c r="E118" s="986"/>
      <c r="F118" s="987"/>
      <c r="G118" s="988"/>
    </row>
    <row r="119" spans="1:7">
      <c r="A119" s="983">
        <v>2</v>
      </c>
      <c r="B119" s="984">
        <v>13</v>
      </c>
      <c r="C119" s="1849" t="s">
        <v>3785</v>
      </c>
      <c r="D119" s="985" t="s">
        <v>2874</v>
      </c>
      <c r="E119" s="1430">
        <f>+'Master Data'!E568</f>
        <v>30</v>
      </c>
      <c r="F119" s="987"/>
      <c r="G119" s="988"/>
    </row>
    <row r="120" spans="1:7">
      <c r="A120" s="983"/>
      <c r="B120" s="984"/>
      <c r="D120" s="985"/>
      <c r="E120" s="986"/>
      <c r="F120" s="987"/>
      <c r="G120" s="988"/>
    </row>
    <row r="121" spans="1:7">
      <c r="A121" s="983"/>
      <c r="B121" s="984"/>
      <c r="C121" s="975" t="s">
        <v>582</v>
      </c>
      <c r="D121" s="985"/>
      <c r="E121" s="986"/>
      <c r="F121" s="987"/>
      <c r="G121" s="988"/>
    </row>
    <row r="122" spans="1:7">
      <c r="A122" s="983"/>
      <c r="B122" s="984"/>
      <c r="D122" s="985"/>
      <c r="E122" s="986"/>
      <c r="F122" s="987"/>
      <c r="G122" s="988"/>
    </row>
    <row r="123" spans="1:7">
      <c r="A123" s="983">
        <v>2</v>
      </c>
      <c r="B123" s="984">
        <v>14</v>
      </c>
      <c r="C123" s="975" t="s">
        <v>2875</v>
      </c>
      <c r="D123" s="985" t="s">
        <v>545</v>
      </c>
      <c r="E123" s="986">
        <v>7.5</v>
      </c>
      <c r="F123" s="987"/>
      <c r="G123" s="988"/>
    </row>
    <row r="124" spans="1:7">
      <c r="A124" s="1899"/>
      <c r="B124" s="4924" t="s">
        <v>3978</v>
      </c>
      <c r="C124" s="4925"/>
      <c r="D124" s="4925"/>
      <c r="E124" s="4925"/>
      <c r="F124" s="4926"/>
      <c r="G124" s="1902"/>
    </row>
    <row r="125" spans="1:7">
      <c r="A125" s="989"/>
      <c r="B125" s="989"/>
      <c r="C125" s="975" t="s">
        <v>582</v>
      </c>
    </row>
    <row r="126" spans="1:7">
      <c r="A126" s="989"/>
      <c r="B126" s="989"/>
    </row>
    <row r="127" spans="1:7">
      <c r="A127" s="989"/>
      <c r="B127" s="989"/>
    </row>
    <row r="128" spans="1:7">
      <c r="A128" s="989"/>
      <c r="B128" s="989"/>
    </row>
    <row r="129" spans="1:2">
      <c r="A129" s="989"/>
      <c r="B129" s="989"/>
    </row>
    <row r="130" spans="1:2">
      <c r="A130" s="989"/>
      <c r="B130" s="989"/>
    </row>
    <row r="131" spans="1:2">
      <c r="A131" s="989"/>
      <c r="B131" s="989"/>
    </row>
    <row r="132" spans="1:2">
      <c r="A132" s="989"/>
      <c r="B132" s="989"/>
    </row>
    <row r="133" spans="1:2">
      <c r="A133" s="989"/>
      <c r="B133" s="989"/>
    </row>
  </sheetData>
  <mergeCells count="4">
    <mergeCell ref="C72:C73"/>
    <mergeCell ref="C5:C6"/>
    <mergeCell ref="B59:C59"/>
    <mergeCell ref="B124:F124"/>
  </mergeCells>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Date:16 JANUARY 2023
Revision 9</oddHeader>
    <oddFooter>Page &amp;P of &amp;N</oddFooter>
  </headerFooter>
  <rowBreaks count="1" manualBreakCount="1">
    <brk id="59"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1418241" r:id="rId4" name="Button 1">
              <controlPr defaultSize="0" print="0" autoFill="0" autoPict="0" macro="[0]!ToMainMenu">
                <anchor>
                  <from>
                    <xdr:col>7</xdr:col>
                    <xdr:colOff>495300</xdr:colOff>
                    <xdr:row>0</xdr:row>
                    <xdr:rowOff>160020</xdr:rowOff>
                  </from>
                  <to>
                    <xdr:col>10</xdr:col>
                    <xdr:colOff>60960</xdr:colOff>
                    <xdr:row>1</xdr:row>
                    <xdr:rowOff>251460</xdr:rowOff>
                  </to>
                </anchor>
              </controlPr>
            </control>
          </mc:Choice>
        </mc:AlternateContent>
        <mc:AlternateContent xmlns:mc="http://schemas.openxmlformats.org/markup-compatibility/2006">
          <mc:Choice Requires="x14">
            <control shapeId="1418242" r:id="rId5" name="Button 2">
              <controlPr defaultSize="0" print="0" autoFill="0" autoPict="0" macro="[0]!Printsheet">
                <anchor>
                  <from>
                    <xdr:col>7</xdr:col>
                    <xdr:colOff>495300</xdr:colOff>
                    <xdr:row>5</xdr:row>
                    <xdr:rowOff>60960</xdr:rowOff>
                  </from>
                  <to>
                    <xdr:col>10</xdr:col>
                    <xdr:colOff>60960</xdr:colOff>
                    <xdr:row>6</xdr:row>
                    <xdr:rowOff>144780</xdr:rowOff>
                  </to>
                </anchor>
              </controlPr>
            </control>
          </mc:Choice>
        </mc:AlternateContent>
        <mc:AlternateContent xmlns:mc="http://schemas.openxmlformats.org/markup-compatibility/2006">
          <mc:Choice Requires="x14">
            <control shapeId="1418243" r:id="rId6" name="Button 3">
              <controlPr defaultSize="0" print="0" autoFill="0" autoPict="0" macro="[0]!PrintPreview">
                <anchor>
                  <from>
                    <xdr:col>7</xdr:col>
                    <xdr:colOff>495300</xdr:colOff>
                    <xdr:row>1</xdr:row>
                    <xdr:rowOff>274320</xdr:rowOff>
                  </from>
                  <to>
                    <xdr:col>10</xdr:col>
                    <xdr:colOff>60960</xdr:colOff>
                    <xdr:row>2</xdr:row>
                    <xdr:rowOff>160020</xdr:rowOff>
                  </to>
                </anchor>
              </controlPr>
            </control>
          </mc:Choice>
        </mc:AlternateContent>
        <mc:AlternateContent xmlns:mc="http://schemas.openxmlformats.org/markup-compatibility/2006">
          <mc:Choice Requires="x14">
            <control shapeId="1418244" r:id="rId7" name="Button 4">
              <controlPr defaultSize="0" print="0" autoFill="0" autoPict="0" macro="[0]!ToDataEntry">
                <anchor>
                  <from>
                    <xdr:col>7</xdr:col>
                    <xdr:colOff>495300</xdr:colOff>
                    <xdr:row>6</xdr:row>
                    <xdr:rowOff>175260</xdr:rowOff>
                  </from>
                  <to>
                    <xdr:col>10</xdr:col>
                    <xdr:colOff>60960</xdr:colOff>
                    <xdr:row>8</xdr:row>
                    <xdr:rowOff>68580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tabColor rgb="FFC00000"/>
  </sheetPr>
  <dimension ref="B2:Z157"/>
  <sheetViews>
    <sheetView showGridLines="0" showRowColHeaders="0" zoomScaleNormal="100" zoomScaleSheetLayoutView="90" workbookViewId="0">
      <selection activeCell="E28" sqref="E28"/>
    </sheetView>
  </sheetViews>
  <sheetFormatPr defaultRowHeight="13.2"/>
  <cols>
    <col min="1" max="3" width="5.109375" customWidth="1"/>
    <col min="4" max="4" width="8" customWidth="1"/>
    <col min="7" max="7" width="11.6640625" customWidth="1"/>
    <col min="8" max="8" width="9.88671875" customWidth="1"/>
    <col min="9" max="9" width="7.88671875" customWidth="1"/>
    <col min="10" max="10" width="8.44140625" customWidth="1"/>
    <col min="11" max="11" width="8" customWidth="1"/>
    <col min="12" max="12" width="7.44140625" customWidth="1"/>
  </cols>
  <sheetData>
    <row r="2" spans="2:26" ht="58.2" customHeight="1">
      <c r="B2" s="4979" t="s">
        <v>2964</v>
      </c>
      <c r="C2" s="4979"/>
      <c r="D2" s="4979"/>
      <c r="E2" s="4979"/>
      <c r="F2" s="4979"/>
      <c r="G2" s="4979"/>
      <c r="H2" s="4979"/>
      <c r="I2" s="4979"/>
      <c r="J2" s="4979"/>
      <c r="K2" s="4979"/>
      <c r="L2" s="4979"/>
    </row>
    <row r="3" spans="2:26" ht="58.2" customHeight="1">
      <c r="B3" s="3432" t="s">
        <v>417</v>
      </c>
      <c r="C3" s="3432"/>
      <c r="D3" s="3432"/>
      <c r="E3" s="3721" t="str">
        <f>+'Master Data'!$E$18</f>
        <v>KZN Public Works: 191 Prince Alfred Street</v>
      </c>
      <c r="F3" s="4756"/>
      <c r="G3" s="4756"/>
      <c r="H3" s="4756"/>
      <c r="I3" s="4756"/>
      <c r="J3" s="4756"/>
      <c r="K3" s="4756"/>
      <c r="L3" s="4756"/>
    </row>
    <row r="4" spans="2:26" ht="27" customHeight="1">
      <c r="B4" s="4981" t="s">
        <v>4013</v>
      </c>
      <c r="C4" s="4981"/>
      <c r="D4" s="4981"/>
      <c r="E4" s="4980" t="str">
        <f>+'Master Data'!G13</f>
        <v>012345</v>
      </c>
      <c r="F4" s="4980"/>
      <c r="G4" s="4980"/>
      <c r="H4" s="4981" t="s">
        <v>2965</v>
      </c>
      <c r="I4" s="4981"/>
      <c r="J4" s="4982" t="str">
        <f>+'Master Data'!G15</f>
        <v>N/A</v>
      </c>
      <c r="K4" s="4983"/>
      <c r="L4" s="4984"/>
    </row>
    <row r="6" spans="2:26">
      <c r="B6" s="994" t="s">
        <v>2966</v>
      </c>
      <c r="C6" s="994"/>
      <c r="E6" s="991"/>
      <c r="F6" s="991"/>
      <c r="G6" s="991"/>
      <c r="H6" s="991"/>
      <c r="I6" s="991"/>
      <c r="J6" s="991"/>
      <c r="K6" s="991"/>
      <c r="L6" s="991"/>
    </row>
    <row r="7" spans="2:26">
      <c r="B7" s="995"/>
      <c r="C7" s="995"/>
      <c r="D7" s="995"/>
      <c r="E7" s="995"/>
      <c r="F7" s="995"/>
      <c r="G7" s="995"/>
      <c r="H7" s="995"/>
      <c r="I7" s="995"/>
      <c r="J7" s="995"/>
      <c r="K7" s="995"/>
      <c r="L7" s="995"/>
    </row>
    <row r="8" spans="2:26" ht="66" customHeight="1">
      <c r="B8" s="1010" t="s">
        <v>792</v>
      </c>
      <c r="C8" s="4935" t="s">
        <v>3106</v>
      </c>
      <c r="D8" s="4935"/>
      <c r="E8" s="4935"/>
      <c r="F8" s="4935"/>
      <c r="G8" s="4935"/>
      <c r="H8" s="4935"/>
      <c r="I8" s="4935"/>
      <c r="J8" s="4935"/>
      <c r="K8" s="4935"/>
      <c r="L8" s="4935"/>
    </row>
    <row r="9" spans="2:26" ht="51" customHeight="1">
      <c r="B9" s="1010" t="s">
        <v>787</v>
      </c>
      <c r="C9" s="4935" t="s">
        <v>2967</v>
      </c>
      <c r="D9" s="4935"/>
      <c r="E9" s="4935"/>
      <c r="F9" s="4935"/>
      <c r="G9" s="4935"/>
      <c r="H9" s="4935"/>
      <c r="I9" s="4935"/>
      <c r="J9" s="4935"/>
      <c r="K9" s="4935"/>
      <c r="L9" s="4935"/>
    </row>
    <row r="10" spans="2:26">
      <c r="B10" s="1014"/>
      <c r="C10" s="996"/>
      <c r="D10" s="995"/>
      <c r="E10" s="995"/>
      <c r="F10" s="995"/>
      <c r="G10" s="995"/>
      <c r="H10" s="995"/>
      <c r="I10" s="995"/>
      <c r="J10" s="995"/>
      <c r="K10" s="995"/>
      <c r="L10" s="995"/>
    </row>
    <row r="11" spans="2:26" ht="13.2" customHeight="1">
      <c r="B11" s="4937" t="s">
        <v>2968</v>
      </c>
      <c r="C11" s="4937"/>
      <c r="D11" s="4937"/>
      <c r="E11" s="4937"/>
      <c r="F11" s="4937"/>
      <c r="G11" s="4937"/>
      <c r="H11" s="4937"/>
      <c r="I11" s="4937"/>
      <c r="J11" s="4937"/>
      <c r="K11" s="4937"/>
      <c r="L11" s="4937"/>
    </row>
    <row r="12" spans="2:26" ht="13.2" customHeight="1">
      <c r="B12" s="4937" t="s">
        <v>2969</v>
      </c>
      <c r="C12" s="4937"/>
      <c r="D12" s="4937"/>
      <c r="E12" s="4937"/>
      <c r="F12" s="4937"/>
      <c r="G12" s="4937"/>
      <c r="H12" s="4937"/>
      <c r="I12" s="4937"/>
      <c r="J12" s="4937"/>
      <c r="K12" s="4937"/>
      <c r="L12" s="4937"/>
    </row>
    <row r="13" spans="2:26" ht="13.2" customHeight="1">
      <c r="B13" s="4936" t="str">
        <f>+'Master Data'!D530</f>
        <v>The employer’s objectives are to deliver public infrastructure using labour-intensive methods in accordance with EPWP Guidelines.</v>
      </c>
      <c r="C13" s="4936"/>
      <c r="D13" s="4936"/>
      <c r="E13" s="4936"/>
      <c r="F13" s="4936"/>
      <c r="G13" s="4936"/>
      <c r="H13" s="4936"/>
      <c r="I13" s="4936"/>
      <c r="J13" s="4936"/>
      <c r="K13" s="4936"/>
      <c r="L13" s="4936"/>
      <c r="O13" s="1032" t="s">
        <v>582</v>
      </c>
      <c r="P13" s="1032"/>
      <c r="Q13" s="1032"/>
      <c r="R13" s="1032"/>
      <c r="S13" s="1032"/>
      <c r="T13" s="1032"/>
      <c r="U13" s="1032"/>
      <c r="V13" s="1032"/>
      <c r="W13" s="1032"/>
      <c r="X13" s="1032"/>
      <c r="Y13" s="1032"/>
    </row>
    <row r="14" spans="2:26" ht="17.25" customHeight="1">
      <c r="B14" s="4936"/>
      <c r="C14" s="4936"/>
      <c r="D14" s="4936"/>
      <c r="E14" s="4936"/>
      <c r="F14" s="4936"/>
      <c r="G14" s="4936"/>
      <c r="H14" s="4936"/>
      <c r="I14" s="4936"/>
      <c r="J14" s="4936"/>
      <c r="K14" s="4936"/>
      <c r="L14" s="4936"/>
      <c r="O14" s="1032"/>
      <c r="P14" s="1032"/>
      <c r="Q14" s="1032"/>
      <c r="R14" s="1032"/>
      <c r="S14" s="1032"/>
      <c r="T14" s="1032"/>
      <c r="U14" s="1032"/>
      <c r="V14" s="1032"/>
      <c r="W14" s="1032"/>
      <c r="X14" s="1032"/>
      <c r="Y14" s="1032"/>
    </row>
    <row r="15" spans="2:26" ht="13.2" customHeight="1">
      <c r="B15" s="4955" t="s">
        <v>2970</v>
      </c>
      <c r="C15" s="4955"/>
      <c r="D15" s="4955"/>
      <c r="E15" s="4955"/>
      <c r="F15" s="4955"/>
      <c r="G15" s="4955"/>
      <c r="H15" s="4955"/>
      <c r="I15" s="4955"/>
      <c r="J15" s="4955"/>
      <c r="K15" s="4955"/>
      <c r="L15" s="4955"/>
    </row>
    <row r="16" spans="2:26" ht="42" customHeight="1">
      <c r="B16" s="4936" t="str">
        <f>+'Master Data'!D532</f>
        <v>Labour-intensive works comprise the activities described in the Labour-Intensive Specification. Labour-intensive works shall be constructed/maintained using local workers who are temporarily employed in terms of the scope of work.</v>
      </c>
      <c r="C16" s="4936"/>
      <c r="D16" s="4936"/>
      <c r="E16" s="4936"/>
      <c r="F16" s="4936"/>
      <c r="G16" s="4936"/>
      <c r="H16" s="4936"/>
      <c r="I16" s="4936"/>
      <c r="J16" s="4936"/>
      <c r="K16" s="4936"/>
      <c r="L16" s="4936"/>
      <c r="P16" s="1032" t="s">
        <v>582</v>
      </c>
      <c r="Q16" s="1032"/>
      <c r="R16" s="1032"/>
      <c r="S16" s="1032"/>
      <c r="T16" s="1032"/>
      <c r="U16" s="1032"/>
      <c r="V16" s="1032"/>
      <c r="W16" s="1032"/>
      <c r="X16" s="1032"/>
      <c r="Y16" s="1032"/>
      <c r="Z16" s="1032"/>
    </row>
    <row r="17" spans="2:12" ht="12" customHeight="1">
      <c r="B17" s="1420"/>
      <c r="C17" s="1421"/>
      <c r="D17" s="1422"/>
      <c r="E17" s="1422"/>
      <c r="F17" s="1422"/>
      <c r="G17" s="1422"/>
      <c r="H17" s="1422"/>
      <c r="I17" s="1422"/>
      <c r="J17" s="1422"/>
      <c r="K17" s="1422"/>
      <c r="L17" s="1422"/>
    </row>
    <row r="18" spans="2:12" ht="13.2" customHeight="1">
      <c r="B18" s="4954" t="s">
        <v>2971</v>
      </c>
      <c r="C18" s="4954"/>
      <c r="D18" s="4954"/>
      <c r="E18" s="4954"/>
      <c r="F18" s="4954"/>
      <c r="G18" s="4954"/>
      <c r="H18" s="4954"/>
      <c r="I18" s="4954"/>
      <c r="J18" s="4954"/>
      <c r="K18" s="4954"/>
      <c r="L18" s="4954"/>
    </row>
    <row r="19" spans="2:12" ht="78.75" customHeight="1">
      <c r="B19" s="4936" t="str">
        <f>+'Master Data'!D534</f>
        <v xml:space="preserve">Contractors shall only engage supervisory and management staff in labour-intensive works that have completed the skills programme including Foremen/ Supervisors at NQF level 4 “National Certificate: Supervision of Civil Engineering Construction Processes” and Site Agent/ Manager at NQF level 5  "Manage Labour-Intensive Construction Processes" or equivalent QCTO qualifications (See Appendix C). at NQF outlined in Table 1. (See GUIDELINES FOR THE IMPLEMENTATION OF LABOUR-INTENSIVE INFRASTRUCTURE PROJECTS UNDER THE EXPANDED PUBLIC WORKS PROGRAMME (EPWP) -THIRD EDITION 2015)
</v>
      </c>
      <c r="C19" s="4936"/>
      <c r="D19" s="4936"/>
      <c r="E19" s="4936"/>
      <c r="F19" s="4936"/>
      <c r="G19" s="4936"/>
      <c r="H19" s="4936"/>
      <c r="I19" s="4936"/>
      <c r="J19" s="4936"/>
      <c r="K19" s="4936"/>
      <c r="L19" s="4936"/>
    </row>
    <row r="20" spans="2:12" ht="59.4" customHeight="1">
      <c r="B20" s="4936" t="str">
        <f>+'Master Data'!D535</f>
        <v>Emerging contractors shall have personally completed, or be registered on a skills programme for the NQF level 2 unit standard. All other site supervisory staff in the employ of emerging contractors must have completed, or be registered on a skills programme for the NQF level 2 unit standards or NQF level 4 unit standards. Table 1: Skills programme for supervisory and management staff.</v>
      </c>
      <c r="C20" s="4936"/>
      <c r="D20" s="4936"/>
      <c r="E20" s="4936"/>
      <c r="F20" s="4936"/>
      <c r="G20" s="4936"/>
      <c r="H20" s="4936"/>
      <c r="I20" s="4936"/>
      <c r="J20" s="4936"/>
      <c r="K20" s="4936"/>
      <c r="L20" s="4936"/>
    </row>
    <row r="21" spans="2:12">
      <c r="B21" s="1014"/>
      <c r="C21" s="996"/>
      <c r="D21" s="4935"/>
      <c r="E21" s="4935"/>
      <c r="F21" s="4935"/>
      <c r="G21" s="4935"/>
      <c r="H21" s="4935"/>
      <c r="I21" s="4935"/>
      <c r="J21" s="4935"/>
      <c r="K21" s="4935"/>
      <c r="L21" s="4935"/>
    </row>
    <row r="22" spans="2:12">
      <c r="B22" s="1014"/>
      <c r="C22" s="996"/>
      <c r="D22" s="4961" t="s">
        <v>2972</v>
      </c>
      <c r="E22" s="4961"/>
      <c r="F22" s="4961"/>
      <c r="G22" s="4961"/>
      <c r="H22" s="4961"/>
      <c r="I22" s="4961"/>
      <c r="J22" s="4961"/>
      <c r="K22" s="4961"/>
      <c r="L22" s="4961"/>
    </row>
    <row r="23" spans="2:12" ht="24">
      <c r="B23" s="4962" t="s">
        <v>2973</v>
      </c>
      <c r="C23" s="4963"/>
      <c r="D23" s="4963"/>
      <c r="E23" s="1412" t="s">
        <v>2974</v>
      </c>
      <c r="F23" s="4962" t="s">
        <v>2975</v>
      </c>
      <c r="G23" s="4963"/>
      <c r="H23" s="4964"/>
      <c r="I23" s="4962" t="s">
        <v>2976</v>
      </c>
      <c r="J23" s="4963"/>
      <c r="K23" s="4963"/>
      <c r="L23" s="4964"/>
    </row>
    <row r="24" spans="2:12" ht="13.2" customHeight="1">
      <c r="B24" s="4944" t="s">
        <v>2977</v>
      </c>
      <c r="C24" s="4945"/>
      <c r="D24" s="4945"/>
      <c r="E24" s="1413">
        <v>2</v>
      </c>
      <c r="F24" s="4944" t="s">
        <v>2978</v>
      </c>
      <c r="G24" s="4945"/>
      <c r="H24" s="4956"/>
      <c r="I24" s="4959" t="s">
        <v>2979</v>
      </c>
      <c r="J24" s="4959"/>
      <c r="K24" s="4959"/>
      <c r="L24" s="4959"/>
    </row>
    <row r="25" spans="2:12">
      <c r="B25" s="4946"/>
      <c r="C25" s="4927"/>
      <c r="D25" s="4927"/>
      <c r="E25" s="1023"/>
      <c r="F25" s="4946"/>
      <c r="G25" s="4927"/>
      <c r="H25" s="4957"/>
      <c r="I25" s="4959"/>
      <c r="J25" s="4959"/>
      <c r="K25" s="4959"/>
      <c r="L25" s="4959"/>
    </row>
    <row r="26" spans="2:12">
      <c r="B26" s="1019"/>
      <c r="C26" s="1020"/>
      <c r="D26" s="1020"/>
      <c r="E26" s="1024"/>
      <c r="F26" s="4947"/>
      <c r="G26" s="4948"/>
      <c r="H26" s="4958"/>
      <c r="I26" s="4960"/>
      <c r="J26" s="4960"/>
      <c r="K26" s="4960"/>
      <c r="L26" s="4960"/>
    </row>
    <row r="27" spans="2:12" ht="13.2" customHeight="1">
      <c r="B27" s="1019"/>
      <c r="C27" s="1020"/>
      <c r="D27" s="1020"/>
      <c r="E27" s="1024"/>
      <c r="F27" s="4965" t="s">
        <v>3786</v>
      </c>
      <c r="G27" s="4966"/>
      <c r="H27" s="4966"/>
      <c r="I27" s="4970"/>
      <c r="J27" s="4971"/>
      <c r="K27" s="4971"/>
      <c r="L27" s="4972"/>
    </row>
    <row r="28" spans="2:12">
      <c r="B28" s="1019"/>
      <c r="C28" s="1020"/>
      <c r="D28" s="1020"/>
      <c r="E28" s="1024"/>
      <c r="F28" s="4967"/>
      <c r="G28" s="4950"/>
      <c r="H28" s="4950"/>
      <c r="I28" s="4941"/>
      <c r="J28" s="4942"/>
      <c r="K28" s="4942"/>
      <c r="L28" s="4943"/>
    </row>
    <row r="29" spans="2:12">
      <c r="B29" s="1019"/>
      <c r="C29" s="1020"/>
      <c r="D29" s="1020"/>
      <c r="E29" s="1024"/>
      <c r="F29" s="4968"/>
      <c r="G29" s="4969"/>
      <c r="H29" s="4969"/>
      <c r="I29" s="4941"/>
      <c r="J29" s="4942"/>
      <c r="K29" s="4942"/>
      <c r="L29" s="4943"/>
    </row>
    <row r="30" spans="2:12" ht="13.2" customHeight="1">
      <c r="B30" s="1019"/>
      <c r="C30" s="1020"/>
      <c r="D30" s="1020"/>
      <c r="E30" s="1024"/>
      <c r="F30" s="4965" t="s">
        <v>2980</v>
      </c>
      <c r="G30" s="4966"/>
      <c r="H30" s="4966"/>
      <c r="I30" s="5009"/>
      <c r="J30" s="4935"/>
      <c r="K30" s="4935"/>
      <c r="L30" s="5010"/>
    </row>
    <row r="31" spans="2:12">
      <c r="B31" s="1019"/>
      <c r="C31" s="1020"/>
      <c r="D31" s="1020"/>
      <c r="E31" s="1024"/>
      <c r="F31" s="4967"/>
      <c r="G31" s="4950"/>
      <c r="H31" s="4950"/>
      <c r="I31" s="4992" t="s">
        <v>2981</v>
      </c>
      <c r="J31" s="4993"/>
      <c r="K31" s="4993"/>
      <c r="L31" s="4994"/>
    </row>
    <row r="32" spans="2:12">
      <c r="B32" s="1021"/>
      <c r="C32" s="1022"/>
      <c r="D32" s="1022"/>
      <c r="E32" s="1025"/>
      <c r="F32" s="4968"/>
      <c r="G32" s="4969"/>
      <c r="H32" s="4969"/>
      <c r="I32" s="4951"/>
      <c r="J32" s="4952"/>
      <c r="K32" s="4952"/>
      <c r="L32" s="4953"/>
    </row>
    <row r="33" spans="2:12" ht="13.2" customHeight="1">
      <c r="B33" s="1424"/>
      <c r="C33" s="1425"/>
      <c r="D33" s="1425"/>
      <c r="E33" s="1426"/>
      <c r="F33" s="4965" t="s">
        <v>2982</v>
      </c>
      <c r="G33" s="4966"/>
      <c r="H33" s="4966"/>
      <c r="I33" s="4970"/>
      <c r="J33" s="4971"/>
      <c r="K33" s="4971"/>
      <c r="L33" s="4972"/>
    </row>
    <row r="34" spans="2:12">
      <c r="B34" s="1019"/>
      <c r="C34" s="1020"/>
      <c r="D34" s="1020"/>
      <c r="E34" s="1024"/>
      <c r="F34" s="4967"/>
      <c r="G34" s="4950"/>
      <c r="H34" s="4950"/>
      <c r="I34" s="4941"/>
      <c r="J34" s="4942"/>
      <c r="K34" s="4942"/>
      <c r="L34" s="4943"/>
    </row>
    <row r="35" spans="2:12">
      <c r="B35" s="1021"/>
      <c r="C35" s="1022"/>
      <c r="D35" s="1022"/>
      <c r="E35" s="1025"/>
      <c r="F35" s="4968"/>
      <c r="G35" s="4969"/>
      <c r="H35" s="4969"/>
      <c r="I35" s="4951"/>
      <c r="J35" s="4952"/>
      <c r="K35" s="4952"/>
      <c r="L35" s="4953"/>
    </row>
    <row r="36" spans="2:12" ht="24">
      <c r="B36" s="4962" t="s">
        <v>2973</v>
      </c>
      <c r="C36" s="4963"/>
      <c r="D36" s="4963"/>
      <c r="E36" s="1026" t="s">
        <v>2974</v>
      </c>
      <c r="F36" s="4988" t="s">
        <v>2975</v>
      </c>
      <c r="G36" s="4989"/>
      <c r="H36" s="4990"/>
      <c r="I36" s="4962" t="s">
        <v>2976</v>
      </c>
      <c r="J36" s="4963"/>
      <c r="K36" s="4963"/>
      <c r="L36" s="4964"/>
    </row>
    <row r="37" spans="2:12" ht="13.2" customHeight="1">
      <c r="B37" s="4944" t="s">
        <v>2983</v>
      </c>
      <c r="C37" s="4945"/>
      <c r="D37" s="4945"/>
      <c r="E37" s="1413">
        <v>4</v>
      </c>
      <c r="F37" s="4965" t="s">
        <v>2984</v>
      </c>
      <c r="G37" s="4966"/>
      <c r="H37" s="4995"/>
      <c r="I37" s="4998" t="s">
        <v>2979</v>
      </c>
      <c r="J37" s="4999"/>
      <c r="K37" s="4999"/>
      <c r="L37" s="5000"/>
    </row>
    <row r="38" spans="2:12">
      <c r="B38" s="1009"/>
      <c r="C38" s="998"/>
      <c r="D38" s="998"/>
      <c r="E38" s="1414"/>
      <c r="F38" s="4967"/>
      <c r="G38" s="4950"/>
      <c r="H38" s="4996"/>
      <c r="I38" s="5001"/>
      <c r="J38" s="4939"/>
      <c r="K38" s="4939"/>
      <c r="L38" s="5002"/>
    </row>
    <row r="39" spans="2:12">
      <c r="B39" s="1009"/>
      <c r="C39" s="998"/>
      <c r="D39" s="998"/>
      <c r="E39" s="1414"/>
      <c r="F39" s="4968"/>
      <c r="G39" s="4969"/>
      <c r="H39" s="4997"/>
      <c r="I39" s="5001"/>
      <c r="J39" s="4939"/>
      <c r="K39" s="4939"/>
      <c r="L39" s="5002"/>
    </row>
    <row r="40" spans="2:12" ht="13.2" customHeight="1">
      <c r="B40" s="1015"/>
      <c r="C40" s="996"/>
      <c r="D40" s="1411"/>
      <c r="E40" s="1027"/>
      <c r="F40" s="4965" t="s">
        <v>3786</v>
      </c>
      <c r="G40" s="4966"/>
      <c r="H40" s="4966"/>
      <c r="I40" s="5003" t="s">
        <v>2981</v>
      </c>
      <c r="J40" s="5004"/>
      <c r="K40" s="5004"/>
      <c r="L40" s="5005"/>
    </row>
    <row r="41" spans="2:12" ht="13.2" customHeight="1">
      <c r="B41" s="1019"/>
      <c r="C41" s="1020"/>
      <c r="D41" s="1020"/>
      <c r="E41" s="1024"/>
      <c r="F41" s="4967"/>
      <c r="G41" s="4950"/>
      <c r="H41" s="4950"/>
      <c r="I41" s="4992"/>
      <c r="J41" s="4993"/>
      <c r="K41" s="4993"/>
      <c r="L41" s="4994"/>
    </row>
    <row r="42" spans="2:12">
      <c r="B42" s="1019"/>
      <c r="C42" s="1020"/>
      <c r="D42" s="1020"/>
      <c r="E42" s="1024"/>
      <c r="F42" s="4968"/>
      <c r="G42" s="4969"/>
      <c r="H42" s="4969"/>
      <c r="I42" s="4992"/>
      <c r="J42" s="4993"/>
      <c r="K42" s="4993"/>
      <c r="L42" s="4994"/>
    </row>
    <row r="43" spans="2:12" ht="13.2" customHeight="1">
      <c r="B43" s="1019"/>
      <c r="C43" s="1020"/>
      <c r="D43" s="1020"/>
      <c r="E43" s="1024"/>
      <c r="F43" s="4944" t="s">
        <v>2985</v>
      </c>
      <c r="G43" s="4945"/>
      <c r="H43" s="4945"/>
      <c r="I43" s="4992"/>
      <c r="J43" s="4993"/>
      <c r="K43" s="4993"/>
      <c r="L43" s="4994"/>
    </row>
    <row r="44" spans="2:12">
      <c r="B44" s="1019"/>
      <c r="C44" s="1020"/>
      <c r="D44" s="1020"/>
      <c r="E44" s="1024"/>
      <c r="F44" s="4946"/>
      <c r="G44" s="4927"/>
      <c r="H44" s="4927"/>
      <c r="I44" s="4992"/>
      <c r="J44" s="4993"/>
      <c r="K44" s="4993"/>
      <c r="L44" s="4994"/>
    </row>
    <row r="45" spans="2:12">
      <c r="B45" s="1019"/>
      <c r="C45" s="1020"/>
      <c r="D45" s="1020"/>
      <c r="E45" s="1024"/>
      <c r="F45" s="4947"/>
      <c r="G45" s="4948"/>
      <c r="H45" s="4948"/>
      <c r="I45" s="4992"/>
      <c r="J45" s="4993"/>
      <c r="K45" s="4993"/>
      <c r="L45" s="4994"/>
    </row>
    <row r="46" spans="2:12" ht="13.2" customHeight="1">
      <c r="B46" s="1019"/>
      <c r="C46" s="1020"/>
      <c r="D46" s="1020"/>
      <c r="E46" s="1024"/>
      <c r="F46" s="4944" t="s">
        <v>2982</v>
      </c>
      <c r="G46" s="4945"/>
      <c r="H46" s="4945"/>
      <c r="I46" s="4992"/>
      <c r="J46" s="4993"/>
      <c r="K46" s="4993"/>
      <c r="L46" s="4994"/>
    </row>
    <row r="47" spans="2:12">
      <c r="B47" s="1019"/>
      <c r="C47" s="1020"/>
      <c r="D47" s="1020"/>
      <c r="E47" s="1024"/>
      <c r="F47" s="4946"/>
      <c r="G47" s="4927"/>
      <c r="H47" s="4927"/>
      <c r="I47" s="4992"/>
      <c r="J47" s="4993"/>
      <c r="K47" s="4993"/>
      <c r="L47" s="4994"/>
    </row>
    <row r="48" spans="2:12">
      <c r="B48" s="1021"/>
      <c r="C48" s="1022"/>
      <c r="D48" s="1022"/>
      <c r="E48" s="1025"/>
      <c r="F48" s="4947"/>
      <c r="G48" s="4948"/>
      <c r="H48" s="4948"/>
      <c r="I48" s="5006"/>
      <c r="J48" s="5007"/>
      <c r="K48" s="5007"/>
      <c r="L48" s="5008"/>
    </row>
    <row r="49" spans="2:12" ht="13.2" customHeight="1">
      <c r="B49" s="4944" t="s">
        <v>3787</v>
      </c>
      <c r="C49" s="4945"/>
      <c r="D49" s="4945"/>
      <c r="E49" s="5012">
        <v>5</v>
      </c>
      <c r="F49" s="4944" t="s">
        <v>2986</v>
      </c>
      <c r="G49" s="4945"/>
      <c r="H49" s="4956"/>
      <c r="I49" s="4944" t="s">
        <v>2987</v>
      </c>
      <c r="J49" s="4945"/>
      <c r="K49" s="4945"/>
      <c r="L49" s="4956"/>
    </row>
    <row r="50" spans="2:12">
      <c r="B50" s="4946"/>
      <c r="C50" s="4927"/>
      <c r="D50" s="4927"/>
      <c r="E50" s="5013"/>
      <c r="F50" s="4946"/>
      <c r="G50" s="4927"/>
      <c r="H50" s="4957"/>
      <c r="I50" s="4946"/>
      <c r="J50" s="4927"/>
      <c r="K50" s="4927"/>
      <c r="L50" s="4957"/>
    </row>
    <row r="51" spans="2:12">
      <c r="B51" s="4946"/>
      <c r="C51" s="4927"/>
      <c r="D51" s="4927"/>
      <c r="E51" s="5013"/>
      <c r="F51" s="4946"/>
      <c r="G51" s="4927"/>
      <c r="H51" s="4957"/>
      <c r="I51" s="4946"/>
      <c r="J51" s="4927"/>
      <c r="K51" s="4927"/>
      <c r="L51" s="4957"/>
    </row>
    <row r="52" spans="2:12">
      <c r="B52" s="4946"/>
      <c r="C52" s="4927"/>
      <c r="D52" s="4927"/>
      <c r="E52" s="5013"/>
      <c r="F52" s="4946"/>
      <c r="G52" s="4927"/>
      <c r="H52" s="4957"/>
      <c r="I52" s="4946"/>
      <c r="J52" s="4927"/>
      <c r="K52" s="4927"/>
      <c r="L52" s="4957"/>
    </row>
    <row r="53" spans="2:12">
      <c r="B53" s="4947"/>
      <c r="C53" s="4948"/>
      <c r="D53" s="4948"/>
      <c r="E53" s="5014"/>
      <c r="F53" s="4947"/>
      <c r="G53" s="4948"/>
      <c r="H53" s="4958"/>
      <c r="I53" s="4947"/>
      <c r="J53" s="4948"/>
      <c r="K53" s="4948"/>
      <c r="L53" s="4958"/>
    </row>
    <row r="54" spans="2:12" ht="13.2" customHeight="1">
      <c r="B54" s="4944" t="s">
        <v>3107</v>
      </c>
      <c r="C54" s="4945"/>
      <c r="D54" s="4945"/>
      <c r="E54" s="4945"/>
      <c r="F54" s="4945"/>
      <c r="G54" s="4945"/>
      <c r="H54" s="4945"/>
      <c r="I54" s="4945"/>
      <c r="J54" s="4945"/>
      <c r="K54" s="4945"/>
      <c r="L54" s="4956"/>
    </row>
    <row r="55" spans="2:12">
      <c r="B55" s="4947"/>
      <c r="C55" s="4948"/>
      <c r="D55" s="4948"/>
      <c r="E55" s="4948"/>
      <c r="F55" s="4948"/>
      <c r="G55" s="4948"/>
      <c r="H55" s="4948"/>
      <c r="I55" s="4948"/>
      <c r="J55" s="4948"/>
      <c r="K55" s="4948"/>
      <c r="L55" s="4958"/>
    </row>
    <row r="56" spans="2:12">
      <c r="B56" s="1014"/>
      <c r="C56" s="996"/>
      <c r="D56" s="5011"/>
      <c r="E56" s="5011"/>
      <c r="F56" s="5011"/>
      <c r="G56" s="5011"/>
      <c r="H56" s="5011"/>
      <c r="I56" s="5011"/>
      <c r="J56" s="5011"/>
      <c r="K56" s="5011"/>
      <c r="L56" s="5011"/>
    </row>
    <row r="57" spans="2:12">
      <c r="B57" s="4937" t="s">
        <v>2988</v>
      </c>
      <c r="C57" s="4937"/>
      <c r="D57" s="4937"/>
      <c r="E57" s="4937"/>
      <c r="F57" s="4937"/>
      <c r="G57" s="4937"/>
      <c r="H57" s="4937"/>
      <c r="I57" s="4937"/>
      <c r="J57" s="4937"/>
      <c r="K57" s="4937"/>
      <c r="L57" s="4937"/>
    </row>
    <row r="58" spans="2:12">
      <c r="B58" s="1014"/>
      <c r="C58" s="996"/>
      <c r="D58" s="4935"/>
      <c r="E58" s="4935"/>
      <c r="F58" s="4935"/>
      <c r="G58" s="4935"/>
      <c r="H58" s="997"/>
      <c r="I58" s="997"/>
      <c r="J58" s="997"/>
      <c r="K58" s="997"/>
      <c r="L58" s="997"/>
    </row>
    <row r="59" spans="2:12" ht="13.2" customHeight="1">
      <c r="B59" s="1010" t="s">
        <v>992</v>
      </c>
      <c r="C59" s="4927" t="s">
        <v>2989</v>
      </c>
      <c r="D59" s="4927"/>
      <c r="E59" s="4927"/>
      <c r="F59" s="4927"/>
      <c r="G59" s="4927"/>
      <c r="H59" s="4927"/>
      <c r="I59" s="4927"/>
      <c r="J59" s="4927"/>
      <c r="K59" s="4927"/>
      <c r="L59" s="4927"/>
    </row>
    <row r="60" spans="2:12" ht="33.6" customHeight="1">
      <c r="B60" s="1010" t="s">
        <v>2990</v>
      </c>
      <c r="C60" s="4935" t="s">
        <v>2991</v>
      </c>
      <c r="D60" s="4935"/>
      <c r="E60" s="4935"/>
      <c r="F60" s="4935"/>
      <c r="G60" s="4935"/>
      <c r="H60" s="4935"/>
      <c r="I60" s="4935"/>
      <c r="J60" s="4935"/>
      <c r="K60" s="4935"/>
      <c r="L60" s="4935"/>
    </row>
    <row r="61" spans="2:12" ht="26.4" customHeight="1">
      <c r="B61" s="1010" t="s">
        <v>993</v>
      </c>
      <c r="C61" s="4950" t="s">
        <v>3788</v>
      </c>
      <c r="D61" s="4950"/>
      <c r="E61" s="4950"/>
      <c r="F61" s="4950"/>
      <c r="G61" s="4950"/>
      <c r="H61" s="4950"/>
      <c r="I61" s="4950"/>
      <c r="J61" s="4950"/>
      <c r="K61" s="4950"/>
      <c r="L61" s="4950"/>
    </row>
    <row r="62" spans="2:12" ht="15" customHeight="1">
      <c r="B62" s="1010" t="s">
        <v>2992</v>
      </c>
      <c r="C62" s="4927" t="s">
        <v>2993</v>
      </c>
      <c r="D62" s="4927"/>
      <c r="E62" s="4927"/>
      <c r="F62" s="4927"/>
      <c r="G62" s="4927"/>
      <c r="H62" s="4927"/>
      <c r="I62" s="4927"/>
      <c r="J62" s="4927"/>
      <c r="K62" s="4927"/>
      <c r="L62" s="4927"/>
    </row>
    <row r="63" spans="2:12" ht="13.2" customHeight="1">
      <c r="B63" s="1010"/>
      <c r="C63" s="993" t="str">
        <f>+'Master Data'!C537</f>
        <v xml:space="preserve">a) </v>
      </c>
      <c r="D63" s="4927" t="str">
        <f>+'Master Data'!D537:G537</f>
        <v>the average worker completes 5 tasks per week in 40 hours or less; and</v>
      </c>
      <c r="E63" s="4927"/>
      <c r="F63" s="4927"/>
      <c r="G63" s="4927"/>
      <c r="H63" s="4927"/>
      <c r="I63" s="4927"/>
      <c r="J63" s="4927"/>
      <c r="K63" s="4927"/>
      <c r="L63" s="4927"/>
    </row>
    <row r="64" spans="2:12" ht="13.2" customHeight="1">
      <c r="B64" s="1010"/>
      <c r="C64" s="993" t="str">
        <f>+'Master Data'!C538</f>
        <v>b)</v>
      </c>
      <c r="D64" s="4927" t="str">
        <f>+'Master Data'!D538:G538</f>
        <v>the weakest worker completes 5 tasks per week in 55 hours or less.</v>
      </c>
      <c r="E64" s="4927"/>
      <c r="F64" s="4927"/>
      <c r="G64" s="4927"/>
      <c r="H64" s="4927"/>
      <c r="I64" s="4927"/>
      <c r="J64" s="4927"/>
      <c r="K64" s="4927"/>
      <c r="L64" s="4927"/>
    </row>
    <row r="65" spans="2:12" ht="28.2" customHeight="1">
      <c r="B65" s="1010" t="s">
        <v>2995</v>
      </c>
      <c r="C65" s="4935" t="s">
        <v>2996</v>
      </c>
      <c r="D65" s="4935"/>
      <c r="E65" s="4935"/>
      <c r="F65" s="4935"/>
      <c r="G65" s="4935"/>
      <c r="H65" s="4935"/>
      <c r="I65" s="4935"/>
      <c r="J65" s="4935"/>
      <c r="K65" s="4935"/>
      <c r="L65" s="4935"/>
    </row>
    <row r="66" spans="2:12" ht="15" customHeight="1">
      <c r="B66" s="1010" t="s">
        <v>2997</v>
      </c>
      <c r="C66" s="4927" t="s">
        <v>2998</v>
      </c>
      <c r="D66" s="4927"/>
      <c r="E66" s="4927"/>
      <c r="F66" s="4927"/>
      <c r="G66" s="4927"/>
      <c r="H66" s="4927"/>
      <c r="I66" s="4927"/>
      <c r="J66" s="4927"/>
      <c r="K66" s="4927"/>
      <c r="L66" s="4927"/>
    </row>
    <row r="67" spans="2:12" ht="13.2" customHeight="1">
      <c r="B67" s="1010"/>
      <c r="C67" s="998" t="s">
        <v>656</v>
      </c>
      <c r="D67" s="4927" t="s">
        <v>2999</v>
      </c>
      <c r="E67" s="4927"/>
      <c r="F67" s="4927"/>
      <c r="G67" s="4927"/>
      <c r="H67" s="4927"/>
      <c r="I67" s="4927"/>
      <c r="J67" s="4927"/>
      <c r="K67" s="4927"/>
      <c r="L67" s="4927"/>
    </row>
    <row r="68" spans="2:12" ht="13.2" customHeight="1">
      <c r="B68" s="1010"/>
      <c r="C68" s="998" t="s">
        <v>646</v>
      </c>
      <c r="D68" s="4927" t="s">
        <v>3000</v>
      </c>
      <c r="E68" s="4927"/>
      <c r="F68" s="4927"/>
      <c r="G68" s="4927"/>
      <c r="H68" s="4927"/>
      <c r="I68" s="4927"/>
      <c r="J68" s="4927"/>
      <c r="K68" s="4927"/>
      <c r="L68" s="4927"/>
    </row>
    <row r="69" spans="2:12" ht="13.2" customHeight="1">
      <c r="B69" s="1011"/>
      <c r="C69" s="998" t="s">
        <v>648</v>
      </c>
      <c r="D69" s="4927" t="s">
        <v>3001</v>
      </c>
      <c r="E69" s="4927"/>
      <c r="F69" s="4927"/>
      <c r="G69" s="4927"/>
      <c r="H69" s="4927"/>
      <c r="I69" s="4927"/>
      <c r="J69" s="4927"/>
      <c r="K69" s="4927"/>
      <c r="L69" s="4927"/>
    </row>
    <row r="70" spans="2:12" ht="15.75" customHeight="1">
      <c r="B70" s="1011"/>
      <c r="C70" s="999" t="s">
        <v>752</v>
      </c>
      <c r="D70" s="4927" t="s">
        <v>3002</v>
      </c>
      <c r="E70" s="4927"/>
      <c r="F70" s="4927"/>
      <c r="G70" s="4927"/>
      <c r="H70" s="4927"/>
      <c r="I70" s="4927"/>
      <c r="J70" s="4927"/>
      <c r="K70" s="4927"/>
      <c r="L70" s="4927"/>
    </row>
    <row r="71" spans="2:12" ht="24" customHeight="1">
      <c r="B71" s="1010" t="s">
        <v>3003</v>
      </c>
      <c r="C71" s="4927" t="s">
        <v>3004</v>
      </c>
      <c r="D71" s="4927"/>
      <c r="E71" s="4927"/>
      <c r="F71" s="4927"/>
      <c r="G71" s="4927"/>
      <c r="H71" s="4927"/>
      <c r="I71" s="4927"/>
      <c r="J71" s="4927"/>
      <c r="K71" s="4927"/>
      <c r="L71" s="4927"/>
    </row>
    <row r="72" spans="2:12">
      <c r="B72" s="1010"/>
      <c r="C72" s="998" t="s">
        <v>656</v>
      </c>
      <c r="D72" s="1423" t="str">
        <f>+""&amp;+('Master Data'!E569)*100&amp;"% women;"</f>
        <v>55% women;</v>
      </c>
      <c r="E72" s="993"/>
      <c r="F72" s="993"/>
      <c r="G72" s="1008"/>
      <c r="H72" s="1008"/>
      <c r="I72" s="1008"/>
      <c r="J72" s="1008"/>
      <c r="K72" s="1008"/>
      <c r="L72" s="17"/>
    </row>
    <row r="73" spans="2:12">
      <c r="B73" s="1010"/>
      <c r="C73" s="998" t="s">
        <v>625</v>
      </c>
      <c r="D73" s="1423" t="str">
        <f>+""&amp;(+'Master Data'!E570)*100&amp;"% youth who are between the ages of 18 and 35; and"</f>
        <v>55% youth who are between the ages of 18 and 35; and</v>
      </c>
      <c r="E73" s="993"/>
      <c r="F73" s="993"/>
      <c r="G73" s="1008"/>
      <c r="H73" s="1008"/>
      <c r="I73" s="1008"/>
      <c r="J73" s="1008"/>
      <c r="K73" s="1008"/>
      <c r="L73" s="17"/>
    </row>
    <row r="74" spans="2:12" ht="15" customHeight="1">
      <c r="B74" s="1010"/>
      <c r="C74" s="999" t="s">
        <v>627</v>
      </c>
      <c r="D74" s="1423" t="str">
        <f>+""&amp;(+'Master Data'!E571)*100&amp;"% on persons with disabilities."</f>
        <v>2% on persons with disabilities.</v>
      </c>
      <c r="E74" s="993"/>
      <c r="F74" s="993"/>
      <c r="G74" s="1008"/>
      <c r="H74" s="1008"/>
      <c r="I74" s="1008"/>
      <c r="J74" s="1008"/>
      <c r="K74" s="1008"/>
      <c r="L74" s="17"/>
    </row>
    <row r="75" spans="2:12" ht="15" customHeight="1">
      <c r="B75" s="1010" t="s">
        <v>3005</v>
      </c>
      <c r="C75" s="4927" t="s">
        <v>3006</v>
      </c>
      <c r="D75" s="4927"/>
      <c r="E75" s="4927"/>
      <c r="F75" s="4927"/>
      <c r="G75" s="4927"/>
      <c r="H75" s="4927"/>
      <c r="I75" s="4927"/>
      <c r="J75" s="4927"/>
      <c r="K75" s="4927"/>
      <c r="L75" s="4927"/>
    </row>
    <row r="76" spans="2:12">
      <c r="B76" s="1013"/>
      <c r="C76" s="999" t="s">
        <v>3007</v>
      </c>
      <c r="D76" s="993" t="s">
        <v>591</v>
      </c>
      <c r="E76" s="17"/>
      <c r="F76" s="993"/>
      <c r="G76" s="993"/>
      <c r="H76" s="1008"/>
      <c r="I76" s="1008"/>
      <c r="J76" s="1008"/>
      <c r="K76" s="1008"/>
      <c r="L76" s="1008"/>
    </row>
    <row r="77" spans="2:12" ht="14.25" customHeight="1">
      <c r="B77" s="1013"/>
      <c r="C77" s="992"/>
      <c r="D77" s="4927" t="s">
        <v>3008</v>
      </c>
      <c r="E77" s="4927"/>
      <c r="F77" s="4927"/>
      <c r="G77" s="4927"/>
      <c r="H77" s="4927"/>
      <c r="I77" s="4927"/>
      <c r="J77" s="4927"/>
      <c r="K77" s="4927"/>
      <c r="L77" s="4927"/>
    </row>
    <row r="78" spans="2:12">
      <c r="B78" s="1013"/>
      <c r="C78" s="999" t="s">
        <v>3009</v>
      </c>
      <c r="D78" s="992" t="s">
        <v>3010</v>
      </c>
      <c r="E78" s="17"/>
      <c r="F78" s="992"/>
      <c r="G78" s="992"/>
      <c r="H78" s="1000"/>
      <c r="I78" s="1000"/>
      <c r="J78" s="1000"/>
      <c r="K78" s="1000"/>
      <c r="L78" s="1000"/>
    </row>
    <row r="79" spans="2:12" ht="39" customHeight="1">
      <c r="B79" s="1013"/>
      <c r="C79" s="992"/>
      <c r="D79" s="999" t="s">
        <v>3011</v>
      </c>
      <c r="E79" s="4991" t="s">
        <v>3012</v>
      </c>
      <c r="F79" s="4991"/>
      <c r="G79" s="4991"/>
      <c r="H79" s="4991"/>
      <c r="I79" s="4991"/>
      <c r="J79" s="4991"/>
      <c r="K79" s="4991"/>
      <c r="L79" s="4991"/>
    </row>
    <row r="80" spans="2:12" ht="43.2" customHeight="1">
      <c r="B80" s="1013"/>
      <c r="C80" s="992"/>
      <c r="D80" s="999" t="s">
        <v>3013</v>
      </c>
      <c r="E80" s="4991" t="s">
        <v>3014</v>
      </c>
      <c r="F80" s="4991"/>
      <c r="G80" s="4991"/>
      <c r="H80" s="4991"/>
      <c r="I80" s="4991"/>
      <c r="J80" s="4991"/>
      <c r="K80" s="4991"/>
      <c r="L80" s="4991"/>
    </row>
    <row r="81" spans="2:12">
      <c r="B81" s="1013"/>
      <c r="C81" s="999" t="s">
        <v>3015</v>
      </c>
      <c r="D81" s="4949" t="s">
        <v>3018</v>
      </c>
      <c r="E81" s="4949"/>
      <c r="F81" s="4949"/>
      <c r="G81" s="4949"/>
      <c r="H81" s="4949"/>
      <c r="I81" s="4949"/>
      <c r="J81" s="4949"/>
      <c r="K81" s="4949"/>
      <c r="L81" s="4949"/>
    </row>
    <row r="82" spans="2:12" ht="27.6" customHeight="1">
      <c r="B82" s="1013"/>
      <c r="C82" s="992"/>
      <c r="D82" s="17"/>
      <c r="E82" s="4935" t="s">
        <v>3016</v>
      </c>
      <c r="F82" s="4935"/>
      <c r="G82" s="4935"/>
      <c r="H82" s="4935"/>
      <c r="I82" s="4935"/>
      <c r="J82" s="4935"/>
      <c r="K82" s="4935"/>
      <c r="L82" s="4935"/>
    </row>
    <row r="83" spans="2:12" ht="13.2" customHeight="1">
      <c r="B83" s="1013"/>
      <c r="C83" s="992" t="s">
        <v>3017</v>
      </c>
      <c r="D83" s="4933" t="s">
        <v>3018</v>
      </c>
      <c r="E83" s="4933"/>
      <c r="F83" s="4933"/>
      <c r="G83" s="4933"/>
      <c r="H83" s="4933"/>
      <c r="I83" s="4933"/>
      <c r="J83" s="4933"/>
      <c r="K83" s="4933"/>
      <c r="L83" s="4933"/>
    </row>
    <row r="84" spans="2:12" ht="30" customHeight="1">
      <c r="B84" s="1013"/>
      <c r="C84" s="992"/>
      <c r="D84" s="17"/>
      <c r="E84" s="4935" t="s">
        <v>3016</v>
      </c>
      <c r="F84" s="4935"/>
      <c r="G84" s="4935"/>
      <c r="H84" s="4935"/>
      <c r="I84" s="4935"/>
      <c r="J84" s="4935"/>
      <c r="K84" s="4935"/>
      <c r="L84" s="4935"/>
    </row>
    <row r="85" spans="2:12">
      <c r="B85" s="1013"/>
      <c r="C85" s="1001" t="s">
        <v>3019</v>
      </c>
      <c r="D85" s="4949" t="s">
        <v>3020</v>
      </c>
      <c r="E85" s="4949"/>
      <c r="F85" s="4949"/>
      <c r="G85" s="4949"/>
      <c r="H85" s="4949"/>
      <c r="I85" s="4949"/>
      <c r="J85" s="4949"/>
      <c r="K85" s="4949"/>
      <c r="L85" s="4949"/>
    </row>
    <row r="86" spans="2:12">
      <c r="B86" s="1013"/>
      <c r="C86" s="1011"/>
      <c r="D86" s="1002" t="s">
        <v>3021</v>
      </c>
      <c r="E86" s="4949" t="s">
        <v>3022</v>
      </c>
      <c r="F86" s="4949"/>
      <c r="G86" s="4949"/>
      <c r="H86" s="4949"/>
      <c r="I86" s="4949"/>
      <c r="J86" s="4949"/>
      <c r="K86" s="4949"/>
      <c r="L86" s="4949"/>
    </row>
    <row r="87" spans="2:12" ht="27.6" customHeight="1">
      <c r="B87" s="1013"/>
      <c r="C87" s="1011"/>
      <c r="D87" s="992"/>
      <c r="E87" s="4935" t="s">
        <v>3023</v>
      </c>
      <c r="F87" s="4935"/>
      <c r="G87" s="4935"/>
      <c r="H87" s="4935"/>
      <c r="I87" s="4935"/>
      <c r="J87" s="4935"/>
      <c r="K87" s="4935"/>
      <c r="L87" s="4935"/>
    </row>
    <row r="88" spans="2:12" ht="39" customHeight="1">
      <c r="B88" s="1013"/>
      <c r="C88" s="1011"/>
      <c r="D88" s="998" t="s">
        <v>3024</v>
      </c>
      <c r="E88" s="4940" t="s">
        <v>3025</v>
      </c>
      <c r="F88" s="4940"/>
      <c r="G88" s="4940"/>
      <c r="H88" s="4940"/>
      <c r="I88" s="4940"/>
      <c r="J88" s="4940"/>
      <c r="K88" s="4940"/>
      <c r="L88" s="4940"/>
    </row>
    <row r="89" spans="2:12" ht="13.5" customHeight="1">
      <c r="B89" s="1012" t="s">
        <v>3026</v>
      </c>
      <c r="C89" s="4927" t="s">
        <v>3027</v>
      </c>
      <c r="D89" s="4927"/>
      <c r="E89" s="4927"/>
      <c r="F89" s="4927"/>
      <c r="G89" s="4927"/>
      <c r="H89" s="4927"/>
      <c r="I89" s="4927"/>
      <c r="J89" s="4927"/>
      <c r="K89" s="4927"/>
      <c r="L89" s="4927"/>
    </row>
    <row r="90" spans="2:12" ht="44.25" customHeight="1">
      <c r="B90" s="1013"/>
      <c r="C90" s="998" t="s">
        <v>3028</v>
      </c>
      <c r="D90" s="4936" t="str">
        <f>+'Master Data'!D540</f>
        <v>The contractor shall provide all the necessary on-the-job training to targeted labour to enable such labour to master the basic work techniques required to undertake the work in accordance with the requirements of the contract in a manner that does not compromise worker health and safety.</v>
      </c>
      <c r="E90" s="4936"/>
      <c r="F90" s="4936"/>
      <c r="G90" s="4936"/>
      <c r="H90" s="4936"/>
      <c r="I90" s="4936"/>
      <c r="J90" s="4936"/>
      <c r="K90" s="4936"/>
      <c r="L90" s="4936"/>
    </row>
    <row r="91" spans="2:12" ht="89.25" customHeight="1">
      <c r="B91" s="1013"/>
      <c r="C91" s="998" t="s">
        <v>3030</v>
      </c>
      <c r="D91" s="4936" t="str">
        <f>+'Master Data'!D541</f>
        <v>The cost of the formal training of targeted labour, will be funded by the local office of the Department of Labour. This training will take place as close to the project site as practically possible. The contractor must access this training by informing the relevant regional office of the Department of Labour in writing, within 14 days of being awarded the contract, of the likely number of persons that will undergo training and when such training is required. The Employer and the Department of Public Works (Fax: 012 3258625/ EPWP Unit, Private Bag X65, Pretoria 0001) must be furnished with a copy of this request.</v>
      </c>
      <c r="E91" s="4936"/>
      <c r="F91" s="4936"/>
      <c r="G91" s="4936"/>
      <c r="H91" s="4936"/>
      <c r="I91" s="4936"/>
      <c r="J91" s="4936"/>
      <c r="K91" s="4936"/>
      <c r="L91" s="4936"/>
    </row>
    <row r="92" spans="2:12" ht="43.2" customHeight="1">
      <c r="B92" s="1013"/>
      <c r="C92" s="998" t="s">
        <v>1874</v>
      </c>
      <c r="D92" s="4936" t="str">
        <f>+'Master Data'!D542</f>
        <v>The contractor shall do nothing to dissuade targeted labour from participating in training programmes and shall take all reasonable steps to ensure that each beneficiary is provided with two days of formal training for every 22 days worked.</v>
      </c>
      <c r="E92" s="4936"/>
      <c r="F92" s="4936"/>
      <c r="G92" s="4936"/>
      <c r="H92" s="4936"/>
      <c r="I92" s="4936"/>
      <c r="J92" s="4936"/>
      <c r="K92" s="4936"/>
      <c r="L92" s="4936"/>
    </row>
    <row r="93" spans="2:12" ht="33.6" customHeight="1">
      <c r="B93" s="1013"/>
      <c r="C93" s="998" t="s">
        <v>3032</v>
      </c>
      <c r="D93" s="4936" t="str">
        <f>+'Master Data'!D543</f>
        <v>An allowance equal to 100% of the task rate or daily rate shall be paid by the contractor to workers who attend formal training, in terms of the above.</v>
      </c>
      <c r="E93" s="4936"/>
      <c r="F93" s="4936"/>
      <c r="G93" s="4936"/>
      <c r="H93" s="4936"/>
      <c r="I93" s="4936"/>
      <c r="J93" s="4936"/>
      <c r="K93" s="4936"/>
      <c r="L93" s="4936"/>
    </row>
    <row r="94" spans="2:12" ht="33.6" customHeight="1">
      <c r="B94" s="1013"/>
      <c r="C94" s="998" t="s">
        <v>3033</v>
      </c>
      <c r="D94" s="4936" t="str">
        <f>+'Master Data'!D544</f>
        <v>Proof of compliance with the above requirements must be provided by the Contractor to the Employer prior to submission of the final payment certificate.</v>
      </c>
      <c r="E94" s="4936"/>
      <c r="F94" s="4936"/>
      <c r="G94" s="4936"/>
      <c r="H94" s="4936"/>
      <c r="I94" s="4936"/>
      <c r="J94" s="4936"/>
      <c r="K94" s="4936"/>
      <c r="L94" s="4936"/>
    </row>
    <row r="95" spans="2:12" ht="5.4" customHeight="1">
      <c r="B95" s="1013"/>
      <c r="C95" s="1011"/>
      <c r="D95" s="1003"/>
      <c r="E95" s="992"/>
      <c r="F95" s="992"/>
      <c r="G95" s="992"/>
      <c r="H95" s="1000"/>
      <c r="I95" s="1000"/>
      <c r="J95" s="1000"/>
      <c r="K95" s="1000"/>
      <c r="L95" s="1000"/>
    </row>
    <row r="96" spans="2:12" ht="16.5" customHeight="1">
      <c r="B96" s="4938" t="s">
        <v>3034</v>
      </c>
      <c r="C96" s="4938"/>
      <c r="D96" s="4938"/>
      <c r="E96" s="4938"/>
      <c r="F96" s="4938"/>
      <c r="G96" s="4938"/>
      <c r="H96" s="4938"/>
      <c r="I96" s="4938"/>
      <c r="J96" s="4938"/>
      <c r="K96" s="4938"/>
      <c r="L96" s="4938"/>
    </row>
    <row r="97" spans="2:12" ht="13.2" customHeight="1">
      <c r="B97" s="1007" t="s">
        <v>483</v>
      </c>
      <c r="C97" s="4937" t="s">
        <v>1120</v>
      </c>
      <c r="D97" s="4937"/>
      <c r="E97" s="4937"/>
      <c r="F97" s="4937"/>
      <c r="G97" s="4937"/>
      <c r="H97" s="4937"/>
      <c r="I97" s="4937"/>
      <c r="J97" s="4937"/>
      <c r="K97" s="4937"/>
      <c r="L97" s="4937"/>
    </row>
    <row r="98" spans="2:12" ht="29.4" customHeight="1">
      <c r="B98" s="1007"/>
      <c r="C98" s="4935" t="s">
        <v>3035</v>
      </c>
      <c r="D98" s="4935"/>
      <c r="E98" s="4935"/>
      <c r="F98" s="4935"/>
      <c r="G98" s="4935"/>
      <c r="H98" s="4935"/>
      <c r="I98" s="4935"/>
      <c r="J98" s="4935"/>
      <c r="K98" s="4935"/>
      <c r="L98" s="4935"/>
    </row>
    <row r="99" spans="2:12">
      <c r="B99" s="1007"/>
      <c r="C99" s="1016" t="s">
        <v>656</v>
      </c>
      <c r="D99" s="4933" t="s">
        <v>3095</v>
      </c>
      <c r="E99" s="4933"/>
      <c r="F99" s="4933"/>
      <c r="G99" s="4933"/>
      <c r="H99" s="4933"/>
      <c r="I99" s="4933"/>
      <c r="J99" s="4933"/>
      <c r="K99" s="4933"/>
      <c r="L99" s="4933"/>
    </row>
    <row r="100" spans="2:12">
      <c r="B100" s="1007"/>
      <c r="C100" s="1016" t="s">
        <v>646</v>
      </c>
      <c r="D100" s="4934" t="s">
        <v>3789</v>
      </c>
      <c r="E100" s="4934"/>
      <c r="F100" s="4934"/>
      <c r="G100" s="4934"/>
      <c r="H100" s="4934"/>
      <c r="I100" s="4934"/>
      <c r="J100" s="4934"/>
      <c r="K100" s="4934"/>
      <c r="L100" s="4934"/>
    </row>
    <row r="101" spans="2:12" ht="21.75" customHeight="1">
      <c r="B101" s="1007"/>
      <c r="C101" s="1017" t="s">
        <v>648</v>
      </c>
      <c r="D101" s="4927" t="s">
        <v>3096</v>
      </c>
      <c r="E101" s="4927"/>
      <c r="F101" s="4927"/>
      <c r="G101" s="4927"/>
      <c r="H101" s="4927"/>
      <c r="I101" s="4927"/>
      <c r="J101" s="4927"/>
      <c r="K101" s="4927"/>
      <c r="L101" s="4927"/>
    </row>
    <row r="102" spans="2:12" ht="13.2" customHeight="1">
      <c r="B102" s="1007" t="s">
        <v>998</v>
      </c>
      <c r="C102" s="4938" t="s">
        <v>3036</v>
      </c>
      <c r="D102" s="4938"/>
      <c r="E102" s="4938"/>
      <c r="F102" s="4938"/>
      <c r="G102" s="4938"/>
      <c r="H102" s="4938"/>
      <c r="I102" s="4938"/>
      <c r="J102" s="4938"/>
      <c r="K102" s="4938"/>
      <c r="L102" s="4938"/>
    </row>
    <row r="103" spans="2:12" ht="30.75" customHeight="1">
      <c r="B103" s="1007"/>
      <c r="C103" s="4935" t="s">
        <v>3037</v>
      </c>
      <c r="D103" s="4935"/>
      <c r="E103" s="4935"/>
      <c r="F103" s="4935"/>
      <c r="G103" s="4935"/>
      <c r="H103" s="4935"/>
      <c r="I103" s="4935"/>
      <c r="J103" s="4935"/>
      <c r="K103" s="4935"/>
      <c r="L103" s="4935"/>
    </row>
    <row r="104" spans="2:12" ht="13.2" customHeight="1">
      <c r="B104" s="1007" t="s">
        <v>1008</v>
      </c>
      <c r="C104" s="4938" t="s">
        <v>3038</v>
      </c>
      <c r="D104" s="4938"/>
      <c r="E104" s="4938"/>
      <c r="F104" s="4938"/>
      <c r="G104" s="4938"/>
      <c r="H104" s="4938"/>
      <c r="I104" s="4938"/>
      <c r="J104" s="4938"/>
      <c r="K104" s="4938"/>
      <c r="L104" s="4938"/>
    </row>
    <row r="105" spans="2:12" ht="13.2" customHeight="1">
      <c r="B105" s="1007"/>
      <c r="C105" s="4939" t="s">
        <v>3039</v>
      </c>
      <c r="D105" s="4939"/>
      <c r="E105" s="4939"/>
      <c r="F105" s="4939"/>
      <c r="G105" s="4939"/>
      <c r="H105" s="4939"/>
      <c r="I105" s="4939"/>
      <c r="J105" s="4939"/>
      <c r="K105" s="4939"/>
      <c r="L105" s="4939"/>
    </row>
    <row r="106" spans="2:12" ht="14.25" customHeight="1">
      <c r="B106" s="1007"/>
      <c r="C106" s="1007" t="s">
        <v>656</v>
      </c>
      <c r="D106" s="4975" t="s">
        <v>3097</v>
      </c>
      <c r="E106" s="4975"/>
      <c r="F106" s="4975"/>
      <c r="G106" s="4975"/>
      <c r="H106" s="4975"/>
      <c r="I106" s="4975"/>
      <c r="J106" s="4975"/>
      <c r="K106" s="4975"/>
      <c r="L106" s="4975"/>
    </row>
    <row r="107" spans="2:12" ht="31.95" customHeight="1">
      <c r="B107" s="1007"/>
      <c r="C107" s="1017" t="s">
        <v>1192</v>
      </c>
      <c r="D107" s="4935" t="s">
        <v>3098</v>
      </c>
      <c r="E107" s="4935"/>
      <c r="F107" s="4935"/>
      <c r="G107" s="4935"/>
      <c r="H107" s="4935"/>
      <c r="I107" s="4935"/>
      <c r="J107" s="4935"/>
      <c r="K107" s="4935"/>
      <c r="L107" s="4935"/>
    </row>
    <row r="108" spans="2:12" ht="37.950000000000003" customHeight="1">
      <c r="B108" s="1007"/>
      <c r="C108" s="1017" t="s">
        <v>1193</v>
      </c>
      <c r="D108" s="4935" t="s">
        <v>3099</v>
      </c>
      <c r="E108" s="4935"/>
      <c r="F108" s="4935"/>
      <c r="G108" s="4935"/>
      <c r="H108" s="4935"/>
      <c r="I108" s="4935"/>
      <c r="J108" s="4935"/>
      <c r="K108" s="4935"/>
      <c r="L108" s="4935"/>
    </row>
    <row r="109" spans="2:12">
      <c r="B109" s="1007"/>
      <c r="C109" s="1007" t="s">
        <v>646</v>
      </c>
      <c r="D109" s="4974" t="s">
        <v>3100</v>
      </c>
      <c r="E109" s="4974"/>
      <c r="F109" s="4974"/>
      <c r="G109" s="4974"/>
      <c r="H109" s="4974"/>
      <c r="I109" s="4974"/>
      <c r="J109" s="4974"/>
      <c r="K109" s="4974"/>
      <c r="L109" s="4974"/>
    </row>
    <row r="110" spans="2:12" ht="28.95" customHeight="1">
      <c r="B110" s="1008"/>
      <c r="C110" s="1017" t="s">
        <v>1192</v>
      </c>
      <c r="D110" s="4935" t="s">
        <v>3101</v>
      </c>
      <c r="E110" s="4935"/>
      <c r="F110" s="4935"/>
      <c r="G110" s="4935"/>
      <c r="H110" s="4935"/>
      <c r="I110" s="4935"/>
      <c r="J110" s="4935"/>
      <c r="K110" s="4935"/>
      <c r="L110" s="4935"/>
    </row>
    <row r="111" spans="2:12" ht="39.75" customHeight="1">
      <c r="B111" s="1008"/>
      <c r="C111" s="1017" t="s">
        <v>1193</v>
      </c>
      <c r="D111" s="4935" t="s">
        <v>3102</v>
      </c>
      <c r="E111" s="4935"/>
      <c r="F111" s="4935"/>
      <c r="G111" s="4935"/>
      <c r="H111" s="4935"/>
      <c r="I111" s="4935"/>
      <c r="J111" s="4935"/>
      <c r="K111" s="4935"/>
      <c r="L111" s="4935"/>
    </row>
    <row r="112" spans="2:12" ht="30" customHeight="1">
      <c r="B112" s="112"/>
      <c r="C112" s="1007" t="s">
        <v>2952</v>
      </c>
      <c r="E112" s="4935" t="s">
        <v>3040</v>
      </c>
      <c r="F112" s="4935"/>
      <c r="G112" s="4935"/>
      <c r="H112" s="4935"/>
      <c r="I112" s="4935"/>
      <c r="J112" s="4935"/>
      <c r="K112" s="4935"/>
      <c r="L112" s="4935"/>
    </row>
    <row r="113" spans="2:12" ht="51.6" customHeight="1">
      <c r="B113" s="1008"/>
      <c r="C113" s="1008"/>
      <c r="E113" s="4935" t="s">
        <v>3790</v>
      </c>
      <c r="F113" s="4935"/>
      <c r="G113" s="4935"/>
      <c r="H113" s="4935"/>
      <c r="I113" s="4935"/>
      <c r="J113" s="4935"/>
      <c r="K113" s="4935"/>
      <c r="L113" s="4935"/>
    </row>
    <row r="114" spans="2:12" ht="6" customHeight="1">
      <c r="B114" s="995"/>
      <c r="C114" s="995"/>
      <c r="D114" s="4985"/>
      <c r="E114" s="4985"/>
      <c r="F114" s="4985"/>
      <c r="G114" s="4985"/>
      <c r="H114" s="4985"/>
      <c r="I114" s="4985"/>
      <c r="J114" s="4985"/>
      <c r="K114" s="4985"/>
      <c r="L114" s="4985"/>
    </row>
    <row r="115" spans="2:12" ht="13.2" customHeight="1">
      <c r="B115" s="4962" t="s">
        <v>3124</v>
      </c>
      <c r="C115" s="4963"/>
      <c r="D115" s="4963"/>
      <c r="E115" s="4963"/>
      <c r="F115" s="4963"/>
      <c r="G115" s="4963"/>
      <c r="H115" s="4963"/>
      <c r="I115" s="4963"/>
      <c r="J115" s="4963"/>
      <c r="K115" s="4963"/>
      <c r="L115" s="4964"/>
    </row>
    <row r="116" spans="2:12" ht="6.6" customHeight="1">
      <c r="B116" s="1000"/>
      <c r="C116" s="1000"/>
      <c r="D116" s="990"/>
      <c r="E116" s="990"/>
      <c r="F116" s="990"/>
      <c r="G116" s="990"/>
      <c r="H116" s="990"/>
      <c r="I116" s="990"/>
      <c r="J116" s="990"/>
      <c r="K116" s="990"/>
      <c r="L116" s="990"/>
    </row>
    <row r="117" spans="2:12" ht="13.2" customHeight="1">
      <c r="B117" s="4986" t="s">
        <v>3041</v>
      </c>
      <c r="C117" s="4986"/>
      <c r="D117" s="4986"/>
      <c r="E117" s="4986"/>
      <c r="F117" s="4986"/>
      <c r="G117" s="4986"/>
      <c r="H117" s="4986" t="s">
        <v>3042</v>
      </c>
      <c r="I117" s="4986"/>
      <c r="J117" s="4986"/>
      <c r="K117" s="4986"/>
      <c r="L117" s="4986"/>
    </row>
    <row r="118" spans="2:12" ht="13.2" customHeight="1">
      <c r="B118" s="4987" t="s">
        <v>3043</v>
      </c>
      <c r="C118" s="4937"/>
      <c r="D118" s="4937"/>
      <c r="E118" s="1018"/>
      <c r="F118" s="4962" t="s">
        <v>960</v>
      </c>
      <c r="G118" s="4964"/>
      <c r="H118" s="4976" t="s">
        <v>3043</v>
      </c>
      <c r="I118" s="4977"/>
      <c r="J118" s="4976" t="s">
        <v>960</v>
      </c>
      <c r="K118" s="4978"/>
      <c r="L118" s="4977"/>
    </row>
    <row r="119" spans="2:12" ht="42.6" customHeight="1">
      <c r="B119" s="4959" t="s">
        <v>3044</v>
      </c>
      <c r="C119" s="4959"/>
      <c r="D119" s="4959"/>
      <c r="E119" s="4959"/>
      <c r="F119" s="4931" t="s">
        <v>3045</v>
      </c>
      <c r="G119" s="4932"/>
      <c r="H119" s="4931" t="s">
        <v>3046</v>
      </c>
      <c r="I119" s="4932"/>
      <c r="J119" s="4931" t="s">
        <v>3047</v>
      </c>
      <c r="K119" s="4973"/>
      <c r="L119" s="4932"/>
    </row>
    <row r="120" spans="2:12" ht="73.2" customHeight="1">
      <c r="B120" s="4959" t="s">
        <v>3048</v>
      </c>
      <c r="C120" s="4959"/>
      <c r="D120" s="4959"/>
      <c r="E120" s="4959"/>
      <c r="F120" s="4931" t="s">
        <v>3049</v>
      </c>
      <c r="G120" s="4932"/>
      <c r="H120" s="4931" t="s">
        <v>3050</v>
      </c>
      <c r="I120" s="4932"/>
      <c r="J120" s="4931" t="s">
        <v>3051</v>
      </c>
      <c r="K120" s="4973"/>
      <c r="L120" s="4932"/>
    </row>
    <row r="121" spans="2:12" ht="96.75" customHeight="1">
      <c r="B121" s="4959" t="s">
        <v>3052</v>
      </c>
      <c r="C121" s="4959"/>
      <c r="D121" s="4959"/>
      <c r="E121" s="4959"/>
      <c r="F121" s="4931" t="s">
        <v>3053</v>
      </c>
      <c r="G121" s="4932"/>
      <c r="H121" s="4931" t="s">
        <v>3054</v>
      </c>
      <c r="I121" s="4932"/>
      <c r="J121" s="4931" t="s">
        <v>3055</v>
      </c>
      <c r="K121" s="4973"/>
      <c r="L121" s="4932"/>
    </row>
    <row r="122" spans="2:12" ht="81.599999999999994" customHeight="1">
      <c r="B122" s="4959" t="s">
        <v>3056</v>
      </c>
      <c r="C122" s="4959"/>
      <c r="D122" s="4959"/>
      <c r="E122" s="4959"/>
      <c r="F122" s="4928" t="s">
        <v>3057</v>
      </c>
      <c r="G122" s="4930"/>
      <c r="H122" s="4928" t="s">
        <v>3058</v>
      </c>
      <c r="I122" s="4930"/>
      <c r="J122" s="4928" t="s">
        <v>3059</v>
      </c>
      <c r="K122" s="4929"/>
      <c r="L122" s="4930"/>
    </row>
    <row r="123" spans="2:12" ht="63.6" customHeight="1">
      <c r="B123" s="4959" t="s">
        <v>3060</v>
      </c>
      <c r="C123" s="4959"/>
      <c r="D123" s="4959"/>
      <c r="E123" s="4959"/>
      <c r="F123" s="4928" t="s">
        <v>3061</v>
      </c>
      <c r="G123" s="4930"/>
      <c r="H123" s="4928" t="s">
        <v>3062</v>
      </c>
      <c r="I123" s="4930"/>
      <c r="J123" s="4928" t="s">
        <v>3063</v>
      </c>
      <c r="K123" s="4929"/>
      <c r="L123" s="4930"/>
    </row>
    <row r="124" spans="2:12">
      <c r="B124" s="1004"/>
      <c r="C124" s="1004"/>
      <c r="D124" s="991"/>
      <c r="E124" s="991"/>
      <c r="F124" s="1005"/>
      <c r="G124" s="991"/>
      <c r="H124" s="1005"/>
      <c r="I124" s="991"/>
      <c r="J124" s="991"/>
      <c r="K124" s="991"/>
      <c r="L124" s="991"/>
    </row>
    <row r="125" spans="2:12" ht="13.2" customHeight="1">
      <c r="B125" s="1007" t="s">
        <v>1011</v>
      </c>
      <c r="C125" s="4937" t="s">
        <v>3064</v>
      </c>
      <c r="D125" s="4937"/>
      <c r="E125" s="4937"/>
      <c r="F125" s="4937"/>
      <c r="G125" s="4937"/>
      <c r="H125" s="4937"/>
      <c r="I125" s="4937"/>
      <c r="J125" s="4937"/>
      <c r="K125" s="4937"/>
      <c r="L125" s="4937"/>
    </row>
    <row r="126" spans="2:12" ht="27" customHeight="1">
      <c r="B126" s="1007"/>
      <c r="C126" s="4935" t="s">
        <v>3065</v>
      </c>
      <c r="D126" s="4935"/>
      <c r="E126" s="4935"/>
      <c r="F126" s="4935"/>
      <c r="G126" s="4935"/>
      <c r="H126" s="4935"/>
      <c r="I126" s="4935"/>
      <c r="J126" s="4935"/>
      <c r="K126" s="4935"/>
      <c r="L126" s="4935"/>
    </row>
    <row r="127" spans="2:12" ht="13.2" customHeight="1">
      <c r="B127" s="1007" t="s">
        <v>1017</v>
      </c>
      <c r="C127" s="4937" t="s">
        <v>3066</v>
      </c>
      <c r="D127" s="4937"/>
      <c r="E127" s="4937"/>
      <c r="F127" s="4937"/>
      <c r="G127" s="4937"/>
      <c r="H127" s="4937"/>
      <c r="I127" s="4937"/>
      <c r="J127" s="4937"/>
      <c r="K127" s="4937"/>
      <c r="L127" s="4937"/>
    </row>
    <row r="128" spans="2:12" ht="36.75" customHeight="1">
      <c r="B128" s="1007"/>
      <c r="C128" s="4935" t="s">
        <v>3067</v>
      </c>
      <c r="D128" s="4935"/>
      <c r="E128" s="4935"/>
      <c r="F128" s="4935"/>
      <c r="G128" s="4935"/>
      <c r="H128" s="4935"/>
      <c r="I128" s="4935"/>
      <c r="J128" s="4935"/>
      <c r="K128" s="4935"/>
      <c r="L128" s="4935"/>
    </row>
    <row r="129" spans="2:12" ht="13.2" customHeight="1">
      <c r="B129" s="1007"/>
      <c r="C129" s="993" t="s">
        <v>656</v>
      </c>
      <c r="D129" s="4927" t="s">
        <v>3103</v>
      </c>
      <c r="E129" s="4927"/>
      <c r="F129" s="4927"/>
      <c r="G129" s="4927"/>
      <c r="H129" s="4927"/>
      <c r="I129" s="4927"/>
      <c r="J129" s="4927"/>
      <c r="K129" s="4927"/>
      <c r="L129" s="4927"/>
    </row>
    <row r="130" spans="2:12" ht="40.950000000000003" customHeight="1">
      <c r="B130" s="1007"/>
      <c r="C130" s="993" t="s">
        <v>646</v>
      </c>
      <c r="D130" s="4935" t="s">
        <v>3104</v>
      </c>
      <c r="E130" s="4935"/>
      <c r="F130" s="4935"/>
      <c r="G130" s="4935"/>
      <c r="H130" s="4935"/>
      <c r="I130" s="4935"/>
      <c r="J130" s="4935"/>
      <c r="K130" s="4935"/>
      <c r="L130" s="4935"/>
    </row>
    <row r="131" spans="2:12" ht="30.75" customHeight="1">
      <c r="B131" s="1007"/>
      <c r="C131" s="993" t="s">
        <v>648</v>
      </c>
      <c r="D131" s="4935" t="s">
        <v>3105</v>
      </c>
      <c r="E131" s="4935"/>
      <c r="F131" s="4935"/>
      <c r="G131" s="4935"/>
      <c r="H131" s="4935"/>
      <c r="I131" s="4935"/>
      <c r="J131" s="4935"/>
      <c r="K131" s="4935"/>
      <c r="L131" s="4935"/>
    </row>
    <row r="132" spans="2:12" ht="13.2" customHeight="1">
      <c r="B132" s="1007" t="s">
        <v>2175</v>
      </c>
      <c r="C132" s="4937" t="s">
        <v>3068</v>
      </c>
      <c r="D132" s="4937"/>
      <c r="E132" s="4937"/>
      <c r="F132" s="4937"/>
      <c r="G132" s="4937"/>
      <c r="H132" s="4937"/>
      <c r="I132" s="4937"/>
      <c r="J132" s="4937"/>
      <c r="K132" s="4937"/>
      <c r="L132" s="4937"/>
    </row>
    <row r="133" spans="2:12" ht="28.2" customHeight="1">
      <c r="B133" s="1007"/>
      <c r="C133" s="4935" t="s">
        <v>3069</v>
      </c>
      <c r="D133" s="4935"/>
      <c r="E133" s="4935"/>
      <c r="F133" s="4935"/>
      <c r="G133" s="4935"/>
      <c r="H133" s="4935"/>
      <c r="I133" s="4935"/>
      <c r="J133" s="4935"/>
      <c r="K133" s="4935"/>
      <c r="L133" s="4935"/>
    </row>
    <row r="134" spans="2:12" ht="30.6" customHeight="1">
      <c r="B134" s="1007"/>
      <c r="C134" s="4935" t="s">
        <v>3070</v>
      </c>
      <c r="D134" s="4935"/>
      <c r="E134" s="4935"/>
      <c r="F134" s="4935"/>
      <c r="G134" s="4935"/>
      <c r="H134" s="4935"/>
      <c r="I134" s="4935"/>
      <c r="J134" s="4935"/>
      <c r="K134" s="4935"/>
      <c r="L134" s="4935"/>
    </row>
    <row r="135" spans="2:12" ht="13.2" customHeight="1">
      <c r="B135" s="1007" t="s">
        <v>2162</v>
      </c>
      <c r="C135" s="4937" t="s">
        <v>3071</v>
      </c>
      <c r="D135" s="4937"/>
      <c r="E135" s="4937"/>
      <c r="F135" s="4937"/>
      <c r="G135" s="4937"/>
      <c r="H135" s="4937"/>
      <c r="I135" s="4937"/>
      <c r="J135" s="4937"/>
      <c r="K135" s="4937"/>
      <c r="L135" s="4937"/>
    </row>
    <row r="136" spans="2:12" ht="13.2" customHeight="1">
      <c r="B136" s="1007"/>
      <c r="C136" s="4927" t="s">
        <v>3072</v>
      </c>
      <c r="D136" s="4927"/>
      <c r="E136" s="4927"/>
      <c r="F136" s="4927"/>
      <c r="G136" s="4927"/>
      <c r="H136" s="4927"/>
      <c r="I136" s="4927"/>
      <c r="J136" s="4927"/>
      <c r="K136" s="4927"/>
      <c r="L136" s="4927"/>
    </row>
    <row r="137" spans="2:12">
      <c r="B137" s="1007" t="s">
        <v>2161</v>
      </c>
      <c r="C137" s="4937" t="s">
        <v>3073</v>
      </c>
      <c r="D137" s="4937"/>
      <c r="E137" s="4937"/>
      <c r="F137" s="4937"/>
      <c r="G137" s="4937"/>
      <c r="H137" s="4937"/>
      <c r="I137" s="4937"/>
      <c r="J137" s="4937"/>
      <c r="K137" s="4937"/>
      <c r="L137" s="4937"/>
    </row>
    <row r="138" spans="2:12" ht="13.2" customHeight="1">
      <c r="B138" s="1007"/>
      <c r="C138" s="4927" t="s">
        <v>3074</v>
      </c>
      <c r="D138" s="4927"/>
      <c r="E138" s="4927"/>
      <c r="F138" s="4927"/>
      <c r="G138" s="4927"/>
      <c r="H138" s="4927"/>
      <c r="I138" s="4927"/>
      <c r="J138" s="4927"/>
      <c r="K138" s="4927"/>
      <c r="L138" s="4927"/>
    </row>
    <row r="139" spans="2:12">
      <c r="B139" s="1007" t="s">
        <v>2160</v>
      </c>
      <c r="C139" s="4937" t="s">
        <v>3075</v>
      </c>
      <c r="D139" s="4937"/>
      <c r="E139" s="4937"/>
      <c r="F139" s="4937"/>
      <c r="G139" s="4937"/>
      <c r="H139" s="4937"/>
      <c r="I139" s="4937"/>
      <c r="J139" s="4937"/>
      <c r="K139" s="4937"/>
      <c r="L139" s="4937"/>
    </row>
    <row r="140" spans="2:12" ht="15.75" customHeight="1">
      <c r="B140" s="1007"/>
      <c r="C140" s="4927" t="s">
        <v>3076</v>
      </c>
      <c r="D140" s="4927"/>
      <c r="E140" s="4927"/>
      <c r="F140" s="4927"/>
      <c r="G140" s="4927"/>
      <c r="H140" s="4927"/>
      <c r="I140" s="4927"/>
      <c r="J140" s="4927"/>
      <c r="K140" s="4927"/>
      <c r="L140" s="4927"/>
    </row>
    <row r="141" spans="2:12">
      <c r="B141" s="1007" t="s">
        <v>2159</v>
      </c>
      <c r="C141" s="4937" t="s">
        <v>3077</v>
      </c>
      <c r="D141" s="4937"/>
      <c r="E141" s="4937"/>
      <c r="F141" s="4937"/>
      <c r="G141" s="4937"/>
      <c r="H141" s="4937"/>
      <c r="I141" s="4937"/>
      <c r="J141" s="4937"/>
      <c r="K141" s="4937"/>
      <c r="L141" s="4937"/>
    </row>
    <row r="142" spans="2:12" ht="28.5" customHeight="1">
      <c r="B142" s="1007"/>
      <c r="C142" s="4935" t="s">
        <v>3078</v>
      </c>
      <c r="D142" s="4935"/>
      <c r="E142" s="4935"/>
      <c r="F142" s="4935"/>
      <c r="G142" s="4935"/>
      <c r="H142" s="4935"/>
      <c r="I142" s="4935"/>
      <c r="J142" s="4935"/>
      <c r="K142" s="4935"/>
      <c r="L142" s="4935"/>
    </row>
    <row r="143" spans="2:12" ht="13.2" customHeight="1">
      <c r="B143" s="1007" t="s">
        <v>2153</v>
      </c>
      <c r="C143" s="4937" t="s">
        <v>3079</v>
      </c>
      <c r="D143" s="4937"/>
      <c r="E143" s="4937"/>
      <c r="F143" s="4937"/>
      <c r="G143" s="4937"/>
      <c r="H143" s="4937"/>
      <c r="I143" s="4937"/>
      <c r="J143" s="4937"/>
      <c r="K143" s="4937"/>
      <c r="L143" s="4937"/>
    </row>
    <row r="144" spans="2:12" ht="18" customHeight="1">
      <c r="B144" s="1007"/>
      <c r="C144" s="4935" t="s">
        <v>3080</v>
      </c>
      <c r="D144" s="4935"/>
      <c r="E144" s="4935"/>
      <c r="F144" s="4935"/>
      <c r="G144" s="4935"/>
      <c r="H144" s="4935"/>
      <c r="I144" s="4935"/>
      <c r="J144" s="4935"/>
      <c r="K144" s="4935"/>
      <c r="L144" s="4935"/>
    </row>
    <row r="145" spans="2:12" ht="13.2" customHeight="1">
      <c r="B145" s="1007" t="s">
        <v>2147</v>
      </c>
      <c r="C145" s="4937" t="s">
        <v>3081</v>
      </c>
      <c r="D145" s="4937"/>
      <c r="E145" s="4937"/>
      <c r="F145" s="4937"/>
      <c r="G145" s="4937"/>
      <c r="H145" s="4937"/>
      <c r="I145" s="4937"/>
      <c r="J145" s="4937"/>
      <c r="K145" s="4937"/>
      <c r="L145" s="4937"/>
    </row>
    <row r="146" spans="2:12" ht="14.25" customHeight="1">
      <c r="B146" s="1007"/>
      <c r="C146" s="4927" t="s">
        <v>3082</v>
      </c>
      <c r="D146" s="4927"/>
      <c r="E146" s="4927"/>
      <c r="F146" s="4927"/>
      <c r="G146" s="4927"/>
      <c r="H146" s="4927"/>
      <c r="I146" s="4927"/>
      <c r="J146" s="4927"/>
      <c r="K146" s="4927"/>
      <c r="L146" s="4927"/>
    </row>
    <row r="147" spans="2:12" ht="13.2" customHeight="1">
      <c r="B147" s="1007" t="s">
        <v>2144</v>
      </c>
      <c r="C147" s="4937" t="s">
        <v>3083</v>
      </c>
      <c r="D147" s="4937"/>
      <c r="E147" s="4937"/>
      <c r="F147" s="4937"/>
      <c r="G147" s="4937"/>
      <c r="H147" s="4937"/>
      <c r="I147" s="4937"/>
      <c r="J147" s="4937"/>
      <c r="K147" s="4937"/>
      <c r="L147" s="4937"/>
    </row>
    <row r="148" spans="2:12" ht="13.2" customHeight="1">
      <c r="B148" s="1007"/>
      <c r="C148" s="4927" t="s">
        <v>3084</v>
      </c>
      <c r="D148" s="4927"/>
      <c r="E148" s="4927"/>
      <c r="F148" s="4927"/>
      <c r="G148" s="4927"/>
      <c r="H148" s="4927"/>
      <c r="I148" s="4927"/>
      <c r="J148" s="4927"/>
      <c r="K148" s="4927"/>
      <c r="L148" s="4927"/>
    </row>
    <row r="149" spans="2:12" ht="13.2" customHeight="1">
      <c r="B149" s="1007" t="s">
        <v>2142</v>
      </c>
      <c r="C149" s="4937" t="s">
        <v>3085</v>
      </c>
      <c r="D149" s="4937"/>
      <c r="E149" s="4937"/>
      <c r="F149" s="4937"/>
      <c r="G149" s="4937"/>
      <c r="H149" s="4937"/>
      <c r="I149" s="4937"/>
      <c r="J149" s="4937"/>
      <c r="K149" s="4937"/>
      <c r="L149" s="4937"/>
    </row>
    <row r="150" spans="2:12" ht="14.25" customHeight="1">
      <c r="B150" s="1007"/>
      <c r="C150" s="4927" t="s">
        <v>3086</v>
      </c>
      <c r="D150" s="4927"/>
      <c r="E150" s="4927"/>
      <c r="F150" s="4927"/>
      <c r="G150" s="4927"/>
      <c r="H150" s="4927"/>
      <c r="I150" s="4927"/>
      <c r="J150" s="4927"/>
      <c r="K150" s="4927"/>
      <c r="L150" s="4927"/>
    </row>
    <row r="151" spans="2:12" ht="13.2" customHeight="1">
      <c r="B151" s="1007" t="s">
        <v>3087</v>
      </c>
      <c r="C151" s="4937" t="s">
        <v>3088</v>
      </c>
      <c r="D151" s="4937"/>
      <c r="E151" s="4937"/>
      <c r="F151" s="4937"/>
      <c r="G151" s="4937"/>
      <c r="H151" s="4937"/>
      <c r="I151" s="4937"/>
      <c r="J151" s="4937"/>
      <c r="K151" s="4937"/>
      <c r="L151" s="4937"/>
    </row>
    <row r="152" spans="2:12" ht="30" customHeight="1">
      <c r="B152" s="1007"/>
      <c r="C152" s="4935" t="s">
        <v>3089</v>
      </c>
      <c r="D152" s="4935"/>
      <c r="E152" s="4935"/>
      <c r="F152" s="4935"/>
      <c r="G152" s="4935"/>
      <c r="H152" s="4935"/>
      <c r="I152" s="4935"/>
      <c r="J152" s="4935"/>
      <c r="K152" s="4935"/>
      <c r="L152" s="4935"/>
    </row>
    <row r="153" spans="2:12" ht="30" customHeight="1">
      <c r="B153" s="1007"/>
      <c r="C153" s="4935" t="s">
        <v>3090</v>
      </c>
      <c r="D153" s="4935"/>
      <c r="E153" s="4935"/>
      <c r="F153" s="4935"/>
      <c r="G153" s="4935"/>
      <c r="H153" s="4935"/>
      <c r="I153" s="4935"/>
      <c r="J153" s="4935"/>
      <c r="K153" s="4935"/>
      <c r="L153" s="4935"/>
    </row>
    <row r="154" spans="2:12" ht="13.2" customHeight="1">
      <c r="B154" s="1007"/>
      <c r="C154" s="4927" t="s">
        <v>3091</v>
      </c>
      <c r="D154" s="4927"/>
      <c r="E154" s="4927"/>
      <c r="F154" s="4927"/>
      <c r="G154" s="4927"/>
      <c r="H154" s="4927"/>
      <c r="I154" s="4927"/>
      <c r="J154" s="4927"/>
      <c r="K154" s="4927"/>
      <c r="L154" s="4927"/>
    </row>
    <row r="155" spans="2:12" ht="13.2" customHeight="1">
      <c r="B155" s="1007" t="s">
        <v>3092</v>
      </c>
      <c r="C155" s="4937" t="s">
        <v>3093</v>
      </c>
      <c r="D155" s="4937"/>
      <c r="E155" s="4937"/>
      <c r="F155" s="4937"/>
      <c r="G155" s="4937"/>
      <c r="H155" s="4937"/>
      <c r="I155" s="4937"/>
      <c r="J155" s="4937"/>
      <c r="K155" s="4937"/>
      <c r="L155" s="4937"/>
    </row>
    <row r="156" spans="2:12" ht="59.4" customHeight="1">
      <c r="B156" s="1007"/>
      <c r="C156" s="4935" t="s">
        <v>3094</v>
      </c>
      <c r="D156" s="4935"/>
      <c r="E156" s="4935"/>
      <c r="F156" s="4935"/>
      <c r="G156" s="4935"/>
      <c r="H156" s="4935"/>
      <c r="I156" s="4935"/>
      <c r="J156" s="4935"/>
      <c r="K156" s="4935"/>
      <c r="L156" s="4935"/>
    </row>
    <row r="157" spans="2:12">
      <c r="B157" s="995"/>
      <c r="C157" s="1006"/>
      <c r="D157" s="995"/>
      <c r="E157" s="995"/>
      <c r="F157" s="995"/>
      <c r="G157" s="995"/>
      <c r="H157" s="995"/>
      <c r="I157" s="995"/>
      <c r="J157" s="995"/>
      <c r="K157" s="995"/>
      <c r="L157" s="995"/>
    </row>
  </sheetData>
  <mergeCells count="164">
    <mergeCell ref="C127:L127"/>
    <mergeCell ref="I31:L31"/>
    <mergeCell ref="F40:H42"/>
    <mergeCell ref="F37:H39"/>
    <mergeCell ref="I37:L39"/>
    <mergeCell ref="I40:L48"/>
    <mergeCell ref="I29:L29"/>
    <mergeCell ref="I30:L30"/>
    <mergeCell ref="I32:L32"/>
    <mergeCell ref="I33:L33"/>
    <mergeCell ref="I34:L34"/>
    <mergeCell ref="D56:L56"/>
    <mergeCell ref="B49:D53"/>
    <mergeCell ref="E49:E53"/>
    <mergeCell ref="B54:L55"/>
    <mergeCell ref="F49:H53"/>
    <mergeCell ref="B57:L57"/>
    <mergeCell ref="B37:D37"/>
    <mergeCell ref="I49:L53"/>
    <mergeCell ref="F33:H35"/>
    <mergeCell ref="D68:L68"/>
    <mergeCell ref="D69:L69"/>
    <mergeCell ref="D70:L70"/>
    <mergeCell ref="C65:L65"/>
    <mergeCell ref="B3:D3"/>
    <mergeCell ref="E3:L3"/>
    <mergeCell ref="B2:L2"/>
    <mergeCell ref="E4:G4"/>
    <mergeCell ref="B4:D4"/>
    <mergeCell ref="H4:I4"/>
    <mergeCell ref="J4:L4"/>
    <mergeCell ref="C125:L125"/>
    <mergeCell ref="J119:L119"/>
    <mergeCell ref="D114:L114"/>
    <mergeCell ref="B115:L115"/>
    <mergeCell ref="B117:G117"/>
    <mergeCell ref="H117:L117"/>
    <mergeCell ref="B118:D118"/>
    <mergeCell ref="B119:E119"/>
    <mergeCell ref="B96:L96"/>
    <mergeCell ref="B36:D36"/>
    <mergeCell ref="F36:H36"/>
    <mergeCell ref="I36:L36"/>
    <mergeCell ref="E84:L84"/>
    <mergeCell ref="D58:G58"/>
    <mergeCell ref="E80:L80"/>
    <mergeCell ref="C75:L75"/>
    <mergeCell ref="E79:L79"/>
    <mergeCell ref="C139:L139"/>
    <mergeCell ref="J120:L120"/>
    <mergeCell ref="F121:G121"/>
    <mergeCell ref="H121:I121"/>
    <mergeCell ref="J121:L121"/>
    <mergeCell ref="D101:L101"/>
    <mergeCell ref="E112:L112"/>
    <mergeCell ref="E113:L113"/>
    <mergeCell ref="B120:E120"/>
    <mergeCell ref="B121:E121"/>
    <mergeCell ref="B122:E122"/>
    <mergeCell ref="B123:E123"/>
    <mergeCell ref="D108:L108"/>
    <mergeCell ref="D109:L109"/>
    <mergeCell ref="D110:L110"/>
    <mergeCell ref="D106:L106"/>
    <mergeCell ref="D107:L107"/>
    <mergeCell ref="D111:L111"/>
    <mergeCell ref="F118:G118"/>
    <mergeCell ref="H118:I118"/>
    <mergeCell ref="J118:L118"/>
    <mergeCell ref="C138:L138"/>
    <mergeCell ref="C132:L132"/>
    <mergeCell ref="C135:L135"/>
    <mergeCell ref="I35:L35"/>
    <mergeCell ref="B11:L11"/>
    <mergeCell ref="B18:L18"/>
    <mergeCell ref="B12:L12"/>
    <mergeCell ref="B13:L14"/>
    <mergeCell ref="B15:L15"/>
    <mergeCell ref="B16:L16"/>
    <mergeCell ref="B19:L19"/>
    <mergeCell ref="B20:L20"/>
    <mergeCell ref="B24:D25"/>
    <mergeCell ref="F24:H26"/>
    <mergeCell ref="I24:L26"/>
    <mergeCell ref="D22:L22"/>
    <mergeCell ref="B23:D23"/>
    <mergeCell ref="D21:L21"/>
    <mergeCell ref="I23:L23"/>
    <mergeCell ref="F23:H23"/>
    <mergeCell ref="F30:H32"/>
    <mergeCell ref="F27:H29"/>
    <mergeCell ref="I27:L27"/>
    <mergeCell ref="F123:G123"/>
    <mergeCell ref="H123:I123"/>
    <mergeCell ref="F119:G119"/>
    <mergeCell ref="H119:I119"/>
    <mergeCell ref="C133:L133"/>
    <mergeCell ref="C134:L134"/>
    <mergeCell ref="C136:L136"/>
    <mergeCell ref="I28:L28"/>
    <mergeCell ref="F46:H48"/>
    <mergeCell ref="F43:H45"/>
    <mergeCell ref="D81:L81"/>
    <mergeCell ref="D83:L83"/>
    <mergeCell ref="D85:L85"/>
    <mergeCell ref="E86:L86"/>
    <mergeCell ref="E82:L82"/>
    <mergeCell ref="C59:L59"/>
    <mergeCell ref="C60:L60"/>
    <mergeCell ref="C61:L61"/>
    <mergeCell ref="C62:L62"/>
    <mergeCell ref="D63:L63"/>
    <mergeCell ref="D64:L64"/>
    <mergeCell ref="D67:L67"/>
    <mergeCell ref="C66:L66"/>
    <mergeCell ref="D77:L77"/>
    <mergeCell ref="C8:L8"/>
    <mergeCell ref="C9:L9"/>
    <mergeCell ref="C143:L143"/>
    <mergeCell ref="C145:L145"/>
    <mergeCell ref="C147:L147"/>
    <mergeCell ref="C149:L149"/>
    <mergeCell ref="C151:L151"/>
    <mergeCell ref="C155:L155"/>
    <mergeCell ref="C144:L144"/>
    <mergeCell ref="C146:L146"/>
    <mergeCell ref="C148:L148"/>
    <mergeCell ref="C150:L150"/>
    <mergeCell ref="C152:L152"/>
    <mergeCell ref="C153:L153"/>
    <mergeCell ref="C154:L154"/>
    <mergeCell ref="C141:L141"/>
    <mergeCell ref="C126:L126"/>
    <mergeCell ref="E87:L87"/>
    <mergeCell ref="E88:L88"/>
    <mergeCell ref="C89:L89"/>
    <mergeCell ref="D90:L90"/>
    <mergeCell ref="D91:L91"/>
    <mergeCell ref="C142:L142"/>
    <mergeCell ref="C128:L128"/>
    <mergeCell ref="C140:L140"/>
    <mergeCell ref="J123:L123"/>
    <mergeCell ref="F120:G120"/>
    <mergeCell ref="H120:I120"/>
    <mergeCell ref="D99:L99"/>
    <mergeCell ref="D100:L100"/>
    <mergeCell ref="C156:L156"/>
    <mergeCell ref="C71:L71"/>
    <mergeCell ref="D129:L129"/>
    <mergeCell ref="D130:L130"/>
    <mergeCell ref="D131:L131"/>
    <mergeCell ref="D92:L92"/>
    <mergeCell ref="D93:L93"/>
    <mergeCell ref="D94:L94"/>
    <mergeCell ref="C97:L97"/>
    <mergeCell ref="C98:L98"/>
    <mergeCell ref="C102:L102"/>
    <mergeCell ref="C103:L103"/>
    <mergeCell ref="C104:L104"/>
    <mergeCell ref="C105:L105"/>
    <mergeCell ref="F122:G122"/>
    <mergeCell ref="H122:I122"/>
    <mergeCell ref="J122:L122"/>
    <mergeCell ref="C137:L137"/>
  </mergeCells>
  <pageMargins left="0.51181102362204722" right="0.23622047244094491" top="0.74803149606299213" bottom="0.23622047244094491" header="0.27559055118110237" footer="0.15748031496062992"/>
  <pageSetup paperSize="9" scale="83" fitToHeight="100" orientation="portrait" r:id="rId1"/>
  <headerFooter alignWithMargins="0">
    <oddHeader>&amp;RKZN Department of Public Works
Effective Date:16 JANUARY 2023
Revision 9</oddHeader>
    <oddFooter>Page &amp;P of &amp;N</oddFooter>
  </headerFooter>
  <rowBreaks count="2" manualBreakCount="2">
    <brk id="32" min="1" max="11" man="1"/>
    <brk id="80" min="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419265" r:id="rId4" name="Button 1">
              <controlPr defaultSize="0" print="0" autoFill="0" autoPict="0" macro="[0]!ToMainMenu">
                <anchor>
                  <from>
                    <xdr:col>13</xdr:col>
                    <xdr:colOff>7620</xdr:colOff>
                    <xdr:row>0</xdr:row>
                    <xdr:rowOff>106680</xdr:rowOff>
                  </from>
                  <to>
                    <xdr:col>15</xdr:col>
                    <xdr:colOff>121920</xdr:colOff>
                    <xdr:row>1</xdr:row>
                    <xdr:rowOff>220980</xdr:rowOff>
                  </to>
                </anchor>
              </controlPr>
            </control>
          </mc:Choice>
        </mc:AlternateContent>
        <mc:AlternateContent xmlns:mc="http://schemas.openxmlformats.org/markup-compatibility/2006">
          <mc:Choice Requires="x14">
            <control shapeId="1419266" r:id="rId5" name="Button 2">
              <controlPr defaultSize="0" print="0" autoFill="0" autoPict="0" macro="[0]!Printsheet">
                <anchor>
                  <from>
                    <xdr:col>13</xdr:col>
                    <xdr:colOff>7620</xdr:colOff>
                    <xdr:row>2</xdr:row>
                    <xdr:rowOff>259080</xdr:rowOff>
                  </from>
                  <to>
                    <xdr:col>15</xdr:col>
                    <xdr:colOff>121920</xdr:colOff>
                    <xdr:row>2</xdr:row>
                    <xdr:rowOff>502920</xdr:rowOff>
                  </to>
                </anchor>
              </controlPr>
            </control>
          </mc:Choice>
        </mc:AlternateContent>
        <mc:AlternateContent xmlns:mc="http://schemas.openxmlformats.org/markup-compatibility/2006">
          <mc:Choice Requires="x14">
            <control shapeId="1419267" r:id="rId6" name="Button 3">
              <controlPr defaultSize="0" print="0" autoFill="0" autoPict="0" macro="[0]!PrintPreview">
                <anchor>
                  <from>
                    <xdr:col>13</xdr:col>
                    <xdr:colOff>7620</xdr:colOff>
                    <xdr:row>1</xdr:row>
                    <xdr:rowOff>251460</xdr:rowOff>
                  </from>
                  <to>
                    <xdr:col>15</xdr:col>
                    <xdr:colOff>121920</xdr:colOff>
                    <xdr:row>1</xdr:row>
                    <xdr:rowOff>495300</xdr:rowOff>
                  </to>
                </anchor>
              </controlPr>
            </control>
          </mc:Choice>
        </mc:AlternateContent>
        <mc:AlternateContent xmlns:mc="http://schemas.openxmlformats.org/markup-compatibility/2006">
          <mc:Choice Requires="x14">
            <control shapeId="1419268" r:id="rId7" name="Button 4">
              <controlPr defaultSize="0" print="0" autoFill="0" autoPict="0" macro="[0]!ToDataEntry">
                <anchor>
                  <from>
                    <xdr:col>13</xdr:col>
                    <xdr:colOff>7620</xdr:colOff>
                    <xdr:row>2</xdr:row>
                    <xdr:rowOff>533400</xdr:rowOff>
                  </from>
                  <to>
                    <xdr:col>15</xdr:col>
                    <xdr:colOff>121920</xdr:colOff>
                    <xdr:row>3</xdr:row>
                    <xdr:rowOff>190500</xdr:rowOff>
                  </to>
                </anchor>
              </controlPr>
            </control>
          </mc:Choice>
        </mc:AlternateContent>
      </controls>
    </mc:Choice>
  </mc:AlternateConten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89"/>
  <dimension ref="A2:K435"/>
  <sheetViews>
    <sheetView showGridLines="0" zoomScaleNormal="100" workbookViewId="0">
      <selection activeCell="E28" sqref="E28"/>
    </sheetView>
  </sheetViews>
  <sheetFormatPr defaultColWidth="8.88671875" defaultRowHeight="13.2"/>
  <cols>
    <col min="1" max="1" width="3.6640625" style="210" customWidth="1"/>
    <col min="2" max="2" width="6.109375" style="210" customWidth="1"/>
    <col min="3" max="3" width="11.44140625" style="210" customWidth="1"/>
    <col min="4" max="5" width="8.88671875" style="210"/>
    <col min="6" max="7" width="9.88671875" style="210" customWidth="1"/>
    <col min="8" max="11" width="8.88671875" style="210"/>
    <col min="12" max="12" width="5.5546875" style="210" customWidth="1"/>
    <col min="13" max="16384" width="8.88671875" style="210"/>
  </cols>
  <sheetData>
    <row r="2" spans="1:11">
      <c r="B2" s="3230" t="str">
        <f>+'Master Data'!F739</f>
        <v>Annexure 10</v>
      </c>
      <c r="C2" s="3230"/>
      <c r="D2" s="3230"/>
      <c r="E2" s="3230"/>
      <c r="F2" s="3230"/>
      <c r="G2" s="3230"/>
      <c r="H2" s="3230"/>
      <c r="I2" s="3230"/>
      <c r="J2" s="3230"/>
      <c r="K2" s="3230"/>
    </row>
    <row r="4" spans="1:11">
      <c r="B4" s="1673"/>
      <c r="C4" s="1674"/>
      <c r="D4" s="1674"/>
      <c r="E4" s="1674"/>
      <c r="F4" s="1674"/>
      <c r="G4" s="1674"/>
      <c r="H4" s="1674"/>
      <c r="I4" s="1674"/>
      <c r="J4" s="1674"/>
      <c r="K4" s="1675"/>
    </row>
    <row r="5" spans="1:11">
      <c r="B5" s="1676"/>
      <c r="K5" s="1677"/>
    </row>
    <row r="6" spans="1:11">
      <c r="B6" s="1676"/>
      <c r="K6" s="1677"/>
    </row>
    <row r="7" spans="1:11">
      <c r="B7" s="1676"/>
      <c r="K7" s="1677"/>
    </row>
    <row r="8" spans="1:11">
      <c r="B8" s="1676"/>
      <c r="K8" s="1677"/>
    </row>
    <row r="9" spans="1:11">
      <c r="B9" s="1676"/>
      <c r="K9" s="1677"/>
    </row>
    <row r="10" spans="1:11">
      <c r="B10" s="1676"/>
      <c r="K10" s="1677"/>
    </row>
    <row r="11" spans="1:11">
      <c r="A11" s="949" t="s">
        <v>582</v>
      </c>
      <c r="B11" s="1676"/>
      <c r="K11" s="1677"/>
    </row>
    <row r="12" spans="1:11">
      <c r="B12" s="1678"/>
      <c r="C12" s="1671"/>
      <c r="D12" s="1671"/>
      <c r="E12" s="1671"/>
      <c r="F12" s="1671"/>
      <c r="G12" s="1671"/>
      <c r="H12" s="1671"/>
      <c r="I12" s="1671"/>
      <c r="J12" s="1671"/>
      <c r="K12" s="1679"/>
    </row>
    <row r="13" spans="1:11">
      <c r="B13" s="2272" t="s">
        <v>3320</v>
      </c>
      <c r="C13" s="187"/>
      <c r="D13" s="187"/>
    </row>
    <row r="15" spans="1:11" ht="13.8">
      <c r="B15" s="5019" t="s">
        <v>4119</v>
      </c>
      <c r="C15" s="3055"/>
      <c r="D15" s="3055"/>
      <c r="E15" s="3055"/>
      <c r="F15" s="3055"/>
      <c r="G15" s="3055"/>
      <c r="H15" s="3055"/>
      <c r="I15" s="3055"/>
      <c r="J15" s="3055"/>
      <c r="K15" s="3055"/>
    </row>
    <row r="18" spans="1:11" ht="22.8">
      <c r="A18" s="5016" t="s">
        <v>3321</v>
      </c>
      <c r="B18" s="5016"/>
      <c r="C18" s="5016"/>
      <c r="D18" s="5016"/>
      <c r="E18" s="5016"/>
      <c r="F18" s="5016"/>
      <c r="G18" s="5016"/>
      <c r="H18" s="5016"/>
      <c r="I18" s="5016"/>
      <c r="J18" s="5016"/>
      <c r="K18" s="5016"/>
    </row>
    <row r="19" spans="1:11" ht="22.8">
      <c r="A19" s="1680"/>
      <c r="B19" s="1680"/>
      <c r="C19" s="1680"/>
      <c r="D19" s="1680"/>
      <c r="E19" s="1680"/>
      <c r="F19" s="1680"/>
      <c r="G19" s="1680"/>
      <c r="H19" s="1680"/>
      <c r="I19" s="1680"/>
      <c r="J19" s="1680"/>
      <c r="K19" s="1680"/>
    </row>
    <row r="20" spans="1:11" ht="22.8">
      <c r="A20" s="1680"/>
      <c r="B20" s="1680"/>
      <c r="C20" s="1680"/>
      <c r="D20" s="1680"/>
      <c r="E20" s="1680"/>
      <c r="F20" s="1680"/>
      <c r="G20" s="1680"/>
      <c r="H20" s="1680"/>
      <c r="I20" s="1680"/>
      <c r="J20" s="1680"/>
      <c r="K20" s="1680"/>
    </row>
    <row r="23" spans="1:11" ht="22.8">
      <c r="A23" s="5016" t="s">
        <v>3322</v>
      </c>
      <c r="B23" s="5016"/>
      <c r="C23" s="5016"/>
      <c r="D23" s="5016"/>
      <c r="E23" s="5016"/>
      <c r="F23" s="5016"/>
      <c r="G23" s="5016"/>
      <c r="H23" s="5016"/>
      <c r="I23" s="5016"/>
      <c r="J23" s="5016"/>
      <c r="K23" s="5016"/>
    </row>
    <row r="24" spans="1:11" ht="22.8">
      <c r="A24" s="1680"/>
      <c r="B24" s="1680"/>
      <c r="C24" s="1680"/>
      <c r="D24" s="1680"/>
      <c r="E24" s="1680"/>
      <c r="F24" s="1680"/>
      <c r="G24" s="1680"/>
      <c r="H24" s="1680"/>
      <c r="I24" s="1680"/>
      <c r="J24" s="1680"/>
      <c r="K24" s="1680"/>
    </row>
    <row r="25" spans="1:11" ht="22.8">
      <c r="A25" s="1680"/>
      <c r="B25" s="1680"/>
      <c r="C25" s="1680"/>
      <c r="D25" s="1680"/>
      <c r="E25" s="1680"/>
      <c r="F25" s="1680"/>
      <c r="G25" s="1680"/>
      <c r="H25" s="1680"/>
      <c r="I25" s="1680"/>
      <c r="J25" s="1680"/>
      <c r="K25" s="1680"/>
    </row>
    <row r="27" spans="1:11" ht="22.8">
      <c r="A27" s="5017" t="s">
        <v>4120</v>
      </c>
      <c r="B27" s="5017"/>
      <c r="C27" s="5017"/>
      <c r="D27" s="5017"/>
      <c r="E27" s="5017"/>
      <c r="F27" s="5017"/>
      <c r="G27" s="5017"/>
      <c r="H27" s="5017"/>
      <c r="I27" s="5017"/>
      <c r="J27" s="5017"/>
      <c r="K27" s="5017"/>
    </row>
    <row r="28" spans="1:11" ht="22.8">
      <c r="A28" s="1681"/>
      <c r="B28" s="1681"/>
      <c r="C28" s="1681"/>
      <c r="D28" s="1681"/>
      <c r="E28" s="1681"/>
      <c r="F28" s="1681"/>
      <c r="G28" s="1681"/>
      <c r="H28" s="1681"/>
      <c r="I28" s="1681"/>
      <c r="J28" s="1681"/>
      <c r="K28" s="1681"/>
    </row>
    <row r="31" spans="1:11" ht="22.8">
      <c r="A31" s="5016" t="s">
        <v>2732</v>
      </c>
      <c r="B31" s="5016"/>
      <c r="C31" s="5016"/>
      <c r="D31" s="5016"/>
      <c r="E31" s="5016"/>
      <c r="F31" s="5016"/>
      <c r="G31" s="5016"/>
      <c r="H31" s="5016"/>
      <c r="I31" s="5016"/>
      <c r="J31" s="5016"/>
      <c r="K31" s="5016"/>
    </row>
    <row r="32" spans="1:11" ht="22.8">
      <c r="A32" s="1680"/>
      <c r="B32" s="1680"/>
      <c r="C32" s="1680"/>
      <c r="D32" s="1680"/>
      <c r="E32" s="1680"/>
      <c r="F32" s="1680"/>
      <c r="G32" s="1680"/>
      <c r="H32" s="1680"/>
      <c r="I32" s="1680"/>
      <c r="J32" s="1680"/>
      <c r="K32" s="1680"/>
    </row>
    <row r="33" spans="1:11" ht="22.8">
      <c r="A33" s="1680"/>
      <c r="B33" s="1680"/>
      <c r="C33" s="1680"/>
      <c r="D33" s="1680"/>
      <c r="E33" s="1680"/>
      <c r="F33" s="1680"/>
      <c r="G33" s="1680"/>
      <c r="H33" s="1680"/>
      <c r="I33" s="1680"/>
      <c r="J33" s="1680"/>
      <c r="K33" s="1680"/>
    </row>
    <row r="35" spans="1:11" ht="22.8">
      <c r="A35" s="5017" t="s">
        <v>4121</v>
      </c>
      <c r="B35" s="5017"/>
      <c r="C35" s="5017"/>
      <c r="D35" s="5017"/>
      <c r="E35" s="5017"/>
      <c r="F35" s="5017"/>
      <c r="G35" s="5017"/>
      <c r="H35" s="5017"/>
      <c r="I35" s="5017"/>
      <c r="J35" s="5017"/>
      <c r="K35" s="5017"/>
    </row>
    <row r="36" spans="1:11" ht="22.8">
      <c r="A36" s="1681"/>
      <c r="B36" s="1681"/>
      <c r="C36" s="1681"/>
      <c r="D36" s="1681"/>
      <c r="E36" s="1681"/>
      <c r="F36" s="1681"/>
      <c r="G36" s="1681"/>
      <c r="H36" s="1681"/>
      <c r="I36" s="1681"/>
      <c r="J36" s="1681"/>
      <c r="K36" s="1681"/>
    </row>
    <row r="37" spans="1:11" ht="22.8">
      <c r="A37" s="1681"/>
      <c r="B37" s="1681"/>
      <c r="C37" s="1681"/>
      <c r="D37" s="1681"/>
      <c r="E37" s="1681"/>
      <c r="F37" s="1681"/>
      <c r="G37" s="1681"/>
      <c r="H37" s="1681"/>
      <c r="I37" s="1681"/>
      <c r="J37" s="1681"/>
      <c r="K37" s="1681"/>
    </row>
    <row r="38" spans="1:11" ht="22.8">
      <c r="A38" s="1681"/>
      <c r="B38" s="1681"/>
      <c r="C38" s="1681"/>
      <c r="D38" s="1681"/>
      <c r="E38" s="1681"/>
      <c r="F38" s="1681"/>
      <c r="G38" s="1681"/>
      <c r="H38" s="1681"/>
      <c r="I38" s="1681"/>
      <c r="J38" s="1681"/>
      <c r="K38" s="1681"/>
    </row>
    <row r="41" spans="1:11">
      <c r="A41" s="1672" t="s">
        <v>792</v>
      </c>
      <c r="B41" s="187" t="s">
        <v>3323</v>
      </c>
    </row>
    <row r="43" spans="1:11">
      <c r="B43" s="210" t="s">
        <v>3324</v>
      </c>
    </row>
    <row r="45" spans="1:11">
      <c r="B45" s="1682" t="s">
        <v>3381</v>
      </c>
      <c r="C45" s="949" t="s">
        <v>3382</v>
      </c>
      <c r="D45" s="1671"/>
      <c r="E45" s="1671"/>
      <c r="F45" s="1671"/>
      <c r="G45" s="1671"/>
      <c r="H45" s="1671"/>
      <c r="I45" s="1671"/>
      <c r="J45" s="1671"/>
    </row>
    <row r="47" spans="1:11">
      <c r="C47" s="949" t="s">
        <v>3383</v>
      </c>
      <c r="E47" s="1671"/>
      <c r="F47" s="1671"/>
      <c r="G47" s="1671"/>
      <c r="H47" s="1671"/>
      <c r="I47" s="1671"/>
      <c r="J47" s="1671"/>
    </row>
    <row r="49" spans="1:11">
      <c r="C49" s="949" t="s">
        <v>3384</v>
      </c>
    </row>
    <row r="51" spans="1:11">
      <c r="E51" s="210" t="s">
        <v>3325</v>
      </c>
    </row>
    <row r="53" spans="1:11">
      <c r="B53" s="1682" t="s">
        <v>3385</v>
      </c>
      <c r="C53" s="949" t="s">
        <v>3595</v>
      </c>
      <c r="D53" s="1671"/>
      <c r="E53" s="1671"/>
      <c r="F53" s="1671"/>
      <c r="G53" s="1671"/>
      <c r="H53" s="1671"/>
      <c r="I53" s="1671"/>
      <c r="J53" s="1671"/>
    </row>
    <row r="54" spans="1:11">
      <c r="I54" s="5018" t="s">
        <v>3386</v>
      </c>
      <c r="J54" s="5018"/>
    </row>
    <row r="56" spans="1:11">
      <c r="A56" s="1672" t="s">
        <v>787</v>
      </c>
      <c r="B56" s="187" t="s">
        <v>1654</v>
      </c>
    </row>
    <row r="58" spans="1:11" ht="25.95" customHeight="1">
      <c r="A58" s="210" t="s">
        <v>3326</v>
      </c>
      <c r="B58" s="1682" t="s">
        <v>3387</v>
      </c>
      <c r="C58" s="2418" t="s">
        <v>3327</v>
      </c>
      <c r="D58" s="2418"/>
      <c r="E58" s="2418"/>
      <c r="F58" s="2418"/>
      <c r="G58" s="2418"/>
      <c r="H58" s="2418"/>
      <c r="I58" s="2418"/>
      <c r="J58" s="2418"/>
      <c r="K58" s="2418"/>
    </row>
    <row r="59" spans="1:11" ht="13.2" customHeight="1">
      <c r="B59" s="1682"/>
      <c r="C59" s="95"/>
      <c r="D59" s="95"/>
      <c r="E59" s="95"/>
      <c r="F59" s="95"/>
      <c r="G59" s="95"/>
      <c r="H59" s="95"/>
      <c r="I59" s="95"/>
      <c r="J59" s="95"/>
      <c r="K59" s="95"/>
    </row>
    <row r="60" spans="1:11">
      <c r="C60" s="1683" t="s">
        <v>3370</v>
      </c>
      <c r="E60" s="2418" t="s">
        <v>3328</v>
      </c>
      <c r="F60" s="2418"/>
      <c r="G60" s="2418"/>
      <c r="H60" s="2418"/>
      <c r="I60" s="2418"/>
      <c r="J60" s="2418"/>
      <c r="K60" s="2418"/>
    </row>
    <row r="61" spans="1:11">
      <c r="C61" s="1683"/>
    </row>
    <row r="62" spans="1:11">
      <c r="C62" s="1683" t="s">
        <v>3371</v>
      </c>
      <c r="E62" s="2418" t="s">
        <v>3329</v>
      </c>
      <c r="F62" s="2418"/>
      <c r="G62" s="2418"/>
      <c r="H62" s="2418"/>
      <c r="I62" s="2418"/>
      <c r="J62" s="2418"/>
      <c r="K62" s="2418"/>
    </row>
    <row r="63" spans="1:11">
      <c r="C63" s="1683"/>
    </row>
    <row r="64" spans="1:11">
      <c r="C64" s="1683" t="s">
        <v>3330</v>
      </c>
      <c r="E64" s="2418" t="s">
        <v>3331</v>
      </c>
      <c r="F64" s="2418"/>
      <c r="G64" s="2418"/>
      <c r="H64" s="2418"/>
      <c r="I64" s="2418"/>
      <c r="J64" s="2418"/>
      <c r="K64" s="2418"/>
    </row>
    <row r="65" spans="1:11">
      <c r="C65" s="1683"/>
    </row>
    <row r="66" spans="1:11" ht="13.2" customHeight="1">
      <c r="C66" s="1683" t="s">
        <v>3372</v>
      </c>
      <c r="E66" s="2418" t="s">
        <v>3332</v>
      </c>
      <c r="F66" s="2418"/>
      <c r="G66" s="2418"/>
      <c r="H66" s="2418"/>
      <c r="I66" s="2418"/>
      <c r="J66" s="2418"/>
      <c r="K66" s="2418"/>
    </row>
    <row r="67" spans="1:11">
      <c r="C67" s="1683"/>
      <c r="E67" s="2418"/>
      <c r="F67" s="2418"/>
      <c r="G67" s="2418"/>
      <c r="H67" s="2418"/>
      <c r="I67" s="2418"/>
      <c r="J67" s="2418"/>
      <c r="K67" s="2418"/>
    </row>
    <row r="68" spans="1:11">
      <c r="C68" s="1683"/>
    </row>
    <row r="69" spans="1:11" ht="13.2" customHeight="1">
      <c r="C69" s="1683" t="s">
        <v>3373</v>
      </c>
      <c r="E69" s="2417" t="s">
        <v>3388</v>
      </c>
      <c r="F69" s="2418"/>
      <c r="G69" s="2418"/>
      <c r="H69" s="2418"/>
      <c r="I69" s="2418"/>
      <c r="J69" s="2418"/>
      <c r="K69" s="2418"/>
    </row>
    <row r="70" spans="1:11">
      <c r="E70" s="2418"/>
      <c r="F70" s="2418"/>
      <c r="G70" s="2418"/>
      <c r="H70" s="2418"/>
      <c r="I70" s="2418"/>
      <c r="J70" s="2418"/>
      <c r="K70" s="2418"/>
    </row>
    <row r="71" spans="1:11">
      <c r="E71" s="2418"/>
      <c r="F71" s="2418"/>
      <c r="G71" s="2418"/>
      <c r="H71" s="2418"/>
      <c r="I71" s="2418"/>
      <c r="J71" s="2418"/>
      <c r="K71" s="2418"/>
    </row>
    <row r="72" spans="1:11" ht="57" customHeight="1">
      <c r="E72" s="2418"/>
      <c r="F72" s="2418"/>
      <c r="G72" s="2418"/>
      <c r="H72" s="2418"/>
      <c r="I72" s="2418"/>
      <c r="J72" s="2418"/>
      <c r="K72" s="2418"/>
    </row>
    <row r="74" spans="1:11">
      <c r="A74" s="1672" t="s">
        <v>788</v>
      </c>
      <c r="B74" s="187" t="s">
        <v>3333</v>
      </c>
    </row>
    <row r="75" spans="1:11">
      <c r="A75" s="1672"/>
      <c r="B75" s="187"/>
    </row>
    <row r="76" spans="1:11">
      <c r="B76" s="210" t="s">
        <v>3334</v>
      </c>
    </row>
    <row r="78" spans="1:11">
      <c r="B78" s="1796" t="s">
        <v>3955</v>
      </c>
      <c r="C78" s="187"/>
      <c r="D78" s="187"/>
      <c r="E78" s="187"/>
      <c r="F78" s="187"/>
      <c r="G78" s="187"/>
      <c r="H78" s="187"/>
    </row>
    <row r="79" spans="1:11">
      <c r="B79" s="187"/>
      <c r="C79" s="187"/>
      <c r="D79" s="187"/>
      <c r="E79" s="187"/>
      <c r="F79" s="187"/>
      <c r="G79" s="187"/>
      <c r="H79" s="187"/>
    </row>
    <row r="80" spans="1:11" ht="14.4" customHeight="1"/>
    <row r="81" spans="1:10">
      <c r="A81" s="1672" t="s">
        <v>789</v>
      </c>
      <c r="B81" s="187" t="s">
        <v>3335</v>
      </c>
    </row>
    <row r="83" spans="1:10">
      <c r="B83" s="856" t="s">
        <v>3389</v>
      </c>
      <c r="C83" s="949" t="s">
        <v>3393</v>
      </c>
    </row>
    <row r="84" spans="1:10" ht="23.4" customHeight="1">
      <c r="B84" s="856"/>
      <c r="C84" s="1670"/>
      <c r="D84" s="1671"/>
      <c r="E84" s="1671"/>
      <c r="F84" s="1671"/>
      <c r="G84" s="1671"/>
      <c r="H84" s="1671"/>
      <c r="I84" s="1671"/>
      <c r="J84" s="1671"/>
    </row>
    <row r="85" spans="1:10" ht="23.4" customHeight="1">
      <c r="B85" s="856"/>
      <c r="C85" s="1684"/>
      <c r="D85" s="1685"/>
      <c r="E85" s="1685"/>
      <c r="F85" s="1685"/>
      <c r="G85" s="1685"/>
      <c r="H85" s="1685"/>
      <c r="I85" s="1685"/>
      <c r="J85" s="1685"/>
    </row>
    <row r="86" spans="1:10">
      <c r="B86" s="856"/>
      <c r="C86" s="949"/>
    </row>
    <row r="87" spans="1:10">
      <c r="B87" s="856" t="s">
        <v>3389</v>
      </c>
      <c r="C87" s="949" t="s">
        <v>3390</v>
      </c>
    </row>
    <row r="88" spans="1:10">
      <c r="B88" s="856"/>
      <c r="C88" s="949"/>
    </row>
    <row r="89" spans="1:10">
      <c r="B89" s="856" t="s">
        <v>3389</v>
      </c>
      <c r="C89" s="949" t="s">
        <v>3394</v>
      </c>
    </row>
    <row r="90" spans="1:10">
      <c r="B90" s="856"/>
      <c r="C90" s="949"/>
    </row>
    <row r="91" spans="1:10">
      <c r="B91" s="856"/>
      <c r="C91" s="1670"/>
      <c r="D91" s="1671"/>
      <c r="E91" s="1671"/>
      <c r="F91" s="1671"/>
      <c r="G91" s="1671"/>
      <c r="H91" s="1671"/>
      <c r="I91" s="1671"/>
      <c r="J91" s="1671"/>
    </row>
    <row r="92" spans="1:10">
      <c r="B92" s="856"/>
      <c r="C92" s="949"/>
    </row>
    <row r="93" spans="1:10">
      <c r="B93" s="856" t="s">
        <v>3389</v>
      </c>
      <c r="C93" s="949" t="s">
        <v>3391</v>
      </c>
    </row>
    <row r="94" spans="1:10">
      <c r="B94" s="856"/>
      <c r="C94" s="949"/>
    </row>
    <row r="95" spans="1:10" ht="13.2" customHeight="1">
      <c r="B95" s="856" t="s">
        <v>3389</v>
      </c>
      <c r="C95" s="2417" t="s">
        <v>3392</v>
      </c>
      <c r="D95" s="2417"/>
      <c r="E95" s="2417"/>
      <c r="F95" s="2417"/>
      <c r="G95" s="2417"/>
      <c r="H95" s="2417"/>
      <c r="I95" s="2417"/>
      <c r="J95" s="2417"/>
    </row>
    <row r="96" spans="1:10">
      <c r="B96" s="856"/>
      <c r="C96" s="2417"/>
      <c r="D96" s="2417"/>
      <c r="E96" s="2417"/>
      <c r="F96" s="2417"/>
      <c r="G96" s="2417"/>
      <c r="H96" s="2417"/>
      <c r="I96" s="2417"/>
      <c r="J96" s="2417"/>
    </row>
    <row r="97" spans="1:11">
      <c r="B97" s="856"/>
      <c r="C97" s="1030"/>
      <c r="D97" s="1030"/>
      <c r="E97" s="1030"/>
      <c r="F97" s="1030"/>
      <c r="G97" s="1030"/>
      <c r="H97" s="1030"/>
      <c r="I97" s="1030"/>
      <c r="J97" s="1030"/>
    </row>
    <row r="98" spans="1:11">
      <c r="A98" s="1672" t="s">
        <v>790</v>
      </c>
      <c r="B98" s="187" t="s">
        <v>3336</v>
      </c>
    </row>
    <row r="99" spans="1:11">
      <c r="A99" s="1672"/>
      <c r="B99" s="187"/>
    </row>
    <row r="100" spans="1:11" ht="33.6" customHeight="1">
      <c r="B100" s="2417" t="s">
        <v>4122</v>
      </c>
      <c r="C100" s="2418"/>
      <c r="D100" s="2418"/>
      <c r="E100" s="2418"/>
      <c r="F100" s="2418"/>
      <c r="G100" s="2418"/>
      <c r="H100" s="2418"/>
      <c r="I100" s="2418"/>
      <c r="J100" s="2418"/>
      <c r="K100" s="2418"/>
    </row>
    <row r="102" spans="1:11">
      <c r="A102" s="1672" t="s">
        <v>791</v>
      </c>
      <c r="B102" s="187" t="s">
        <v>3337</v>
      </c>
    </row>
    <row r="103" spans="1:11">
      <c r="A103" s="1672"/>
      <c r="B103" s="187"/>
    </row>
    <row r="104" spans="1:11">
      <c r="B104" s="1797" t="s">
        <v>3395</v>
      </c>
      <c r="C104" s="210" t="s">
        <v>3396</v>
      </c>
    </row>
    <row r="105" spans="1:11">
      <c r="B105" s="1669"/>
    </row>
    <row r="106" spans="1:11" ht="13.2" customHeight="1">
      <c r="B106" s="856" t="s">
        <v>3389</v>
      </c>
      <c r="C106" s="2417" t="s">
        <v>3406</v>
      </c>
      <c r="D106" s="2417"/>
      <c r="E106" s="2417"/>
      <c r="F106" s="2417"/>
      <c r="G106" s="2417"/>
      <c r="H106" s="2417"/>
      <c r="I106" s="2417"/>
      <c r="J106" s="2417"/>
      <c r="K106" s="2417"/>
    </row>
    <row r="107" spans="1:11">
      <c r="B107" s="856"/>
      <c r="C107" s="2417"/>
      <c r="D107" s="2417"/>
      <c r="E107" s="2417"/>
      <c r="F107" s="2417"/>
      <c r="G107" s="2417"/>
      <c r="H107" s="2417"/>
      <c r="I107" s="2417"/>
      <c r="J107" s="2417"/>
      <c r="K107" s="2417"/>
    </row>
    <row r="109" spans="1:11">
      <c r="B109" s="856" t="s">
        <v>3389</v>
      </c>
      <c r="C109" s="2423" t="s">
        <v>3398</v>
      </c>
      <c r="D109" s="2423"/>
      <c r="E109" s="2423"/>
      <c r="F109" s="2423"/>
      <c r="G109" s="2423"/>
      <c r="H109" s="2423"/>
      <c r="I109" s="2423"/>
      <c r="J109" s="2423"/>
      <c r="K109" s="2423"/>
    </row>
    <row r="111" spans="1:11">
      <c r="B111" s="856" t="s">
        <v>3389</v>
      </c>
      <c r="C111" s="2423" t="s">
        <v>3399</v>
      </c>
      <c r="D111" s="2423"/>
      <c r="E111" s="2423"/>
      <c r="F111" s="2423"/>
      <c r="G111" s="2423"/>
      <c r="H111" s="2423"/>
      <c r="I111" s="2423"/>
      <c r="J111" s="2423"/>
      <c r="K111" s="2423"/>
    </row>
    <row r="113" spans="2:11">
      <c r="B113" s="856" t="s">
        <v>3389</v>
      </c>
      <c r="C113" s="2417" t="s">
        <v>3400</v>
      </c>
      <c r="D113" s="2417"/>
      <c r="E113" s="2417"/>
      <c r="F113" s="2417"/>
      <c r="G113" s="2417"/>
      <c r="H113" s="2417"/>
      <c r="I113" s="2417"/>
      <c r="J113" s="2417"/>
      <c r="K113" s="2417"/>
    </row>
    <row r="114" spans="2:11">
      <c r="B114" s="856"/>
      <c r="C114" s="2417"/>
      <c r="D114" s="2417"/>
      <c r="E114" s="2417"/>
      <c r="F114" s="2417"/>
      <c r="G114" s="2417"/>
      <c r="H114" s="2417"/>
      <c r="I114" s="2417"/>
      <c r="J114" s="2417"/>
      <c r="K114" s="2417"/>
    </row>
    <row r="116" spans="2:11">
      <c r="B116" s="856" t="s">
        <v>3389</v>
      </c>
      <c r="C116" s="2423" t="s">
        <v>3401</v>
      </c>
      <c r="D116" s="2423"/>
      <c r="E116" s="2423"/>
      <c r="F116" s="2423"/>
      <c r="G116" s="2423"/>
      <c r="H116" s="2423"/>
      <c r="I116" s="2423"/>
      <c r="J116" s="2423"/>
      <c r="K116" s="2423"/>
    </row>
    <row r="118" spans="2:11">
      <c r="C118" s="2423" t="s">
        <v>3402</v>
      </c>
      <c r="D118" s="2423"/>
      <c r="E118" s="2423"/>
      <c r="F118" s="2423"/>
      <c r="G118" s="2423"/>
      <c r="H118" s="2423"/>
      <c r="I118" s="2423"/>
      <c r="J118" s="2423"/>
      <c r="K118" s="2423"/>
    </row>
    <row r="120" spans="2:11" ht="13.8">
      <c r="B120" s="856" t="s">
        <v>582</v>
      </c>
      <c r="C120" s="1686" t="s">
        <v>3407</v>
      </c>
      <c r="D120" s="949" t="s">
        <v>3403</v>
      </c>
    </row>
    <row r="122" spans="2:11" ht="13.8">
      <c r="B122" s="856" t="s">
        <v>582</v>
      </c>
      <c r="C122" s="1686" t="s">
        <v>3407</v>
      </c>
      <c r="D122" s="949" t="s">
        <v>3404</v>
      </c>
    </row>
    <row r="124" spans="2:11" ht="13.8">
      <c r="B124" s="856" t="s">
        <v>582</v>
      </c>
      <c r="C124" s="1686" t="s">
        <v>3407</v>
      </c>
      <c r="D124" s="949" t="s">
        <v>3405</v>
      </c>
    </row>
    <row r="126" spans="2:11">
      <c r="B126" s="1797" t="s">
        <v>3397</v>
      </c>
      <c r="C126" s="2273" t="s">
        <v>761</v>
      </c>
    </row>
    <row r="128" spans="2:11">
      <c r="B128" s="856" t="s">
        <v>3389</v>
      </c>
      <c r="C128" s="2417" t="s">
        <v>3408</v>
      </c>
      <c r="D128" s="2417"/>
      <c r="E128" s="2417"/>
      <c r="F128" s="2417"/>
      <c r="G128" s="2417"/>
      <c r="H128" s="2417"/>
      <c r="I128" s="2417"/>
      <c r="J128" s="2417"/>
      <c r="K128" s="2417"/>
    </row>
    <row r="130" spans="2:11">
      <c r="B130" s="856" t="s">
        <v>3389</v>
      </c>
      <c r="C130" s="2417" t="s">
        <v>3409</v>
      </c>
      <c r="D130" s="2417"/>
      <c r="E130" s="2417"/>
      <c r="F130" s="2417"/>
      <c r="G130" s="2417"/>
      <c r="H130" s="2417"/>
      <c r="I130" s="2417"/>
      <c r="J130" s="2417"/>
      <c r="K130" s="2417"/>
    </row>
    <row r="132" spans="2:11">
      <c r="B132" s="856" t="s">
        <v>3389</v>
      </c>
      <c r="C132" s="2417" t="s">
        <v>3410</v>
      </c>
      <c r="D132" s="2417"/>
      <c r="E132" s="2417"/>
      <c r="F132" s="2417"/>
      <c r="G132" s="2417"/>
      <c r="H132" s="2417"/>
      <c r="I132" s="2417"/>
      <c r="J132" s="2417"/>
      <c r="K132" s="2417"/>
    </row>
    <row r="134" spans="2:11">
      <c r="B134" s="856" t="s">
        <v>3389</v>
      </c>
      <c r="C134" s="2417" t="s">
        <v>3411</v>
      </c>
      <c r="D134" s="2417"/>
      <c r="E134" s="2417"/>
      <c r="F134" s="2417"/>
      <c r="G134" s="2417"/>
      <c r="H134" s="2417"/>
      <c r="I134" s="2417"/>
      <c r="J134" s="2417"/>
      <c r="K134" s="2417"/>
    </row>
    <row r="136" spans="2:11" ht="42" customHeight="1">
      <c r="B136" s="856" t="s">
        <v>3389</v>
      </c>
      <c r="C136" s="2417" t="s">
        <v>3412</v>
      </c>
      <c r="D136" s="2417"/>
      <c r="E136" s="2417"/>
      <c r="F136" s="2417"/>
      <c r="G136" s="2417"/>
      <c r="H136" s="2417"/>
      <c r="I136" s="2417"/>
      <c r="J136" s="2417"/>
      <c r="K136" s="2417"/>
    </row>
    <row r="138" spans="2:11">
      <c r="B138" s="856" t="s">
        <v>3389</v>
      </c>
      <c r="C138" s="2417" t="s">
        <v>3413</v>
      </c>
      <c r="D138" s="2417"/>
      <c r="E138" s="2417"/>
      <c r="F138" s="2417"/>
      <c r="G138" s="2417"/>
      <c r="H138" s="2417"/>
      <c r="I138" s="2417"/>
      <c r="J138" s="2417"/>
      <c r="K138" s="2417"/>
    </row>
    <row r="140" spans="2:11">
      <c r="B140" s="856" t="s">
        <v>3389</v>
      </c>
      <c r="C140" s="2417" t="s">
        <v>3414</v>
      </c>
      <c r="D140" s="2417"/>
      <c r="E140" s="2417"/>
      <c r="F140" s="2417"/>
      <c r="G140" s="2417"/>
      <c r="H140" s="2417"/>
      <c r="I140" s="2417"/>
      <c r="J140" s="2417"/>
      <c r="K140" s="2417"/>
    </row>
    <row r="142" spans="2:11" ht="31.2" customHeight="1">
      <c r="B142" s="856" t="s">
        <v>3389</v>
      </c>
      <c r="C142" s="2417" t="s">
        <v>3415</v>
      </c>
      <c r="D142" s="2417"/>
      <c r="E142" s="2417"/>
      <c r="F142" s="2417"/>
      <c r="G142" s="2417"/>
      <c r="H142" s="2417"/>
      <c r="I142" s="2417"/>
      <c r="J142" s="2417"/>
      <c r="K142" s="2417"/>
    </row>
    <row r="144" spans="2:11">
      <c r="B144" s="856" t="s">
        <v>3389</v>
      </c>
      <c r="C144" s="2417" t="s">
        <v>3416</v>
      </c>
      <c r="D144" s="2417"/>
      <c r="E144" s="2417"/>
      <c r="F144" s="2417"/>
      <c r="G144" s="2417"/>
      <c r="H144" s="2417"/>
      <c r="I144" s="2417"/>
      <c r="J144" s="2417"/>
      <c r="K144" s="2417"/>
    </row>
    <row r="146" spans="1:11">
      <c r="A146" s="1672" t="s">
        <v>3417</v>
      </c>
      <c r="B146" s="187"/>
    </row>
    <row r="148" spans="1:11">
      <c r="B148" s="949" t="s">
        <v>3420</v>
      </c>
      <c r="F148" s="1671"/>
      <c r="G148" s="1671"/>
      <c r="H148" s="1671"/>
      <c r="I148" s="1671"/>
    </row>
    <row r="150" spans="1:11">
      <c r="B150" s="949" t="s">
        <v>3419</v>
      </c>
    </row>
    <row r="152" spans="1:11">
      <c r="B152" s="949" t="s">
        <v>3421</v>
      </c>
      <c r="F152" s="1671"/>
      <c r="G152" s="1671"/>
      <c r="H152" s="1671"/>
      <c r="I152" s="1671"/>
    </row>
    <row r="154" spans="1:11">
      <c r="A154" s="1672" t="s">
        <v>3418</v>
      </c>
      <c r="B154" s="187"/>
    </row>
    <row r="156" spans="1:11" ht="13.2" customHeight="1">
      <c r="B156" s="2418" t="s">
        <v>3338</v>
      </c>
      <c r="C156" s="2418"/>
      <c r="D156" s="2418"/>
      <c r="E156" s="2418"/>
      <c r="F156" s="2418"/>
      <c r="G156" s="2418"/>
      <c r="H156" s="2418"/>
      <c r="I156" s="2418"/>
      <c r="J156" s="2418"/>
      <c r="K156" s="2418"/>
    </row>
    <row r="157" spans="1:11">
      <c r="B157" s="2418"/>
      <c r="C157" s="2418"/>
      <c r="D157" s="2418"/>
      <c r="E157" s="2418"/>
      <c r="F157" s="2418"/>
      <c r="G157" s="2418"/>
      <c r="H157" s="2418"/>
      <c r="I157" s="2418"/>
      <c r="J157" s="2418"/>
      <c r="K157" s="2418"/>
    </row>
    <row r="158" spans="1:11" ht="16.2" customHeight="1">
      <c r="B158" s="2418"/>
      <c r="C158" s="2418"/>
      <c r="D158" s="2418"/>
      <c r="E158" s="2418"/>
      <c r="F158" s="2418"/>
      <c r="G158" s="2418"/>
      <c r="H158" s="2418"/>
      <c r="I158" s="2418"/>
      <c r="J158" s="2418"/>
      <c r="K158" s="2418"/>
    </row>
    <row r="160" spans="1:11">
      <c r="A160" s="1672" t="s">
        <v>1391</v>
      </c>
      <c r="B160" s="187" t="s">
        <v>3339</v>
      </c>
    </row>
    <row r="161" spans="1:11">
      <c r="A161" s="1682"/>
    </row>
    <row r="162" spans="1:11">
      <c r="B162" s="187" t="s">
        <v>3340</v>
      </c>
      <c r="C162" s="187" t="s">
        <v>3341</v>
      </c>
    </row>
    <row r="163" spans="1:11">
      <c r="B163" s="187"/>
      <c r="C163" s="187"/>
    </row>
    <row r="164" spans="1:11" ht="30" customHeight="1">
      <c r="B164" s="1682" t="s">
        <v>3428</v>
      </c>
      <c r="C164" s="2417" t="s">
        <v>3424</v>
      </c>
      <c r="D164" s="2417"/>
      <c r="E164" s="2417"/>
      <c r="F164" s="2417"/>
      <c r="G164" s="2417"/>
      <c r="H164" s="2417"/>
      <c r="I164" s="2417"/>
      <c r="J164" s="2417"/>
      <c r="K164" s="2417"/>
    </row>
    <row r="166" spans="1:11">
      <c r="B166" s="1682" t="s">
        <v>3429</v>
      </c>
      <c r="C166" s="2417" t="s">
        <v>3425</v>
      </c>
      <c r="D166" s="2417"/>
      <c r="E166" s="2417"/>
      <c r="F166" s="2417"/>
      <c r="G166" s="2417"/>
      <c r="H166" s="2417"/>
      <c r="I166" s="2417"/>
      <c r="J166" s="2417"/>
      <c r="K166" s="2417"/>
    </row>
    <row r="168" spans="1:11" ht="58.2" customHeight="1">
      <c r="B168" s="1682" t="s">
        <v>3430</v>
      </c>
      <c r="C168" s="2417" t="s">
        <v>3426</v>
      </c>
      <c r="D168" s="2417"/>
      <c r="E168" s="2417"/>
      <c r="F168" s="2417"/>
      <c r="G168" s="2417"/>
      <c r="H168" s="2417"/>
      <c r="I168" s="2417"/>
      <c r="J168" s="2417"/>
      <c r="K168" s="2417"/>
    </row>
    <row r="170" spans="1:11" ht="42.6" customHeight="1">
      <c r="B170" s="1682" t="s">
        <v>3431</v>
      </c>
      <c r="C170" s="2417" t="s">
        <v>3427</v>
      </c>
      <c r="D170" s="2417"/>
      <c r="E170" s="2417"/>
      <c r="F170" s="2417"/>
      <c r="G170" s="2417"/>
      <c r="H170" s="2417"/>
      <c r="I170" s="2417"/>
      <c r="J170" s="2417"/>
      <c r="K170" s="2417"/>
    </row>
    <row r="172" spans="1:11">
      <c r="B172" s="187" t="s">
        <v>3422</v>
      </c>
      <c r="C172" s="187" t="s">
        <v>3423</v>
      </c>
    </row>
    <row r="174" spans="1:11">
      <c r="B174" s="1682" t="s">
        <v>3434</v>
      </c>
      <c r="C174" s="2417" t="s">
        <v>3432</v>
      </c>
      <c r="D174" s="2417"/>
      <c r="E174" s="2417"/>
      <c r="F174" s="2417"/>
      <c r="G174" s="2417"/>
      <c r="H174" s="2417"/>
      <c r="I174" s="2417"/>
      <c r="J174" s="2417"/>
      <c r="K174" s="2417"/>
    </row>
    <row r="176" spans="1:11" ht="28.95" customHeight="1">
      <c r="B176" s="1682" t="s">
        <v>3435</v>
      </c>
      <c r="C176" s="2417" t="s">
        <v>3433</v>
      </c>
      <c r="D176" s="2417"/>
      <c r="E176" s="2417"/>
      <c r="F176" s="2417"/>
      <c r="G176" s="2417"/>
      <c r="H176" s="2417"/>
      <c r="I176" s="2417"/>
      <c r="J176" s="2417"/>
      <c r="K176" s="2417"/>
    </row>
    <row r="178" spans="2:11">
      <c r="B178" s="187" t="s">
        <v>3342</v>
      </c>
      <c r="C178" s="187" t="s">
        <v>3343</v>
      </c>
    </row>
    <row r="179" spans="2:11">
      <c r="B179" s="187"/>
      <c r="C179" s="187"/>
    </row>
    <row r="180" spans="2:11" ht="46.95" customHeight="1">
      <c r="B180" s="2418" t="s">
        <v>3344</v>
      </c>
      <c r="C180" s="2418"/>
      <c r="D180" s="2418"/>
      <c r="E180" s="2418"/>
      <c r="F180" s="2418"/>
      <c r="G180" s="2418"/>
      <c r="H180" s="2418"/>
      <c r="I180" s="2418"/>
      <c r="J180" s="2418"/>
      <c r="K180" s="2418"/>
    </row>
    <row r="182" spans="2:11">
      <c r="B182" s="187" t="s">
        <v>3374</v>
      </c>
      <c r="C182" s="187" t="s">
        <v>3345</v>
      </c>
    </row>
    <row r="183" spans="2:11">
      <c r="B183" s="187"/>
      <c r="C183" s="187"/>
    </row>
    <row r="184" spans="2:11">
      <c r="B184" s="1682" t="s">
        <v>3439</v>
      </c>
      <c r="C184" s="2417" t="s">
        <v>3436</v>
      </c>
      <c r="D184" s="2417"/>
      <c r="E184" s="2417"/>
      <c r="F184" s="2417"/>
      <c r="G184" s="2417"/>
      <c r="H184" s="2417"/>
      <c r="I184" s="2417"/>
      <c r="J184" s="2417"/>
      <c r="K184" s="2417"/>
    </row>
    <row r="186" spans="2:11">
      <c r="B186" s="1682" t="s">
        <v>3440</v>
      </c>
      <c r="C186" s="2417" t="s">
        <v>3437</v>
      </c>
      <c r="D186" s="2417"/>
      <c r="E186" s="2417"/>
      <c r="F186" s="2417"/>
      <c r="G186" s="2417"/>
      <c r="H186" s="2417"/>
      <c r="I186" s="2417"/>
      <c r="J186" s="2417"/>
      <c r="K186" s="2417"/>
    </row>
    <row r="188" spans="2:11">
      <c r="B188" s="1682" t="s">
        <v>3441</v>
      </c>
      <c r="C188" s="2417" t="s">
        <v>3438</v>
      </c>
      <c r="D188" s="2417"/>
      <c r="E188" s="2417"/>
      <c r="F188" s="2417"/>
      <c r="G188" s="2417"/>
      <c r="H188" s="2417"/>
      <c r="I188" s="2417"/>
      <c r="J188" s="2417"/>
      <c r="K188" s="2417"/>
    </row>
    <row r="189" spans="2:11">
      <c r="B189" s="1682"/>
      <c r="C189" s="949"/>
    </row>
    <row r="190" spans="2:11">
      <c r="C190" s="208" t="s">
        <v>503</v>
      </c>
      <c r="D190" s="2417" t="s">
        <v>3442</v>
      </c>
      <c r="E190" s="2417"/>
      <c r="F190" s="2417"/>
      <c r="G190" s="2417"/>
      <c r="H190" s="2417"/>
      <c r="I190" s="2417"/>
      <c r="J190" s="2417"/>
      <c r="K190" s="2417"/>
    </row>
    <row r="191" spans="2:11">
      <c r="C191" s="208"/>
      <c r="D191" s="949"/>
    </row>
    <row r="192" spans="2:11">
      <c r="C192" s="208" t="s">
        <v>928</v>
      </c>
      <c r="D192" s="2417" t="s">
        <v>3443</v>
      </c>
      <c r="E192" s="2417"/>
      <c r="F192" s="2417"/>
      <c r="G192" s="2417"/>
      <c r="H192" s="2417"/>
      <c r="I192" s="2417"/>
      <c r="J192" s="2417"/>
      <c r="K192" s="2417"/>
    </row>
    <row r="194" spans="2:11">
      <c r="B194" s="949" t="s">
        <v>3444</v>
      </c>
      <c r="C194" s="2417" t="s">
        <v>3445</v>
      </c>
      <c r="D194" s="2417"/>
      <c r="E194" s="2417"/>
      <c r="F194" s="2417"/>
      <c r="G194" s="2417"/>
      <c r="H194" s="2417"/>
      <c r="I194" s="2417"/>
      <c r="J194" s="2417"/>
      <c r="K194" s="2417"/>
    </row>
    <row r="195" spans="2:11">
      <c r="B195" s="949"/>
    </row>
    <row r="196" spans="2:11" ht="28.95" customHeight="1">
      <c r="C196" s="856" t="s">
        <v>1341</v>
      </c>
      <c r="D196" s="2417" t="s">
        <v>3446</v>
      </c>
      <c r="E196" s="2417"/>
      <c r="F196" s="2417"/>
      <c r="G196" s="2417"/>
      <c r="H196" s="2417"/>
      <c r="I196" s="2417"/>
      <c r="J196" s="2417"/>
      <c r="K196" s="2417"/>
    </row>
    <row r="197" spans="2:11">
      <c r="C197" s="856"/>
    </row>
    <row r="198" spans="2:11" ht="28.95" customHeight="1">
      <c r="C198" s="856" t="s">
        <v>2266</v>
      </c>
      <c r="D198" s="2417" t="s">
        <v>3447</v>
      </c>
      <c r="E198" s="2417"/>
      <c r="F198" s="2417"/>
      <c r="G198" s="2417"/>
      <c r="H198" s="2417"/>
      <c r="I198" s="2417"/>
      <c r="J198" s="2417"/>
      <c r="K198" s="2417"/>
    </row>
    <row r="200" spans="2:11">
      <c r="B200" s="187">
        <v>9.5</v>
      </c>
      <c r="C200" s="187" t="s">
        <v>3346</v>
      </c>
    </row>
    <row r="201" spans="2:11">
      <c r="B201" s="187"/>
      <c r="C201" s="187"/>
    </row>
    <row r="202" spans="2:11" ht="30.6" customHeight="1">
      <c r="B202" s="949" t="s">
        <v>3448</v>
      </c>
      <c r="C202" s="2417" t="s">
        <v>3449</v>
      </c>
      <c r="D202" s="2417"/>
      <c r="E202" s="2417"/>
      <c r="F202" s="2417"/>
      <c r="G202" s="2417"/>
      <c r="H202" s="2417"/>
      <c r="I202" s="2417"/>
      <c r="J202" s="2417"/>
      <c r="K202" s="2417"/>
    </row>
    <row r="204" spans="2:11" ht="30.6" customHeight="1">
      <c r="B204" s="949" t="s">
        <v>3450</v>
      </c>
      <c r="C204" s="2417" t="s">
        <v>3451</v>
      </c>
      <c r="D204" s="2417"/>
      <c r="E204" s="2417"/>
      <c r="F204" s="2417"/>
      <c r="G204" s="2417"/>
      <c r="H204" s="2417"/>
      <c r="I204" s="2417"/>
      <c r="J204" s="2417"/>
      <c r="K204" s="2417"/>
    </row>
    <row r="206" spans="2:11">
      <c r="B206" s="949" t="s">
        <v>3452</v>
      </c>
      <c r="C206" s="2417" t="s">
        <v>2640</v>
      </c>
      <c r="D206" s="2417"/>
      <c r="E206" s="2417"/>
      <c r="F206" s="2417"/>
      <c r="G206" s="2417"/>
      <c r="H206" s="2417"/>
      <c r="I206" s="2417"/>
      <c r="J206" s="2417"/>
      <c r="K206" s="2417"/>
    </row>
    <row r="208" spans="2:11">
      <c r="B208" s="949" t="s">
        <v>3453</v>
      </c>
      <c r="C208" s="2417" t="s">
        <v>3454</v>
      </c>
      <c r="D208" s="2417"/>
      <c r="E208" s="2417"/>
      <c r="F208" s="2417"/>
      <c r="G208" s="2417"/>
      <c r="H208" s="2417"/>
      <c r="I208" s="2417"/>
      <c r="J208" s="2417"/>
      <c r="K208" s="2417"/>
    </row>
    <row r="210" spans="2:11">
      <c r="B210" s="949" t="s">
        <v>3455</v>
      </c>
      <c r="C210" s="2417" t="s">
        <v>3456</v>
      </c>
      <c r="D210" s="2417"/>
      <c r="E210" s="2417"/>
      <c r="F210" s="2417"/>
      <c r="G210" s="2417"/>
      <c r="H210" s="2417"/>
      <c r="I210" s="2417"/>
      <c r="J210" s="2417"/>
      <c r="K210" s="2417"/>
    </row>
    <row r="212" spans="2:11">
      <c r="B212" s="949" t="s">
        <v>3457</v>
      </c>
      <c r="C212" s="2417" t="s">
        <v>3458</v>
      </c>
      <c r="D212" s="2417"/>
      <c r="E212" s="2417"/>
      <c r="F212" s="2417"/>
      <c r="G212" s="2417"/>
      <c r="H212" s="2417"/>
      <c r="I212" s="2417"/>
      <c r="J212" s="2417"/>
      <c r="K212" s="2417"/>
    </row>
    <row r="214" spans="2:11">
      <c r="B214" s="949" t="s">
        <v>3459</v>
      </c>
      <c r="C214" s="2417" t="s">
        <v>3460</v>
      </c>
      <c r="D214" s="2417"/>
      <c r="E214" s="2417"/>
      <c r="F214" s="2417"/>
      <c r="G214" s="2417"/>
      <c r="H214" s="2417"/>
      <c r="I214" s="2417"/>
      <c r="J214" s="2417"/>
      <c r="K214" s="2417"/>
    </row>
    <row r="216" spans="2:11" ht="30" customHeight="1">
      <c r="B216" s="949" t="s">
        <v>3461</v>
      </c>
      <c r="C216" s="2417" t="s">
        <v>3462</v>
      </c>
      <c r="D216" s="2417"/>
      <c r="E216" s="2417"/>
      <c r="F216" s="2417"/>
      <c r="G216" s="2417"/>
      <c r="H216" s="2417"/>
      <c r="I216" s="2417"/>
      <c r="J216" s="2417"/>
      <c r="K216" s="2417"/>
    </row>
    <row r="218" spans="2:11">
      <c r="C218" s="856" t="s">
        <v>1341</v>
      </c>
      <c r="D218" s="949" t="s">
        <v>3463</v>
      </c>
    </row>
    <row r="219" spans="2:11">
      <c r="C219" s="856"/>
      <c r="D219" s="949"/>
    </row>
    <row r="220" spans="2:11">
      <c r="C220" s="856" t="s">
        <v>2266</v>
      </c>
      <c r="D220" s="949" t="s">
        <v>3464</v>
      </c>
    </row>
    <row r="222" spans="2:11" ht="31.2" customHeight="1">
      <c r="B222" s="949" t="s">
        <v>3465</v>
      </c>
      <c r="C222" s="2417" t="s">
        <v>3466</v>
      </c>
      <c r="D222" s="2417"/>
      <c r="E222" s="2417"/>
      <c r="F222" s="2417"/>
      <c r="G222" s="2417"/>
      <c r="H222" s="2417"/>
      <c r="I222" s="2417"/>
      <c r="J222" s="2417"/>
      <c r="K222" s="2417"/>
    </row>
    <row r="223" spans="2:11">
      <c r="B223" s="949"/>
    </row>
    <row r="224" spans="2:11" ht="39.6" customHeight="1">
      <c r="B224" s="949" t="s">
        <v>3467</v>
      </c>
      <c r="C224" s="2417" t="s">
        <v>3468</v>
      </c>
      <c r="D224" s="2417"/>
      <c r="E224" s="2417"/>
      <c r="F224" s="2417"/>
      <c r="G224" s="2417"/>
      <c r="H224" s="2417"/>
      <c r="I224" s="2417"/>
      <c r="J224" s="2417"/>
      <c r="K224" s="2417"/>
    </row>
    <row r="225" spans="2:11">
      <c r="B225" s="949"/>
    </row>
    <row r="226" spans="2:11">
      <c r="B226" s="187" t="s">
        <v>3375</v>
      </c>
      <c r="C226" s="187" t="s">
        <v>3347</v>
      </c>
    </row>
    <row r="227" spans="2:11">
      <c r="C227" s="187"/>
    </row>
    <row r="228" spans="2:11">
      <c r="B228" s="949" t="s">
        <v>3469</v>
      </c>
      <c r="C228" s="2417" t="s">
        <v>3470</v>
      </c>
      <c r="D228" s="2417"/>
      <c r="E228" s="2417"/>
      <c r="F228" s="2417"/>
      <c r="G228" s="2417"/>
      <c r="H228" s="2417"/>
      <c r="I228" s="2417"/>
      <c r="J228" s="2417"/>
      <c r="K228" s="2417"/>
    </row>
    <row r="230" spans="2:11">
      <c r="B230" s="949" t="s">
        <v>3471</v>
      </c>
      <c r="C230" s="2417" t="s">
        <v>3472</v>
      </c>
      <c r="D230" s="2417"/>
      <c r="E230" s="2417"/>
      <c r="F230" s="2417"/>
      <c r="G230" s="2417"/>
      <c r="H230" s="2417"/>
      <c r="I230" s="2417"/>
      <c r="J230" s="2417"/>
      <c r="K230" s="2417"/>
    </row>
    <row r="232" spans="2:11" ht="30" customHeight="1">
      <c r="B232" s="949" t="s">
        <v>3473</v>
      </c>
      <c r="C232" s="2417" t="s">
        <v>3474</v>
      </c>
      <c r="D232" s="2417"/>
      <c r="E232" s="2417"/>
      <c r="F232" s="2417"/>
      <c r="G232" s="2417"/>
      <c r="H232" s="2417"/>
      <c r="I232" s="2417"/>
      <c r="J232" s="2417"/>
      <c r="K232" s="2417"/>
    </row>
    <row r="234" spans="2:11" ht="41.4" customHeight="1">
      <c r="B234" s="949" t="s">
        <v>3475</v>
      </c>
      <c r="C234" s="2417" t="s">
        <v>3476</v>
      </c>
      <c r="D234" s="2417"/>
      <c r="E234" s="2417"/>
      <c r="F234" s="2417"/>
      <c r="G234" s="2417"/>
      <c r="H234" s="2417"/>
      <c r="I234" s="2417"/>
      <c r="J234" s="2417"/>
      <c r="K234" s="2417"/>
    </row>
    <row r="236" spans="2:11">
      <c r="B236" s="949" t="s">
        <v>3477</v>
      </c>
      <c r="C236" s="2417" t="s">
        <v>3478</v>
      </c>
      <c r="D236" s="2417"/>
      <c r="E236" s="2417"/>
      <c r="F236" s="2417"/>
      <c r="G236" s="2417"/>
      <c r="H236" s="2417"/>
      <c r="I236" s="2417"/>
      <c r="J236" s="2417"/>
      <c r="K236" s="2417"/>
    </row>
    <row r="238" spans="2:11">
      <c r="C238" s="856" t="s">
        <v>1341</v>
      </c>
      <c r="D238" s="2417" t="s">
        <v>3479</v>
      </c>
      <c r="E238" s="2417"/>
      <c r="F238" s="2417"/>
      <c r="G238" s="2417"/>
      <c r="H238" s="2417"/>
      <c r="I238" s="2417"/>
      <c r="J238" s="2417"/>
      <c r="K238" s="2417"/>
    </row>
    <row r="239" spans="2:11">
      <c r="C239" s="856"/>
    </row>
    <row r="240" spans="2:11">
      <c r="C240" s="856" t="s">
        <v>2266</v>
      </c>
      <c r="D240" s="2417" t="s">
        <v>3480</v>
      </c>
      <c r="E240" s="2417"/>
      <c r="F240" s="2417"/>
      <c r="G240" s="2417"/>
      <c r="H240" s="2417"/>
      <c r="I240" s="2417"/>
      <c r="J240" s="2417"/>
      <c r="K240" s="2417"/>
    </row>
    <row r="241" spans="2:11">
      <c r="C241" s="856"/>
      <c r="D241" s="949"/>
    </row>
    <row r="242" spans="2:11" ht="28.95" customHeight="1">
      <c r="D242" s="2418" t="s">
        <v>3348</v>
      </c>
      <c r="E242" s="2418"/>
      <c r="F242" s="2418"/>
      <c r="G242" s="2418"/>
      <c r="H242" s="2418"/>
      <c r="I242" s="2418"/>
      <c r="J242" s="2418"/>
      <c r="K242" s="2418"/>
    </row>
    <row r="244" spans="2:11">
      <c r="D244" s="2418" t="s">
        <v>3349</v>
      </c>
      <c r="E244" s="2418"/>
      <c r="F244" s="2418"/>
      <c r="G244" s="2418"/>
      <c r="H244" s="2418"/>
      <c r="I244" s="2418"/>
      <c r="J244" s="2418"/>
      <c r="K244" s="2418"/>
    </row>
    <row r="246" spans="2:11" ht="31.2" customHeight="1">
      <c r="C246" s="856" t="s">
        <v>1344</v>
      </c>
      <c r="D246" s="2418" t="s">
        <v>3481</v>
      </c>
      <c r="E246" s="2418"/>
      <c r="F246" s="2418"/>
      <c r="G246" s="2418"/>
      <c r="H246" s="2418"/>
      <c r="I246" s="2418"/>
      <c r="J246" s="2418"/>
      <c r="K246" s="2418"/>
    </row>
    <row r="248" spans="2:11" ht="32.4" customHeight="1">
      <c r="B248" s="210">
        <v>10.6</v>
      </c>
      <c r="C248" s="2417" t="s">
        <v>3482</v>
      </c>
      <c r="D248" s="2417"/>
      <c r="E248" s="2417"/>
      <c r="F248" s="2417"/>
      <c r="G248" s="2417"/>
      <c r="H248" s="2417"/>
      <c r="I248" s="2417"/>
      <c r="J248" s="2417"/>
      <c r="K248" s="2417"/>
    </row>
    <row r="250" spans="2:11">
      <c r="B250" s="187" t="s">
        <v>3350</v>
      </c>
      <c r="C250" s="187" t="s">
        <v>3351</v>
      </c>
    </row>
    <row r="252" spans="2:11" ht="28.95" customHeight="1">
      <c r="B252" s="949" t="s">
        <v>3483</v>
      </c>
      <c r="C252" s="2417" t="s">
        <v>3487</v>
      </c>
      <c r="D252" s="2417"/>
      <c r="E252" s="2417"/>
      <c r="F252" s="2417"/>
      <c r="G252" s="2417"/>
      <c r="H252" s="2417"/>
      <c r="I252" s="2417"/>
      <c r="J252" s="2417"/>
      <c r="K252" s="2417"/>
    </row>
    <row r="254" spans="2:11">
      <c r="C254" s="856" t="s">
        <v>1341</v>
      </c>
      <c r="D254" s="949" t="s">
        <v>3484</v>
      </c>
    </row>
    <row r="255" spans="2:11">
      <c r="C255" s="856"/>
    </row>
    <row r="256" spans="2:11">
      <c r="C256" s="856" t="s">
        <v>2266</v>
      </c>
      <c r="D256" s="949" t="s">
        <v>3485</v>
      </c>
    </row>
    <row r="258" spans="2:11">
      <c r="C258" s="856" t="s">
        <v>1344</v>
      </c>
      <c r="D258" s="949" t="s">
        <v>3486</v>
      </c>
    </row>
    <row r="259" spans="2:11">
      <c r="C259" s="856"/>
      <c r="D259" s="949"/>
    </row>
    <row r="260" spans="2:11">
      <c r="D260" s="2418" t="s">
        <v>3352</v>
      </c>
      <c r="E260" s="2418"/>
      <c r="F260" s="2418"/>
      <c r="G260" s="2418"/>
      <c r="H260" s="2418"/>
      <c r="I260" s="2418"/>
      <c r="J260" s="2418"/>
      <c r="K260" s="2418"/>
    </row>
    <row r="261" spans="2:11">
      <c r="D261" s="95"/>
      <c r="E261" s="95"/>
      <c r="F261" s="95"/>
      <c r="G261" s="95"/>
      <c r="H261" s="95"/>
      <c r="I261" s="95"/>
      <c r="J261" s="95"/>
      <c r="K261" s="95"/>
    </row>
    <row r="262" spans="2:11" ht="28.95" customHeight="1">
      <c r="D262" s="2418" t="s">
        <v>3353</v>
      </c>
      <c r="E262" s="2418"/>
      <c r="F262" s="2418"/>
      <c r="G262" s="2418"/>
      <c r="H262" s="2418"/>
      <c r="I262" s="2418"/>
      <c r="J262" s="2418"/>
      <c r="K262" s="2418"/>
    </row>
    <row r="264" spans="2:11">
      <c r="B264" s="187" t="s">
        <v>3376</v>
      </c>
      <c r="C264" s="187" t="s">
        <v>3354</v>
      </c>
    </row>
    <row r="266" spans="2:11" ht="31.2" customHeight="1">
      <c r="B266" s="949" t="s">
        <v>3488</v>
      </c>
      <c r="C266" s="2417" t="s">
        <v>3495</v>
      </c>
      <c r="D266" s="2417"/>
      <c r="E266" s="2417"/>
      <c r="F266" s="2417"/>
      <c r="G266" s="2417"/>
      <c r="H266" s="2417"/>
      <c r="I266" s="2417"/>
      <c r="J266" s="2417"/>
      <c r="K266" s="2417"/>
    </row>
    <row r="268" spans="2:11">
      <c r="C268" s="856" t="s">
        <v>1341</v>
      </c>
      <c r="D268" s="949" t="s">
        <v>3490</v>
      </c>
    </row>
    <row r="269" spans="2:11">
      <c r="C269" s="856"/>
      <c r="D269" s="949"/>
    </row>
    <row r="270" spans="2:11">
      <c r="C270" s="856" t="s">
        <v>2266</v>
      </c>
      <c r="D270" s="949" t="s">
        <v>3492</v>
      </c>
    </row>
    <row r="271" spans="2:11">
      <c r="C271" s="856"/>
      <c r="D271" s="949"/>
    </row>
    <row r="272" spans="2:11">
      <c r="C272" s="856" t="s">
        <v>1344</v>
      </c>
      <c r="D272" s="949" t="s">
        <v>3491</v>
      </c>
    </row>
    <row r="273" spans="2:11">
      <c r="C273" s="856"/>
      <c r="D273" s="949"/>
    </row>
    <row r="274" spans="2:11">
      <c r="C274" s="856" t="s">
        <v>1346</v>
      </c>
      <c r="D274" s="949" t="s">
        <v>3494</v>
      </c>
    </row>
    <row r="275" spans="2:11">
      <c r="C275" s="856"/>
      <c r="D275" s="949"/>
    </row>
    <row r="276" spans="2:11" ht="28.2" customHeight="1">
      <c r="C276" s="856" t="s">
        <v>3489</v>
      </c>
      <c r="D276" s="2417" t="s">
        <v>3493</v>
      </c>
      <c r="E276" s="2417"/>
      <c r="F276" s="2417"/>
      <c r="G276" s="2417"/>
      <c r="H276" s="2417"/>
      <c r="I276" s="2417"/>
      <c r="J276" s="2417"/>
      <c r="K276" s="2417"/>
    </row>
    <row r="277" spans="2:11" ht="13.2" customHeight="1">
      <c r="C277" s="856"/>
      <c r="D277" s="1030"/>
      <c r="E277" s="1030"/>
      <c r="F277" s="1030"/>
      <c r="G277" s="1030"/>
      <c r="H277" s="1030"/>
      <c r="I277" s="1030"/>
      <c r="J277" s="1030"/>
      <c r="K277" s="1030"/>
    </row>
    <row r="278" spans="2:11" ht="30" customHeight="1">
      <c r="B278" s="949" t="s">
        <v>3496</v>
      </c>
      <c r="C278" s="2417" t="s">
        <v>3497</v>
      </c>
      <c r="D278" s="2417"/>
      <c r="E278" s="2417"/>
      <c r="F278" s="2417"/>
      <c r="G278" s="2417"/>
      <c r="H278" s="2417"/>
      <c r="I278" s="2417"/>
      <c r="J278" s="2417"/>
      <c r="K278" s="2417"/>
    </row>
    <row r="280" spans="2:11">
      <c r="B280" s="187" t="s">
        <v>3355</v>
      </c>
      <c r="C280" s="187" t="s">
        <v>3356</v>
      </c>
    </row>
    <row r="282" spans="2:11">
      <c r="B282" s="949" t="s">
        <v>3498</v>
      </c>
      <c r="C282" s="2417" t="s">
        <v>3499</v>
      </c>
      <c r="D282" s="2417"/>
      <c r="E282" s="2417"/>
      <c r="F282" s="2417"/>
      <c r="G282" s="2417"/>
      <c r="H282" s="2417"/>
      <c r="I282" s="2417"/>
      <c r="J282" s="2417"/>
      <c r="K282" s="2417"/>
    </row>
    <row r="283" spans="2:11">
      <c r="B283" s="949"/>
      <c r="C283" s="1030"/>
      <c r="D283" s="1030"/>
      <c r="E283" s="1030"/>
      <c r="F283" s="1030"/>
      <c r="G283" s="1030"/>
      <c r="H283" s="1030"/>
      <c r="I283" s="1030"/>
      <c r="J283" s="1030"/>
      <c r="K283" s="1030"/>
    </row>
    <row r="284" spans="2:11">
      <c r="B284" s="949" t="s">
        <v>3500</v>
      </c>
      <c r="C284" s="2417" t="s">
        <v>3501</v>
      </c>
      <c r="D284" s="2417"/>
      <c r="E284" s="2417"/>
      <c r="F284" s="2417"/>
      <c r="G284" s="2417"/>
      <c r="H284" s="2417"/>
      <c r="I284" s="2417"/>
      <c r="J284" s="2417"/>
      <c r="K284" s="2417"/>
    </row>
    <row r="285" spans="2:11">
      <c r="B285" s="949"/>
      <c r="C285" s="1030"/>
      <c r="D285" s="1030"/>
      <c r="E285" s="1030"/>
      <c r="F285" s="1030"/>
      <c r="G285" s="1030"/>
      <c r="H285" s="1030"/>
      <c r="I285" s="1030"/>
      <c r="J285" s="1030"/>
      <c r="K285" s="1030"/>
    </row>
    <row r="286" spans="2:11">
      <c r="B286" s="949" t="s">
        <v>3502</v>
      </c>
      <c r="C286" s="2417" t="s">
        <v>3503</v>
      </c>
      <c r="D286" s="2417"/>
      <c r="E286" s="2417"/>
      <c r="F286" s="2417"/>
      <c r="G286" s="2417"/>
      <c r="H286" s="2417"/>
      <c r="I286" s="2417"/>
      <c r="J286" s="2417"/>
      <c r="K286" s="2417"/>
    </row>
    <row r="287" spans="2:11">
      <c r="B287" s="949"/>
      <c r="C287" s="1030"/>
      <c r="D287" s="1030"/>
      <c r="E287" s="1030"/>
      <c r="F287" s="1030"/>
      <c r="G287" s="1030"/>
      <c r="H287" s="1030"/>
      <c r="I287" s="1030"/>
      <c r="J287" s="1030"/>
      <c r="K287" s="1030"/>
    </row>
    <row r="288" spans="2:11" ht="29.4" customHeight="1">
      <c r="B288" s="949" t="s">
        <v>3504</v>
      </c>
      <c r="C288" s="2417" t="s">
        <v>3505</v>
      </c>
      <c r="D288" s="2417"/>
      <c r="E288" s="2417"/>
      <c r="F288" s="2417"/>
      <c r="G288" s="2417"/>
      <c r="H288" s="2417"/>
      <c r="I288" s="2417"/>
      <c r="J288" s="2417"/>
      <c r="K288" s="2417"/>
    </row>
    <row r="290" spans="2:11">
      <c r="B290" s="949" t="s">
        <v>3506</v>
      </c>
      <c r="C290" s="2417" t="s">
        <v>3507</v>
      </c>
      <c r="D290" s="2417"/>
      <c r="E290" s="2417"/>
      <c r="F290" s="2417"/>
      <c r="G290" s="2417"/>
      <c r="H290" s="2417"/>
      <c r="I290" s="2417"/>
      <c r="J290" s="2417"/>
      <c r="K290" s="2417"/>
    </row>
    <row r="292" spans="2:11" ht="31.2" customHeight="1">
      <c r="B292" s="949" t="s">
        <v>3508</v>
      </c>
      <c r="C292" s="2417" t="s">
        <v>3509</v>
      </c>
      <c r="D292" s="2417"/>
      <c r="E292" s="2417"/>
      <c r="F292" s="2417"/>
      <c r="G292" s="2417"/>
      <c r="H292" s="2417"/>
      <c r="I292" s="2417"/>
      <c r="J292" s="2417"/>
      <c r="K292" s="2417"/>
    </row>
    <row r="294" spans="2:11">
      <c r="B294" s="949" t="s">
        <v>3510</v>
      </c>
      <c r="C294" s="2417" t="s">
        <v>3511</v>
      </c>
      <c r="D294" s="2417"/>
      <c r="E294" s="2417"/>
      <c r="F294" s="2417"/>
      <c r="G294" s="2417"/>
      <c r="H294" s="2417"/>
      <c r="I294" s="2417"/>
      <c r="J294" s="2417"/>
      <c r="K294" s="2417"/>
    </row>
    <row r="296" spans="2:11">
      <c r="C296" s="856" t="s">
        <v>1341</v>
      </c>
      <c r="D296" s="949" t="s">
        <v>3518</v>
      </c>
    </row>
    <row r="297" spans="2:11">
      <c r="C297" s="856"/>
      <c r="D297" s="949"/>
    </row>
    <row r="298" spans="2:11">
      <c r="C298" s="856" t="s">
        <v>2266</v>
      </c>
      <c r="D298" s="949" t="s">
        <v>3519</v>
      </c>
    </row>
    <row r="299" spans="2:11">
      <c r="C299" s="856"/>
      <c r="D299" s="949"/>
    </row>
    <row r="300" spans="2:11">
      <c r="C300" s="856" t="s">
        <v>1344</v>
      </c>
      <c r="D300" s="949" t="s">
        <v>3520</v>
      </c>
    </row>
    <row r="302" spans="2:11">
      <c r="B302" s="949" t="s">
        <v>3512</v>
      </c>
      <c r="C302" s="2417" t="s">
        <v>3513</v>
      </c>
      <c r="D302" s="2417"/>
      <c r="E302" s="2417"/>
      <c r="F302" s="2417"/>
      <c r="G302" s="2417"/>
      <c r="H302" s="2417"/>
      <c r="I302" s="2417"/>
      <c r="J302" s="2417"/>
      <c r="K302" s="2417"/>
    </row>
    <row r="304" spans="2:11">
      <c r="C304" s="856" t="s">
        <v>1341</v>
      </c>
      <c r="D304" s="949" t="s">
        <v>3521</v>
      </c>
    </row>
    <row r="305" spans="2:11">
      <c r="C305" s="856"/>
      <c r="D305" s="949"/>
    </row>
    <row r="306" spans="2:11">
      <c r="C306" s="856" t="s">
        <v>2266</v>
      </c>
      <c r="D306" s="949" t="s">
        <v>3522</v>
      </c>
    </row>
    <row r="307" spans="2:11">
      <c r="C307" s="856"/>
      <c r="D307" s="949"/>
    </row>
    <row r="308" spans="2:11">
      <c r="C308" s="856" t="s">
        <v>1344</v>
      </c>
      <c r="D308" s="949" t="s">
        <v>3523</v>
      </c>
    </row>
    <row r="309" spans="2:11">
      <c r="C309" s="856"/>
      <c r="D309" s="949"/>
    </row>
    <row r="310" spans="2:11">
      <c r="C310" s="856" t="s">
        <v>1346</v>
      </c>
      <c r="D310" s="949" t="s">
        <v>3524</v>
      </c>
    </row>
    <row r="311" spans="2:11">
      <c r="C311" s="856"/>
      <c r="D311" s="949"/>
    </row>
    <row r="312" spans="2:11">
      <c r="C312" s="856" t="s">
        <v>3489</v>
      </c>
      <c r="D312" s="949" t="s">
        <v>3525</v>
      </c>
    </row>
    <row r="314" spans="2:11" ht="34.200000000000003" customHeight="1">
      <c r="B314" s="949" t="s">
        <v>3514</v>
      </c>
      <c r="C314" s="2417" t="s">
        <v>3515</v>
      </c>
      <c r="D314" s="2417"/>
      <c r="E314" s="2417"/>
      <c r="F314" s="2417"/>
      <c r="G314" s="2417"/>
      <c r="H314" s="2417"/>
      <c r="I314" s="2417"/>
      <c r="J314" s="2417"/>
      <c r="K314" s="2417"/>
    </row>
    <row r="316" spans="2:11" ht="28.2" customHeight="1">
      <c r="B316" s="949" t="s">
        <v>3516</v>
      </c>
      <c r="C316" s="2417" t="s">
        <v>3517</v>
      </c>
      <c r="D316" s="2417"/>
      <c r="E316" s="2417"/>
      <c r="F316" s="2417"/>
      <c r="G316" s="2417"/>
      <c r="H316" s="2417"/>
      <c r="I316" s="2417"/>
      <c r="J316" s="2417"/>
      <c r="K316" s="2417"/>
    </row>
    <row r="318" spans="2:11">
      <c r="B318" s="187" t="s">
        <v>3357</v>
      </c>
      <c r="C318" s="187" t="s">
        <v>3358</v>
      </c>
    </row>
    <row r="320" spans="2:11" ht="54.6" customHeight="1">
      <c r="B320" s="2418" t="s">
        <v>3359</v>
      </c>
      <c r="C320" s="2418"/>
      <c r="D320" s="2418"/>
      <c r="E320" s="2418"/>
      <c r="F320" s="2418"/>
      <c r="G320" s="2418"/>
      <c r="H320" s="2418"/>
      <c r="I320" s="2418"/>
      <c r="J320" s="2418"/>
      <c r="K320" s="2418"/>
    </row>
    <row r="322" spans="2:11">
      <c r="B322" s="187" t="s">
        <v>3360</v>
      </c>
      <c r="C322" s="187" t="s">
        <v>3361</v>
      </c>
    </row>
    <row r="324" spans="2:11" ht="31.2" customHeight="1">
      <c r="B324" s="949" t="s">
        <v>3526</v>
      </c>
      <c r="C324" s="2417" t="s">
        <v>3527</v>
      </c>
      <c r="D324" s="2417"/>
      <c r="E324" s="2417"/>
      <c r="F324" s="2417"/>
      <c r="G324" s="2417"/>
      <c r="H324" s="2417"/>
      <c r="I324" s="2417"/>
      <c r="J324" s="2417"/>
      <c r="K324" s="2417"/>
    </row>
    <row r="325" spans="2:11" ht="13.2" customHeight="1">
      <c r="B325" s="949"/>
      <c r="C325" s="1030"/>
      <c r="D325" s="1030"/>
      <c r="E325" s="1030"/>
      <c r="F325" s="1030"/>
      <c r="G325" s="1030"/>
      <c r="H325" s="1030"/>
      <c r="I325" s="1030"/>
      <c r="J325" s="1030"/>
      <c r="K325" s="1030"/>
    </row>
    <row r="326" spans="2:11" ht="28.2" customHeight="1">
      <c r="B326" s="949" t="s">
        <v>3528</v>
      </c>
      <c r="C326" s="2417" t="s">
        <v>3529</v>
      </c>
      <c r="D326" s="2417"/>
      <c r="E326" s="2417"/>
      <c r="F326" s="2417"/>
      <c r="G326" s="2417"/>
      <c r="H326" s="2417"/>
      <c r="I326" s="2417"/>
      <c r="J326" s="2417"/>
      <c r="K326" s="2417"/>
    </row>
    <row r="327" spans="2:11" ht="13.2" customHeight="1">
      <c r="B327" s="949"/>
      <c r="C327" s="1030"/>
      <c r="D327" s="1030"/>
      <c r="E327" s="1030"/>
      <c r="F327" s="1030"/>
      <c r="G327" s="1030"/>
      <c r="H327" s="1030"/>
      <c r="I327" s="1030"/>
      <c r="J327" s="1030"/>
      <c r="K327" s="1030"/>
    </row>
    <row r="328" spans="2:11" ht="43.95" customHeight="1">
      <c r="B328" s="949" t="s">
        <v>3530</v>
      </c>
      <c r="C328" s="2417" t="s">
        <v>3531</v>
      </c>
      <c r="D328" s="2417"/>
      <c r="E328" s="2417"/>
      <c r="F328" s="2417"/>
      <c r="G328" s="2417"/>
      <c r="H328" s="2417"/>
      <c r="I328" s="2417"/>
      <c r="J328" s="2417"/>
      <c r="K328" s="2417"/>
    </row>
    <row r="329" spans="2:11" ht="13.2" customHeight="1">
      <c r="B329" s="949"/>
      <c r="C329" s="1030"/>
      <c r="D329" s="1030"/>
      <c r="E329" s="1030"/>
      <c r="F329" s="1030"/>
      <c r="G329" s="1030"/>
      <c r="H329" s="1030"/>
      <c r="I329" s="1030"/>
      <c r="J329" s="1030"/>
      <c r="K329" s="1030"/>
    </row>
    <row r="330" spans="2:11" ht="30" customHeight="1">
      <c r="B330" s="949" t="s">
        <v>3532</v>
      </c>
      <c r="C330" s="2417" t="s">
        <v>3533</v>
      </c>
      <c r="D330" s="2417"/>
      <c r="E330" s="2417"/>
      <c r="F330" s="2417"/>
      <c r="G330" s="2417"/>
      <c r="H330" s="2417"/>
      <c r="I330" s="2417"/>
      <c r="J330" s="2417"/>
      <c r="K330" s="2417"/>
    </row>
    <row r="332" spans="2:11">
      <c r="B332" s="949" t="s">
        <v>3534</v>
      </c>
      <c r="C332" s="210" t="s">
        <v>3535</v>
      </c>
    </row>
    <row r="334" spans="2:11">
      <c r="C334" s="856" t="s">
        <v>1341</v>
      </c>
      <c r="D334" s="2417" t="s">
        <v>3536</v>
      </c>
      <c r="E334" s="2417"/>
      <c r="F334" s="2417"/>
      <c r="G334" s="2417"/>
      <c r="H334" s="2417"/>
      <c r="I334" s="2417"/>
      <c r="J334" s="2417"/>
      <c r="K334" s="2417"/>
    </row>
    <row r="335" spans="2:11">
      <c r="C335" s="856"/>
      <c r="D335" s="1030"/>
      <c r="E335" s="1030"/>
      <c r="F335" s="1030"/>
      <c r="G335" s="1030"/>
      <c r="H335" s="1030"/>
      <c r="I335" s="1030"/>
      <c r="J335" s="1030"/>
      <c r="K335" s="1030"/>
    </row>
    <row r="336" spans="2:11" ht="27.6" customHeight="1">
      <c r="C336" s="856" t="s">
        <v>2266</v>
      </c>
      <c r="D336" s="2417" t="s">
        <v>3537</v>
      </c>
      <c r="E336" s="2417"/>
      <c r="F336" s="2417"/>
      <c r="G336" s="2417"/>
      <c r="H336" s="2417"/>
      <c r="I336" s="2417"/>
      <c r="J336" s="2417"/>
      <c r="K336" s="2417"/>
    </row>
    <row r="337" spans="2:11" ht="13.2" customHeight="1">
      <c r="C337" s="856"/>
      <c r="D337" s="1030"/>
      <c r="E337" s="1030"/>
      <c r="F337" s="1030"/>
      <c r="G337" s="1030"/>
      <c r="H337" s="1030"/>
      <c r="I337" s="1030"/>
      <c r="J337" s="1030"/>
      <c r="K337" s="1030"/>
    </row>
    <row r="338" spans="2:11">
      <c r="C338" s="856" t="s">
        <v>1344</v>
      </c>
      <c r="D338" s="2417" t="s">
        <v>3538</v>
      </c>
      <c r="E338" s="2417"/>
      <c r="F338" s="2417"/>
      <c r="G338" s="2417"/>
      <c r="H338" s="2417"/>
      <c r="I338" s="2417"/>
      <c r="J338" s="2417"/>
      <c r="K338" s="2417"/>
    </row>
    <row r="339" spans="2:11">
      <c r="C339" s="856"/>
      <c r="D339" s="1030"/>
      <c r="E339" s="1030"/>
      <c r="F339" s="1030"/>
      <c r="G339" s="1030"/>
      <c r="H339" s="1030"/>
      <c r="I339" s="1030"/>
      <c r="J339" s="1030"/>
      <c r="K339" s="1030"/>
    </row>
    <row r="340" spans="2:11">
      <c r="B340" s="187" t="s">
        <v>3362</v>
      </c>
      <c r="C340" s="187" t="s">
        <v>3363</v>
      </c>
    </row>
    <row r="341" spans="2:11">
      <c r="B341" s="187"/>
      <c r="C341" s="187"/>
    </row>
    <row r="342" spans="2:11">
      <c r="B342" s="949" t="s">
        <v>3539</v>
      </c>
      <c r="C342" s="2418" t="s">
        <v>3540</v>
      </c>
      <c r="D342" s="2418"/>
      <c r="E342" s="2418"/>
      <c r="F342" s="2418"/>
      <c r="G342" s="2418"/>
      <c r="H342" s="2418"/>
      <c r="I342" s="2418"/>
      <c r="J342" s="2418"/>
      <c r="K342" s="2418"/>
    </row>
    <row r="343" spans="2:11">
      <c r="B343" s="949"/>
    </row>
    <row r="344" spans="2:11">
      <c r="B344" s="949" t="s">
        <v>3541</v>
      </c>
      <c r="C344" s="2417" t="s">
        <v>3546</v>
      </c>
      <c r="D344" s="2418"/>
      <c r="E344" s="2418"/>
      <c r="F344" s="2418"/>
      <c r="G344" s="2418"/>
      <c r="H344" s="2418"/>
      <c r="I344" s="2418"/>
      <c r="J344" s="2418"/>
      <c r="K344" s="2418"/>
    </row>
    <row r="346" spans="2:11" ht="30" customHeight="1">
      <c r="C346" s="856" t="s">
        <v>1341</v>
      </c>
      <c r="D346" s="2417" t="s">
        <v>3542</v>
      </c>
      <c r="E346" s="2417"/>
      <c r="F346" s="2417"/>
      <c r="G346" s="2417"/>
      <c r="H346" s="2417"/>
      <c r="I346" s="2417"/>
      <c r="J346" s="2417"/>
      <c r="K346" s="2417"/>
    </row>
    <row r="347" spans="2:11">
      <c r="C347" s="856"/>
      <c r="D347" s="949"/>
    </row>
    <row r="348" spans="2:11">
      <c r="C348" s="856" t="s">
        <v>2266</v>
      </c>
      <c r="D348" s="2417" t="s">
        <v>3543</v>
      </c>
      <c r="E348" s="2417"/>
      <c r="F348" s="2417"/>
      <c r="G348" s="2417"/>
      <c r="H348" s="2417"/>
      <c r="I348" s="2417"/>
      <c r="J348" s="2417"/>
      <c r="K348" s="2417"/>
    </row>
    <row r="349" spans="2:11">
      <c r="C349" s="856"/>
      <c r="D349" s="949"/>
    </row>
    <row r="350" spans="2:11">
      <c r="C350" s="856" t="s">
        <v>1344</v>
      </c>
      <c r="D350" s="2417" t="s">
        <v>3544</v>
      </c>
      <c r="E350" s="2417"/>
      <c r="F350" s="2417"/>
      <c r="G350" s="2417"/>
      <c r="H350" s="2417"/>
      <c r="I350" s="2417"/>
      <c r="J350" s="2417"/>
      <c r="K350" s="2417"/>
    </row>
    <row r="351" spans="2:11">
      <c r="C351" s="856"/>
      <c r="D351" s="949"/>
    </row>
    <row r="352" spans="2:11" ht="30.6" customHeight="1">
      <c r="C352" s="856" t="s">
        <v>1346</v>
      </c>
      <c r="D352" s="2417" t="s">
        <v>3545</v>
      </c>
      <c r="E352" s="2417"/>
      <c r="F352" s="2417"/>
      <c r="G352" s="2417"/>
      <c r="H352" s="2417"/>
      <c r="I352" s="2417"/>
      <c r="J352" s="2417"/>
      <c r="K352" s="2417"/>
    </row>
    <row r="354" spans="2:11">
      <c r="B354" s="187" t="s">
        <v>3377</v>
      </c>
      <c r="C354" s="187" t="s">
        <v>3364</v>
      </c>
    </row>
    <row r="356" spans="2:11" ht="42.6" customHeight="1">
      <c r="B356" s="949" t="s">
        <v>3547</v>
      </c>
      <c r="C356" s="2418" t="s">
        <v>3548</v>
      </c>
      <c r="D356" s="2418"/>
      <c r="E356" s="2418"/>
      <c r="F356" s="2418"/>
      <c r="G356" s="2418"/>
      <c r="H356" s="2418"/>
      <c r="I356" s="2418"/>
      <c r="J356" s="2418"/>
      <c r="K356" s="2418"/>
    </row>
    <row r="357" spans="2:11">
      <c r="B357" s="949"/>
    </row>
    <row r="358" spans="2:11">
      <c r="B358" s="949" t="s">
        <v>3549</v>
      </c>
      <c r="C358" s="2418" t="s">
        <v>3550</v>
      </c>
      <c r="D358" s="2418"/>
      <c r="E358" s="2418"/>
      <c r="F358" s="2418"/>
      <c r="G358" s="2418"/>
      <c r="H358" s="2418"/>
      <c r="I358" s="2418"/>
      <c r="J358" s="2418"/>
      <c r="K358" s="2418"/>
    </row>
    <row r="359" spans="2:11">
      <c r="B359" s="949"/>
    </row>
    <row r="360" spans="2:11">
      <c r="B360" s="949" t="s">
        <v>3551</v>
      </c>
      <c r="C360" s="2418" t="s">
        <v>3552</v>
      </c>
      <c r="D360" s="2418"/>
      <c r="E360" s="2418"/>
      <c r="F360" s="2418"/>
      <c r="G360" s="2418"/>
      <c r="H360" s="2418"/>
      <c r="I360" s="2418"/>
      <c r="J360" s="2418"/>
      <c r="K360" s="2418"/>
    </row>
    <row r="361" spans="2:11">
      <c r="B361" s="949"/>
    </row>
    <row r="362" spans="2:11" ht="58.2" customHeight="1">
      <c r="B362" s="949" t="s">
        <v>3553</v>
      </c>
      <c r="C362" s="2418" t="s">
        <v>3554</v>
      </c>
      <c r="D362" s="2418"/>
      <c r="E362" s="2418"/>
      <c r="F362" s="2418"/>
      <c r="G362" s="2418"/>
      <c r="H362" s="2418"/>
      <c r="I362" s="2418"/>
      <c r="J362" s="2418"/>
      <c r="K362" s="2418"/>
    </row>
    <row r="364" spans="2:11">
      <c r="B364" s="187" t="s">
        <v>3378</v>
      </c>
      <c r="C364" s="187" t="s">
        <v>3365</v>
      </c>
    </row>
    <row r="366" spans="2:11" ht="29.4" customHeight="1">
      <c r="B366" s="949" t="s">
        <v>3555</v>
      </c>
      <c r="C366" s="2418" t="s">
        <v>3556</v>
      </c>
      <c r="D366" s="2418"/>
      <c r="E366" s="2418"/>
      <c r="F366" s="2418"/>
      <c r="G366" s="2418"/>
      <c r="H366" s="2418"/>
      <c r="I366" s="2418"/>
      <c r="J366" s="2418"/>
      <c r="K366" s="2418"/>
    </row>
    <row r="367" spans="2:11" ht="13.2" customHeight="1">
      <c r="B367" s="949"/>
      <c r="C367" s="95"/>
      <c r="D367" s="95"/>
      <c r="E367" s="95"/>
      <c r="F367" s="95"/>
      <c r="G367" s="95"/>
      <c r="H367" s="95"/>
      <c r="I367" s="95"/>
      <c r="J367" s="95"/>
      <c r="K367" s="95"/>
    </row>
    <row r="368" spans="2:11">
      <c r="B368" s="949" t="s">
        <v>3557</v>
      </c>
      <c r="C368" s="2418" t="s">
        <v>3558</v>
      </c>
      <c r="D368" s="2418"/>
      <c r="E368" s="2418"/>
      <c r="F368" s="2418"/>
      <c r="G368" s="2418"/>
      <c r="H368" s="2418"/>
      <c r="I368" s="2418"/>
      <c r="J368" s="2418"/>
      <c r="K368" s="2418"/>
    </row>
    <row r="369" spans="2:11">
      <c r="B369" s="949"/>
      <c r="C369" s="95"/>
      <c r="D369" s="95"/>
      <c r="E369" s="95"/>
      <c r="F369" s="95"/>
      <c r="G369" s="95"/>
      <c r="H369" s="95"/>
      <c r="I369" s="95"/>
      <c r="J369" s="95"/>
      <c r="K369" s="95"/>
    </row>
    <row r="370" spans="2:11" ht="27" customHeight="1">
      <c r="B370" s="949" t="s">
        <v>3559</v>
      </c>
      <c r="C370" s="2418" t="s">
        <v>3560</v>
      </c>
      <c r="D370" s="2418"/>
      <c r="E370" s="2418"/>
      <c r="F370" s="2418"/>
      <c r="G370" s="2418"/>
      <c r="H370" s="2418"/>
      <c r="I370" s="2418"/>
      <c r="J370" s="2418"/>
      <c r="K370" s="2418"/>
    </row>
    <row r="371" spans="2:11" ht="13.2" customHeight="1">
      <c r="B371" s="949"/>
      <c r="C371" s="95"/>
      <c r="D371" s="95"/>
      <c r="E371" s="95"/>
      <c r="F371" s="95"/>
      <c r="G371" s="95"/>
      <c r="H371" s="95"/>
      <c r="I371" s="95"/>
      <c r="J371" s="95"/>
      <c r="K371" s="95"/>
    </row>
    <row r="372" spans="2:11" ht="42" customHeight="1">
      <c r="B372" s="949" t="s">
        <v>3561</v>
      </c>
      <c r="C372" s="2417" t="s">
        <v>4123</v>
      </c>
      <c r="D372" s="2418"/>
      <c r="E372" s="2418"/>
      <c r="F372" s="2418"/>
      <c r="G372" s="2418"/>
      <c r="H372" s="2418"/>
      <c r="I372" s="2418"/>
      <c r="J372" s="2418"/>
      <c r="K372" s="2418"/>
    </row>
    <row r="373" spans="2:11" ht="13.2" customHeight="1">
      <c r="B373" s="949"/>
      <c r="C373" s="95"/>
      <c r="D373" s="95"/>
      <c r="E373" s="95"/>
      <c r="F373" s="95"/>
      <c r="G373" s="95"/>
      <c r="H373" s="95"/>
      <c r="I373" s="95"/>
      <c r="J373" s="95"/>
      <c r="K373" s="95"/>
    </row>
    <row r="374" spans="2:11" ht="30.6" customHeight="1">
      <c r="B374" s="949" t="s">
        <v>3562</v>
      </c>
      <c r="C374" s="2418" t="s">
        <v>3563</v>
      </c>
      <c r="D374" s="2418"/>
      <c r="E374" s="2418"/>
      <c r="F374" s="2418"/>
      <c r="G374" s="2418"/>
      <c r="H374" s="2418"/>
      <c r="I374" s="2418"/>
      <c r="J374" s="2418"/>
      <c r="K374" s="2418"/>
    </row>
    <row r="375" spans="2:11" ht="7.2" customHeight="1"/>
    <row r="376" spans="2:11">
      <c r="C376" s="949" t="s">
        <v>3567</v>
      </c>
    </row>
    <row r="377" spans="2:11" ht="7.2" customHeight="1"/>
    <row r="378" spans="2:11">
      <c r="C378" s="856" t="s">
        <v>3389</v>
      </c>
      <c r="D378" s="949" t="s">
        <v>3564</v>
      </c>
    </row>
    <row r="379" spans="2:11">
      <c r="C379" s="856" t="s">
        <v>3389</v>
      </c>
      <c r="D379" s="949" t="s">
        <v>3565</v>
      </c>
    </row>
    <row r="380" spans="2:11">
      <c r="C380" s="856" t="s">
        <v>3389</v>
      </c>
      <c r="D380" s="949" t="s">
        <v>3566</v>
      </c>
    </row>
    <row r="381" spans="2:11" ht="7.2" customHeight="1"/>
    <row r="382" spans="2:11">
      <c r="B382" s="187" t="s">
        <v>3379</v>
      </c>
      <c r="C382" s="187"/>
    </row>
    <row r="383" spans="2:11" ht="7.2" customHeight="1">
      <c r="B383" s="187"/>
      <c r="C383" s="187"/>
    </row>
    <row r="384" spans="2:11">
      <c r="B384" s="949" t="s">
        <v>3568</v>
      </c>
      <c r="C384" s="949" t="s">
        <v>3576</v>
      </c>
    </row>
    <row r="385" spans="1:11" ht="7.2" customHeight="1"/>
    <row r="386" spans="1:11">
      <c r="C386" s="856" t="s">
        <v>1341</v>
      </c>
      <c r="D386" s="949" t="s">
        <v>3570</v>
      </c>
    </row>
    <row r="387" spans="1:11">
      <c r="C387" s="856" t="s">
        <v>2266</v>
      </c>
      <c r="D387" s="949" t="s">
        <v>3571</v>
      </c>
    </row>
    <row r="388" spans="1:11">
      <c r="C388" s="856" t="s">
        <v>1344</v>
      </c>
      <c r="D388" s="949" t="s">
        <v>3572</v>
      </c>
    </row>
    <row r="389" spans="1:11">
      <c r="C389" s="856" t="s">
        <v>1346</v>
      </c>
      <c r="D389" s="949" t="s">
        <v>3573</v>
      </c>
    </row>
    <row r="390" spans="1:11">
      <c r="C390" s="856" t="s">
        <v>3489</v>
      </c>
      <c r="D390" s="949" t="s">
        <v>3574</v>
      </c>
    </row>
    <row r="391" spans="1:11">
      <c r="C391" s="856" t="s">
        <v>3569</v>
      </c>
      <c r="D391" s="949" t="s">
        <v>3575</v>
      </c>
    </row>
    <row r="392" spans="1:11" ht="7.2" customHeight="1">
      <c r="C392" s="856"/>
      <c r="D392" s="949"/>
    </row>
    <row r="393" spans="1:11">
      <c r="B393" s="187" t="s">
        <v>3366</v>
      </c>
      <c r="D393" s="187"/>
    </row>
    <row r="394" spans="1:11" ht="7.2" customHeight="1"/>
    <row r="395" spans="1:11">
      <c r="B395" s="3055" t="s">
        <v>3367</v>
      </c>
      <c r="C395" s="3055"/>
      <c r="D395" s="3055"/>
      <c r="E395" s="3055"/>
      <c r="F395" s="3055"/>
      <c r="G395" s="3055"/>
      <c r="H395" s="3055"/>
      <c r="I395" s="3055"/>
      <c r="J395" s="3055"/>
      <c r="K395" s="3055"/>
    </row>
    <row r="396" spans="1:11" ht="7.2" customHeight="1"/>
    <row r="397" spans="1:11">
      <c r="A397" s="187"/>
      <c r="B397" s="1687" t="s">
        <v>3368</v>
      </c>
      <c r="C397" s="187"/>
      <c r="D397" s="187"/>
      <c r="E397" s="187"/>
      <c r="F397" s="187"/>
      <c r="G397" s="187"/>
      <c r="H397" s="187"/>
      <c r="I397" s="187"/>
      <c r="J397" s="187"/>
      <c r="K397" s="187"/>
    </row>
    <row r="398" spans="1:11" ht="7.2" customHeight="1">
      <c r="A398" s="187"/>
      <c r="B398" s="187"/>
      <c r="C398" s="187"/>
      <c r="D398" s="187"/>
      <c r="E398" s="187"/>
      <c r="F398" s="187"/>
      <c r="G398" s="187"/>
      <c r="H398" s="187"/>
      <c r="I398" s="187"/>
      <c r="J398" s="187"/>
      <c r="K398" s="187"/>
    </row>
    <row r="399" spans="1:11">
      <c r="A399" s="187"/>
      <c r="B399" s="187" t="s">
        <v>3577</v>
      </c>
      <c r="C399" s="187"/>
      <c r="D399" s="2274"/>
      <c r="E399" s="2274"/>
      <c r="F399" s="2274"/>
      <c r="G399" s="2274"/>
      <c r="H399" s="2274"/>
      <c r="I399" s="2274"/>
      <c r="J399" s="2274"/>
      <c r="K399" s="187"/>
    </row>
    <row r="400" spans="1:11">
      <c r="A400" s="187"/>
      <c r="B400" s="187"/>
      <c r="C400" s="187"/>
      <c r="D400" s="187"/>
      <c r="E400" s="187"/>
      <c r="F400" s="187"/>
      <c r="G400" s="187"/>
      <c r="H400" s="187"/>
      <c r="I400" s="187"/>
      <c r="J400" s="187"/>
      <c r="K400" s="187"/>
    </row>
    <row r="401" spans="1:11">
      <c r="A401" s="187"/>
      <c r="B401" s="187" t="s">
        <v>3578</v>
      </c>
      <c r="C401" s="187"/>
      <c r="D401" s="2274"/>
      <c r="E401" s="2274"/>
      <c r="F401" s="2274"/>
      <c r="G401" s="2274"/>
      <c r="H401" s="2274"/>
      <c r="I401" s="2274"/>
      <c r="J401" s="2274"/>
      <c r="K401" s="187"/>
    </row>
    <row r="402" spans="1:11">
      <c r="A402" s="187"/>
      <c r="B402" s="187"/>
      <c r="C402" s="187"/>
      <c r="D402" s="187"/>
      <c r="E402" s="187"/>
      <c r="F402" s="187"/>
      <c r="G402" s="187"/>
      <c r="H402" s="187"/>
      <c r="I402" s="187"/>
      <c r="J402" s="187"/>
      <c r="K402" s="187"/>
    </row>
    <row r="403" spans="1:11">
      <c r="A403" s="187"/>
      <c r="B403" s="187" t="s">
        <v>3579</v>
      </c>
      <c r="C403" s="187"/>
      <c r="D403" s="2274"/>
      <c r="E403" s="2274"/>
      <c r="F403" s="2274"/>
      <c r="G403" s="2274"/>
      <c r="H403" s="2274"/>
      <c r="I403" s="2274"/>
      <c r="J403" s="2274"/>
      <c r="K403" s="187"/>
    </row>
    <row r="404" spans="1:11">
      <c r="A404" s="187"/>
      <c r="B404" s="187"/>
      <c r="C404" s="187"/>
      <c r="D404" s="187"/>
      <c r="E404" s="187"/>
      <c r="F404" s="187"/>
      <c r="G404" s="187"/>
      <c r="H404" s="187"/>
      <c r="I404" s="187"/>
      <c r="J404" s="187"/>
      <c r="K404" s="187"/>
    </row>
    <row r="405" spans="1:11">
      <c r="A405" s="187"/>
      <c r="B405" s="2274"/>
      <c r="C405" s="2274"/>
      <c r="D405" s="2274"/>
      <c r="E405" s="2274"/>
      <c r="F405" s="2274"/>
      <c r="G405" s="2274"/>
      <c r="H405" s="2274"/>
      <c r="I405" s="2274"/>
      <c r="J405" s="2274"/>
      <c r="K405" s="187"/>
    </row>
    <row r="406" spans="1:11">
      <c r="A406" s="187"/>
      <c r="B406" s="187" t="s">
        <v>582</v>
      </c>
      <c r="C406" s="187"/>
      <c r="D406" s="187"/>
      <c r="E406" s="187"/>
      <c r="F406" s="187"/>
      <c r="G406" s="187"/>
      <c r="H406" s="187"/>
      <c r="I406" s="187"/>
      <c r="J406" s="187"/>
      <c r="K406" s="187"/>
    </row>
    <row r="407" spans="1:11">
      <c r="A407" s="187"/>
      <c r="B407" s="187" t="s">
        <v>3580</v>
      </c>
      <c r="C407" s="187"/>
      <c r="D407" s="2274"/>
      <c r="E407" s="2274"/>
      <c r="F407" s="2274"/>
      <c r="G407" s="2274"/>
      <c r="H407" s="2274"/>
      <c r="I407" s="2274"/>
      <c r="J407" s="2274"/>
      <c r="K407" s="187"/>
    </row>
    <row r="408" spans="1:11">
      <c r="A408" s="187"/>
      <c r="B408" s="187"/>
      <c r="C408" s="187"/>
      <c r="D408" s="187"/>
      <c r="E408" s="187"/>
      <c r="F408" s="187"/>
      <c r="G408" s="187"/>
      <c r="H408" s="187"/>
      <c r="I408" s="187"/>
      <c r="J408" s="187"/>
      <c r="K408" s="187"/>
    </row>
    <row r="409" spans="1:11">
      <c r="A409" s="187"/>
      <c r="B409" s="187" t="s">
        <v>3581</v>
      </c>
      <c r="C409" s="187"/>
      <c r="D409" s="2274"/>
      <c r="E409" s="2274"/>
      <c r="F409" s="2274"/>
      <c r="G409" s="2274"/>
      <c r="H409" s="2274"/>
      <c r="I409" s="2274"/>
      <c r="J409" s="2274"/>
      <c r="K409" s="187"/>
    </row>
    <row r="410" spans="1:11">
      <c r="A410" s="187"/>
      <c r="B410" s="187"/>
      <c r="C410" s="187"/>
      <c r="D410" s="187"/>
      <c r="E410" s="187"/>
      <c r="F410" s="187"/>
      <c r="G410" s="187"/>
      <c r="H410" s="187"/>
      <c r="I410" s="187"/>
      <c r="J410" s="187"/>
      <c r="K410" s="187"/>
    </row>
    <row r="411" spans="1:11">
      <c r="A411" s="187"/>
      <c r="B411" s="187" t="s">
        <v>3582</v>
      </c>
      <c r="C411" s="187"/>
      <c r="D411" s="187"/>
      <c r="E411" s="187"/>
      <c r="F411" s="187" t="s">
        <v>3585</v>
      </c>
      <c r="G411" s="187"/>
      <c r="H411" s="2275"/>
      <c r="I411" s="187"/>
      <c r="J411" s="187"/>
      <c r="K411" s="187"/>
    </row>
    <row r="412" spans="1:11">
      <c r="A412" s="187"/>
      <c r="B412" s="5015" t="s">
        <v>3583</v>
      </c>
      <c r="C412" s="5015"/>
      <c r="D412" s="5015"/>
      <c r="E412" s="5015"/>
      <c r="F412" s="187" t="s">
        <v>3584</v>
      </c>
      <c r="G412" s="187"/>
      <c r="H412" s="2275"/>
      <c r="I412" s="187"/>
      <c r="J412" s="187"/>
      <c r="K412" s="187"/>
    </row>
    <row r="413" spans="1:11" ht="7.2" customHeight="1">
      <c r="A413" s="187"/>
      <c r="B413" s="187"/>
      <c r="C413" s="187"/>
      <c r="D413" s="187"/>
      <c r="E413" s="187"/>
      <c r="F413" s="187"/>
      <c r="G413" s="187"/>
      <c r="H413" s="187"/>
      <c r="I413" s="187"/>
      <c r="J413" s="187"/>
      <c r="K413" s="187"/>
    </row>
    <row r="414" spans="1:11">
      <c r="A414" s="187"/>
      <c r="B414" s="187" t="s">
        <v>3586</v>
      </c>
      <c r="C414" s="187"/>
      <c r="D414" s="187"/>
      <c r="E414" s="187"/>
      <c r="F414" s="187" t="s">
        <v>3588</v>
      </c>
      <c r="G414" s="187"/>
      <c r="H414" s="2275"/>
      <c r="I414" s="187"/>
      <c r="J414" s="187"/>
      <c r="K414" s="187"/>
    </row>
    <row r="415" spans="1:11">
      <c r="A415" s="187"/>
      <c r="B415" s="5015"/>
      <c r="C415" s="5015"/>
      <c r="D415" s="5015"/>
      <c r="E415" s="5015"/>
      <c r="F415" s="187" t="s">
        <v>4124</v>
      </c>
      <c r="G415" s="187"/>
      <c r="H415" s="2275"/>
      <c r="I415" s="187"/>
      <c r="J415" s="187"/>
      <c r="K415" s="187"/>
    </row>
    <row r="416" spans="1:11">
      <c r="A416" s="187"/>
      <c r="B416" s="180"/>
      <c r="C416" s="180"/>
      <c r="D416" s="180"/>
      <c r="E416" s="180"/>
      <c r="F416" s="187" t="s">
        <v>3587</v>
      </c>
      <c r="G416" s="187"/>
      <c r="H416" s="2275"/>
      <c r="I416" s="187"/>
      <c r="J416" s="187"/>
      <c r="K416" s="187"/>
    </row>
    <row r="417" spans="1:11" ht="8.25" customHeight="1">
      <c r="A417" s="187"/>
      <c r="B417" s="187"/>
      <c r="C417" s="187"/>
      <c r="D417" s="187"/>
      <c r="E417" s="187"/>
      <c r="F417" s="187"/>
      <c r="G417" s="187"/>
      <c r="H417" s="187"/>
      <c r="I417" s="187"/>
      <c r="J417" s="187"/>
      <c r="K417" s="187"/>
    </row>
    <row r="418" spans="1:11">
      <c r="A418" s="187"/>
      <c r="B418" s="187" t="s">
        <v>3589</v>
      </c>
      <c r="C418" s="187"/>
      <c r="D418" s="187"/>
      <c r="E418" s="187"/>
      <c r="F418" s="2274"/>
      <c r="G418" s="2274"/>
      <c r="H418" s="2274"/>
      <c r="I418" s="2274"/>
      <c r="J418" s="2274"/>
      <c r="K418" s="187"/>
    </row>
    <row r="419" spans="1:11" ht="8.25" customHeight="1">
      <c r="A419" s="187"/>
      <c r="B419" s="187"/>
      <c r="C419" s="187"/>
      <c r="D419" s="187"/>
      <c r="E419" s="187"/>
      <c r="F419" s="187"/>
      <c r="G419" s="187"/>
      <c r="H419" s="187"/>
      <c r="I419" s="187"/>
      <c r="J419" s="187"/>
      <c r="K419" s="187"/>
    </row>
    <row r="420" spans="1:11">
      <c r="A420" s="187"/>
      <c r="B420" s="187" t="s">
        <v>3380</v>
      </c>
      <c r="C420" s="187"/>
      <c r="D420" s="187"/>
      <c r="E420" s="187"/>
      <c r="F420" s="187"/>
      <c r="G420" s="187"/>
      <c r="H420" s="187"/>
      <c r="I420" s="187"/>
      <c r="J420" s="187"/>
      <c r="K420" s="187"/>
    </row>
    <row r="421" spans="1:11" ht="8.25" customHeight="1">
      <c r="A421" s="187"/>
      <c r="B421" s="187"/>
      <c r="C421" s="187"/>
      <c r="D421" s="187"/>
      <c r="E421" s="187"/>
      <c r="F421" s="187"/>
      <c r="G421" s="187"/>
      <c r="H421" s="187"/>
      <c r="I421" s="187"/>
      <c r="J421" s="187"/>
      <c r="K421" s="187"/>
    </row>
    <row r="422" spans="1:11">
      <c r="A422" s="187"/>
      <c r="B422" s="2499" t="s">
        <v>3593</v>
      </c>
      <c r="C422" s="2499"/>
      <c r="D422" s="2499"/>
      <c r="E422" s="2499"/>
      <c r="F422" s="2499"/>
      <c r="G422" s="2499"/>
      <c r="H422" s="2499"/>
      <c r="I422" s="2499"/>
      <c r="J422" s="2499"/>
      <c r="K422" s="187"/>
    </row>
    <row r="423" spans="1:11">
      <c r="A423" s="187"/>
      <c r="B423" s="187"/>
      <c r="C423" s="187"/>
      <c r="D423" s="187"/>
      <c r="E423" s="187"/>
      <c r="F423" s="187"/>
      <c r="G423" s="187"/>
      <c r="H423" s="187"/>
      <c r="I423" s="187"/>
      <c r="J423" s="187"/>
      <c r="K423" s="187"/>
    </row>
    <row r="424" spans="1:11">
      <c r="A424" s="187"/>
      <c r="B424" s="187" t="s">
        <v>3590</v>
      </c>
      <c r="C424" s="187"/>
      <c r="D424" s="2274"/>
      <c r="E424" s="2274"/>
      <c r="F424" s="187"/>
      <c r="G424" s="187" t="s">
        <v>3591</v>
      </c>
      <c r="H424" s="187"/>
      <c r="I424" s="2274"/>
      <c r="J424" s="2274"/>
      <c r="K424" s="187"/>
    </row>
    <row r="425" spans="1:11">
      <c r="A425" s="187"/>
      <c r="B425" s="187"/>
      <c r="C425" s="187"/>
      <c r="D425" s="187"/>
      <c r="E425" s="187"/>
      <c r="F425" s="187"/>
      <c r="G425" s="187"/>
      <c r="H425" s="187"/>
      <c r="I425" s="187"/>
      <c r="J425" s="187"/>
      <c r="K425" s="187"/>
    </row>
    <row r="426" spans="1:11">
      <c r="A426" s="187"/>
      <c r="B426" s="187"/>
      <c r="C426" s="187"/>
      <c r="D426" s="187"/>
      <c r="E426" s="187"/>
      <c r="F426" s="187"/>
      <c r="G426" s="187" t="s">
        <v>3592</v>
      </c>
      <c r="H426" s="187"/>
      <c r="I426" s="2274"/>
      <c r="J426" s="2274"/>
      <c r="K426" s="187"/>
    </row>
    <row r="427" spans="1:11" ht="7.2" customHeight="1">
      <c r="A427" s="187"/>
      <c r="B427" s="187"/>
      <c r="C427" s="187"/>
      <c r="D427" s="187"/>
      <c r="E427" s="187"/>
      <c r="F427" s="187"/>
      <c r="G427" s="187"/>
      <c r="H427" s="187"/>
      <c r="I427" s="187"/>
      <c r="J427" s="187"/>
      <c r="K427" s="187"/>
    </row>
    <row r="428" spans="1:11">
      <c r="A428" s="187"/>
      <c r="B428" s="187" t="s">
        <v>3369</v>
      </c>
      <c r="C428" s="187"/>
      <c r="D428" s="187"/>
      <c r="E428" s="187"/>
      <c r="F428" s="187"/>
      <c r="G428" s="187"/>
      <c r="H428" s="187"/>
      <c r="I428" s="187"/>
      <c r="J428" s="187"/>
      <c r="K428" s="187"/>
    </row>
    <row r="429" spans="1:11" ht="7.2" customHeight="1">
      <c r="A429" s="187"/>
      <c r="B429" s="187"/>
      <c r="C429" s="187"/>
      <c r="D429" s="187"/>
      <c r="E429" s="187"/>
      <c r="F429" s="187"/>
      <c r="G429" s="187"/>
      <c r="H429" s="187"/>
      <c r="I429" s="187"/>
      <c r="J429" s="187"/>
      <c r="K429" s="187"/>
    </row>
    <row r="430" spans="1:11">
      <c r="A430" s="187"/>
      <c r="B430" s="187" t="s">
        <v>3577</v>
      </c>
      <c r="C430" s="187"/>
      <c r="D430" s="2274"/>
      <c r="E430" s="2274"/>
      <c r="F430" s="2274"/>
      <c r="G430" s="2274"/>
      <c r="H430" s="2274"/>
      <c r="I430" s="2274"/>
      <c r="J430" s="2274"/>
      <c r="K430" s="187"/>
    </row>
    <row r="431" spans="1:11">
      <c r="A431" s="187"/>
      <c r="B431" s="187" t="s">
        <v>3594</v>
      </c>
      <c r="C431" s="187"/>
      <c r="D431" s="2276"/>
      <c r="E431" s="2276"/>
      <c r="F431" s="2276"/>
      <c r="G431" s="2276"/>
      <c r="H431" s="2276"/>
      <c r="I431" s="2276"/>
      <c r="J431" s="2276"/>
      <c r="K431" s="187"/>
    </row>
    <row r="432" spans="1:11">
      <c r="A432" s="187"/>
      <c r="B432" s="187" t="s">
        <v>3580</v>
      </c>
      <c r="C432" s="187"/>
      <c r="D432" s="2276"/>
      <c r="E432" s="2276"/>
      <c r="F432" s="2276"/>
      <c r="G432" s="187"/>
      <c r="H432" s="187" t="s">
        <v>1365</v>
      </c>
      <c r="I432" s="2276"/>
      <c r="J432" s="2276"/>
      <c r="K432" s="187"/>
    </row>
    <row r="433" spans="1:11">
      <c r="A433" s="187"/>
      <c r="B433" s="187"/>
      <c r="C433" s="187"/>
      <c r="D433" s="187"/>
      <c r="E433" s="187"/>
      <c r="F433" s="187"/>
      <c r="G433" s="187"/>
      <c r="H433" s="187"/>
      <c r="I433" s="187"/>
      <c r="J433" s="187"/>
      <c r="K433" s="187"/>
    </row>
    <row r="434" spans="1:11">
      <c r="A434" s="187"/>
      <c r="B434" s="187"/>
      <c r="C434" s="187"/>
      <c r="D434" s="187"/>
      <c r="E434" s="187"/>
      <c r="F434" s="187"/>
      <c r="G434" s="187"/>
      <c r="H434" s="187"/>
      <c r="I434" s="187"/>
      <c r="J434" s="187"/>
      <c r="K434" s="187"/>
    </row>
    <row r="435" spans="1:11">
      <c r="A435" s="187"/>
      <c r="B435" s="187"/>
      <c r="C435" s="187"/>
      <c r="D435" s="187"/>
      <c r="E435" s="187"/>
      <c r="F435" s="187"/>
      <c r="G435" s="187"/>
      <c r="H435" s="187"/>
      <c r="I435" s="187"/>
      <c r="J435" s="187"/>
      <c r="K435" s="187"/>
    </row>
  </sheetData>
  <mergeCells count="111">
    <mergeCell ref="B2:K2"/>
    <mergeCell ref="E66:K67"/>
    <mergeCell ref="C95:J96"/>
    <mergeCell ref="C58:K58"/>
    <mergeCell ref="E60:K60"/>
    <mergeCell ref="E62:K62"/>
    <mergeCell ref="E64:K64"/>
    <mergeCell ref="A18:K18"/>
    <mergeCell ref="A23:K23"/>
    <mergeCell ref="A27:K27"/>
    <mergeCell ref="A31:K31"/>
    <mergeCell ref="A35:K35"/>
    <mergeCell ref="I54:J54"/>
    <mergeCell ref="B15:K15"/>
    <mergeCell ref="C116:K116"/>
    <mergeCell ref="C118:K118"/>
    <mergeCell ref="C128:K128"/>
    <mergeCell ref="B100:K100"/>
    <mergeCell ref="C106:K107"/>
    <mergeCell ref="C109:K109"/>
    <mergeCell ref="C111:K111"/>
    <mergeCell ref="C113:K114"/>
    <mergeCell ref="E69:K72"/>
    <mergeCell ref="C142:K142"/>
    <mergeCell ref="C144:K144"/>
    <mergeCell ref="B156:K158"/>
    <mergeCell ref="C164:K164"/>
    <mergeCell ref="C168:K168"/>
    <mergeCell ref="C166:K166"/>
    <mergeCell ref="C130:K130"/>
    <mergeCell ref="C132:K132"/>
    <mergeCell ref="C134:K134"/>
    <mergeCell ref="C136:K136"/>
    <mergeCell ref="C138:K138"/>
    <mergeCell ref="C140:K140"/>
    <mergeCell ref="C188:K188"/>
    <mergeCell ref="D190:K190"/>
    <mergeCell ref="D192:K192"/>
    <mergeCell ref="C194:K194"/>
    <mergeCell ref="D196:K196"/>
    <mergeCell ref="D198:K198"/>
    <mergeCell ref="C170:K170"/>
    <mergeCell ref="B180:K180"/>
    <mergeCell ref="C174:K174"/>
    <mergeCell ref="C176:K176"/>
    <mergeCell ref="C184:K184"/>
    <mergeCell ref="C186:K186"/>
    <mergeCell ref="C214:K214"/>
    <mergeCell ref="C216:K216"/>
    <mergeCell ref="C222:K222"/>
    <mergeCell ref="C224:K224"/>
    <mergeCell ref="C228:K228"/>
    <mergeCell ref="C230:K230"/>
    <mergeCell ref="C202:K202"/>
    <mergeCell ref="C204:K204"/>
    <mergeCell ref="C206:K206"/>
    <mergeCell ref="C208:K208"/>
    <mergeCell ref="C210:K210"/>
    <mergeCell ref="C212:K212"/>
    <mergeCell ref="C248:K248"/>
    <mergeCell ref="D246:K246"/>
    <mergeCell ref="D260:K260"/>
    <mergeCell ref="D262:K262"/>
    <mergeCell ref="C252:K252"/>
    <mergeCell ref="C266:K266"/>
    <mergeCell ref="C232:K232"/>
    <mergeCell ref="C234:K234"/>
    <mergeCell ref="C236:K236"/>
    <mergeCell ref="D242:K242"/>
    <mergeCell ref="D244:K244"/>
    <mergeCell ref="D238:K238"/>
    <mergeCell ref="D240:K240"/>
    <mergeCell ref="C290:K290"/>
    <mergeCell ref="C292:K292"/>
    <mergeCell ref="C294:K294"/>
    <mergeCell ref="C302:K302"/>
    <mergeCell ref="C314:K314"/>
    <mergeCell ref="C316:K316"/>
    <mergeCell ref="D276:K276"/>
    <mergeCell ref="C278:K278"/>
    <mergeCell ref="C282:K282"/>
    <mergeCell ref="C284:K284"/>
    <mergeCell ref="C286:K286"/>
    <mergeCell ref="C288:K288"/>
    <mergeCell ref="D336:K336"/>
    <mergeCell ref="D338:K338"/>
    <mergeCell ref="D346:K346"/>
    <mergeCell ref="D348:K348"/>
    <mergeCell ref="D350:K350"/>
    <mergeCell ref="D352:K352"/>
    <mergeCell ref="C342:K342"/>
    <mergeCell ref="C344:K344"/>
    <mergeCell ref="B320:K320"/>
    <mergeCell ref="C324:K324"/>
    <mergeCell ref="C326:K326"/>
    <mergeCell ref="C328:K328"/>
    <mergeCell ref="C330:K330"/>
    <mergeCell ref="D334:K334"/>
    <mergeCell ref="B422:J422"/>
    <mergeCell ref="C370:K370"/>
    <mergeCell ref="C372:K372"/>
    <mergeCell ref="C374:K374"/>
    <mergeCell ref="B395:K395"/>
    <mergeCell ref="B412:E412"/>
    <mergeCell ref="B415:E415"/>
    <mergeCell ref="C356:K356"/>
    <mergeCell ref="C358:K358"/>
    <mergeCell ref="C360:K360"/>
    <mergeCell ref="C362:K362"/>
    <mergeCell ref="C366:K366"/>
    <mergeCell ref="C368:K368"/>
  </mergeCells>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Date:16 JANUARY 2023
Revision 9</oddHeader>
    <oddFooter>Page &amp;P of &amp;N</oddFooter>
  </headerFooter>
  <rowBreaks count="7" manualBreakCount="7">
    <brk id="39" max="11" man="1"/>
    <brk id="80" max="11" man="1"/>
    <brk id="125" max="11" man="1"/>
    <brk id="249" max="11" man="1"/>
    <brk id="293" max="11" man="1"/>
    <brk id="335" max="11" man="1"/>
    <brk id="373"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466369" r:id="rId4" name="Button 1">
              <controlPr defaultSize="0" print="0" autoFill="0" autoPict="0" macro="[0]!ToMainMenu">
                <anchor>
                  <from>
                    <xdr:col>13</xdr:col>
                    <xdr:colOff>121920</xdr:colOff>
                    <xdr:row>1</xdr:row>
                    <xdr:rowOff>99060</xdr:rowOff>
                  </from>
                  <to>
                    <xdr:col>15</xdr:col>
                    <xdr:colOff>266700</xdr:colOff>
                    <xdr:row>3</xdr:row>
                    <xdr:rowOff>83820</xdr:rowOff>
                  </to>
                </anchor>
              </controlPr>
            </control>
          </mc:Choice>
        </mc:AlternateContent>
        <mc:AlternateContent xmlns:mc="http://schemas.openxmlformats.org/markup-compatibility/2006">
          <mc:Choice Requires="x14">
            <control shapeId="1466370" r:id="rId5" name="Button 2">
              <controlPr defaultSize="0" print="0" autoFill="0" autoPict="0" macro="[0]!Printsheet">
                <anchor>
                  <from>
                    <xdr:col>13</xdr:col>
                    <xdr:colOff>121920</xdr:colOff>
                    <xdr:row>8</xdr:row>
                    <xdr:rowOff>60960</xdr:rowOff>
                  </from>
                  <to>
                    <xdr:col>15</xdr:col>
                    <xdr:colOff>266700</xdr:colOff>
                    <xdr:row>10</xdr:row>
                    <xdr:rowOff>45720</xdr:rowOff>
                  </to>
                </anchor>
              </controlPr>
            </control>
          </mc:Choice>
        </mc:AlternateContent>
        <mc:AlternateContent xmlns:mc="http://schemas.openxmlformats.org/markup-compatibility/2006">
          <mc:Choice Requires="x14">
            <control shapeId="1466371" r:id="rId6" name="Button 3">
              <controlPr defaultSize="0" print="0" autoFill="0" autoPict="0" macro="[0]!PrintPreview">
                <anchor>
                  <from>
                    <xdr:col>13</xdr:col>
                    <xdr:colOff>121920</xdr:colOff>
                    <xdr:row>3</xdr:row>
                    <xdr:rowOff>114300</xdr:rowOff>
                  </from>
                  <to>
                    <xdr:col>15</xdr:col>
                    <xdr:colOff>266700</xdr:colOff>
                    <xdr:row>5</xdr:row>
                    <xdr:rowOff>99060</xdr:rowOff>
                  </to>
                </anchor>
              </controlPr>
            </control>
          </mc:Choice>
        </mc:AlternateContent>
        <mc:AlternateContent xmlns:mc="http://schemas.openxmlformats.org/markup-compatibility/2006">
          <mc:Choice Requires="x14">
            <control shapeId="1466372" r:id="rId7" name="Button 4">
              <controlPr defaultSize="0" print="0" autoFill="0" autoPict="0" macro="[0]!ToDataEntry">
                <anchor>
                  <from>
                    <xdr:col>13</xdr:col>
                    <xdr:colOff>121920</xdr:colOff>
                    <xdr:row>10</xdr:row>
                    <xdr:rowOff>83820</xdr:rowOff>
                  </from>
                  <to>
                    <xdr:col>15</xdr:col>
                    <xdr:colOff>266700</xdr:colOff>
                    <xdr:row>12</xdr:row>
                    <xdr:rowOff>68580</xdr:rowOff>
                  </to>
                </anchor>
              </controlPr>
            </control>
          </mc:Choice>
        </mc:AlternateContent>
      </controls>
    </mc:Choice>
  </mc:AlternateConten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8"/>
  <dimension ref="C5:M55"/>
  <sheetViews>
    <sheetView showGridLines="0" zoomScaleNormal="100" workbookViewId="0">
      <selection activeCell="E28" sqref="E28"/>
    </sheetView>
  </sheetViews>
  <sheetFormatPr defaultRowHeight="13.2"/>
  <cols>
    <col min="3" max="3" width="13.33203125" customWidth="1"/>
    <col min="4" max="8" width="10.33203125" customWidth="1"/>
    <col min="9" max="9" width="32.5546875" customWidth="1"/>
  </cols>
  <sheetData>
    <row r="5" spans="3:13" ht="10.5" customHeight="1"/>
    <row r="6" spans="3:13" ht="8.25" customHeight="1"/>
    <row r="7" spans="3:13" ht="18">
      <c r="C7" s="5023" t="s">
        <v>3596</v>
      </c>
      <c r="D7" s="5023"/>
      <c r="E7" s="5023"/>
      <c r="F7" s="5023"/>
      <c r="G7" s="5023"/>
      <c r="H7" s="5023"/>
      <c r="I7" s="5023"/>
      <c r="J7" s="932"/>
      <c r="K7" s="932"/>
      <c r="L7" s="932"/>
      <c r="M7" s="932"/>
    </row>
    <row r="8" spans="3:13" s="169" customFormat="1" ht="12.75" customHeight="1">
      <c r="C8" s="1696" t="s">
        <v>3616</v>
      </c>
      <c r="D8" s="1697"/>
      <c r="E8" s="1697"/>
      <c r="F8" s="1697"/>
      <c r="H8" s="169" t="s">
        <v>3613</v>
      </c>
      <c r="I8" s="1697"/>
    </row>
    <row r="9" spans="3:13" s="169" customFormat="1" ht="15" customHeight="1">
      <c r="C9" s="1696" t="s">
        <v>3614</v>
      </c>
      <c r="D9" s="1860"/>
      <c r="E9" s="1860"/>
      <c r="F9" s="1860"/>
      <c r="H9" s="169" t="s">
        <v>3615</v>
      </c>
      <c r="I9" s="1860"/>
    </row>
    <row r="10" spans="3:13" s="169" customFormat="1" ht="3.75" customHeight="1">
      <c r="C10" s="1696"/>
      <c r="D10" s="1860"/>
      <c r="E10" s="1860"/>
      <c r="F10" s="1860"/>
      <c r="I10" s="1860"/>
    </row>
    <row r="11" spans="3:13" s="169" customFormat="1" ht="21" customHeight="1">
      <c r="C11" s="1696" t="s">
        <v>3617</v>
      </c>
      <c r="D11" s="2963" t="str">
        <f>+'Master Data'!E18</f>
        <v>KZN Public Works: 191 Prince Alfred Street</v>
      </c>
      <c r="E11" s="2963"/>
      <c r="F11" s="2963"/>
      <c r="G11" s="2963"/>
      <c r="H11" s="2963"/>
      <c r="I11" s="2963"/>
    </row>
    <row r="12" spans="3:13" ht="8.25" customHeight="1">
      <c r="C12" s="1688"/>
      <c r="D12" s="2963"/>
      <c r="E12" s="2963"/>
      <c r="F12" s="2963"/>
      <c r="G12" s="2963"/>
      <c r="H12" s="2963"/>
      <c r="I12" s="2963"/>
    </row>
    <row r="13" spans="3:13" ht="3" hidden="1" customHeight="1">
      <c r="C13" s="1688"/>
      <c r="D13" s="1859"/>
      <c r="E13" s="1859"/>
      <c r="F13" s="1859"/>
      <c r="G13" s="1859"/>
      <c r="H13" s="1859"/>
      <c r="I13" s="1859"/>
    </row>
    <row r="14" spans="3:13">
      <c r="C14" s="788" t="s">
        <v>4013</v>
      </c>
      <c r="D14" s="5024" t="str">
        <f>+'Master Data'!WimsNo</f>
        <v>012345</v>
      </c>
      <c r="E14" s="5024"/>
      <c r="F14" s="5024"/>
      <c r="G14" s="22"/>
      <c r="H14" t="str">
        <f>+'Master Data'!D13</f>
        <v>Tender No</v>
      </c>
      <c r="I14" s="1861" t="str">
        <f>+'Master Data'!OLE_LINK5</f>
        <v>ZNTM012345W</v>
      </c>
    </row>
    <row r="15" spans="3:13" ht="6.6" customHeight="1">
      <c r="C15" s="1688"/>
    </row>
    <row r="16" spans="3:13" ht="14.4">
      <c r="C16" s="2277" t="s">
        <v>3597</v>
      </c>
      <c r="E16" s="5025"/>
      <c r="F16" s="4642"/>
      <c r="G16" s="4642"/>
      <c r="H16" s="4642"/>
      <c r="I16" s="4643"/>
    </row>
    <row r="17" spans="3:9" ht="5.25" customHeight="1" thickBot="1">
      <c r="C17" s="2277"/>
    </row>
    <row r="18" spans="3:9" ht="6" hidden="1" customHeight="1" thickBot="1">
      <c r="C18" s="1688"/>
    </row>
    <row r="19" spans="3:9" ht="30.75" customHeight="1" thickBot="1">
      <c r="C19" s="1689" t="s">
        <v>3598</v>
      </c>
      <c r="D19" s="1690" t="s">
        <v>3599</v>
      </c>
      <c r="E19" s="1690" t="s">
        <v>3600</v>
      </c>
      <c r="F19" s="1690" t="s">
        <v>369</v>
      </c>
      <c r="G19" s="1690" t="s">
        <v>3601</v>
      </c>
      <c r="H19" s="1690" t="s">
        <v>369</v>
      </c>
      <c r="I19" s="1690" t="s">
        <v>3602</v>
      </c>
    </row>
    <row r="20" spans="3:9" ht="15" thickBot="1">
      <c r="C20" s="1691" t="s">
        <v>3603</v>
      </c>
      <c r="D20" s="1692"/>
      <c r="E20" s="1692"/>
      <c r="F20" s="1692"/>
      <c r="G20" s="1692"/>
      <c r="H20" s="1692"/>
      <c r="I20" s="1692"/>
    </row>
    <row r="21" spans="3:9" ht="15" thickBot="1">
      <c r="C21" s="1693" t="s">
        <v>3604</v>
      </c>
      <c r="D21" s="1692"/>
      <c r="E21" s="1692"/>
      <c r="F21" s="1692"/>
      <c r="G21" s="1692"/>
      <c r="H21" s="1692"/>
      <c r="I21" s="1692"/>
    </row>
    <row r="22" spans="3:9" ht="15" thickBot="1">
      <c r="C22" s="1693" t="s">
        <v>3605</v>
      </c>
      <c r="D22" s="1692"/>
      <c r="E22" s="1692"/>
      <c r="F22" s="1692"/>
      <c r="G22" s="1692"/>
      <c r="H22" s="1692"/>
      <c r="I22" s="1692"/>
    </row>
    <row r="23" spans="3:9" ht="15" thickBot="1">
      <c r="C23" s="1693" t="s">
        <v>3606</v>
      </c>
      <c r="D23" s="1692"/>
      <c r="E23" s="1692"/>
      <c r="F23" s="1692"/>
      <c r="G23" s="1692"/>
      <c r="H23" s="1692"/>
      <c r="I23" s="1692"/>
    </row>
    <row r="24" spans="3:9" ht="15" thickBot="1">
      <c r="C24" s="1693" t="s">
        <v>3607</v>
      </c>
      <c r="D24" s="1692"/>
      <c r="E24" s="1692"/>
      <c r="F24" s="1692"/>
      <c r="G24" s="1692"/>
      <c r="H24" s="1692"/>
      <c r="I24" s="1692"/>
    </row>
    <row r="25" spans="3:9" ht="15" thickBot="1">
      <c r="C25" s="1693" t="s">
        <v>3608</v>
      </c>
      <c r="D25" s="1692"/>
      <c r="E25" s="1692"/>
      <c r="F25" s="1692"/>
      <c r="G25" s="1692"/>
      <c r="H25" s="1692"/>
      <c r="I25" s="1692"/>
    </row>
    <row r="26" spans="3:9" ht="7.5" customHeight="1" thickBot="1">
      <c r="C26" s="1693"/>
      <c r="D26" s="1692"/>
      <c r="E26" s="1692"/>
      <c r="F26" s="1692"/>
      <c r="G26" s="1692"/>
      <c r="H26" s="1692"/>
      <c r="I26" s="1692"/>
    </row>
    <row r="27" spans="3:9" ht="15" thickBot="1">
      <c r="C27" s="1691" t="s">
        <v>3609</v>
      </c>
      <c r="D27" s="1692"/>
      <c r="E27" s="1692"/>
      <c r="F27" s="1692"/>
      <c r="G27" s="1692"/>
      <c r="H27" s="1692"/>
      <c r="I27" s="1692"/>
    </row>
    <row r="28" spans="3:9" ht="15" thickBot="1">
      <c r="C28" s="1693" t="s">
        <v>3604</v>
      </c>
      <c r="D28" s="1692"/>
      <c r="E28" s="1692"/>
      <c r="F28" s="1692"/>
      <c r="G28" s="1692"/>
      <c r="H28" s="1692"/>
      <c r="I28" s="1692"/>
    </row>
    <row r="29" spans="3:9" ht="15" thickBot="1">
      <c r="C29" s="1693" t="s">
        <v>3605</v>
      </c>
      <c r="D29" s="1692"/>
      <c r="E29" s="1692"/>
      <c r="F29" s="1692"/>
      <c r="G29" s="1692"/>
      <c r="H29" s="1692"/>
      <c r="I29" s="1692"/>
    </row>
    <row r="30" spans="3:9" ht="15" thickBot="1">
      <c r="C30" s="1693" t="s">
        <v>3606</v>
      </c>
      <c r="D30" s="1692"/>
      <c r="E30" s="1692"/>
      <c r="F30" s="1692"/>
      <c r="G30" s="1692"/>
      <c r="H30" s="1692"/>
      <c r="I30" s="1692"/>
    </row>
    <row r="31" spans="3:9" ht="15" thickBot="1">
      <c r="C31" s="1693" t="s">
        <v>3607</v>
      </c>
      <c r="D31" s="1692"/>
      <c r="E31" s="1692"/>
      <c r="F31" s="1692"/>
      <c r="G31" s="1692"/>
      <c r="H31" s="1692"/>
      <c r="I31" s="1692"/>
    </row>
    <row r="32" spans="3:9" ht="15" thickBot="1">
      <c r="C32" s="1693" t="s">
        <v>3608</v>
      </c>
      <c r="D32" s="1692"/>
      <c r="E32" s="1692"/>
      <c r="F32" s="1692"/>
      <c r="G32" s="1692"/>
      <c r="H32" s="1692"/>
      <c r="I32" s="1692"/>
    </row>
    <row r="33" spans="3:9" ht="7.5" customHeight="1" thickBot="1">
      <c r="C33" s="1693"/>
      <c r="D33" s="1692"/>
      <c r="E33" s="1692"/>
      <c r="F33" s="1692"/>
      <c r="G33" s="1692"/>
      <c r="H33" s="1692"/>
      <c r="I33" s="1692"/>
    </row>
    <row r="34" spans="3:9" ht="15" thickBot="1">
      <c r="C34" s="1691" t="s">
        <v>3610</v>
      </c>
      <c r="D34" s="1692"/>
      <c r="E34" s="1692"/>
      <c r="F34" s="1692"/>
      <c r="G34" s="1692"/>
      <c r="H34" s="1692"/>
      <c r="I34" s="1692"/>
    </row>
    <row r="35" spans="3:9" ht="15" thickBot="1">
      <c r="C35" s="1693" t="s">
        <v>3604</v>
      </c>
      <c r="D35" s="1692"/>
      <c r="E35" s="1692"/>
      <c r="F35" s="1692"/>
      <c r="G35" s="1692"/>
      <c r="H35" s="1692"/>
      <c r="I35" s="1692"/>
    </row>
    <row r="36" spans="3:9" ht="15" thickBot="1">
      <c r="C36" s="1693" t="s">
        <v>3605</v>
      </c>
      <c r="D36" s="1692"/>
      <c r="E36" s="1692"/>
      <c r="F36" s="1692"/>
      <c r="G36" s="1692"/>
      <c r="H36" s="1692"/>
      <c r="I36" s="1692"/>
    </row>
    <row r="37" spans="3:9" ht="15" thickBot="1">
      <c r="C37" s="1693" t="s">
        <v>3606</v>
      </c>
      <c r="D37" s="1692"/>
      <c r="E37" s="1692"/>
      <c r="F37" s="1692"/>
      <c r="G37" s="1692"/>
      <c r="H37" s="1692"/>
      <c r="I37" s="1692"/>
    </row>
    <row r="38" spans="3:9" ht="15" thickBot="1">
      <c r="C38" s="1693" t="s">
        <v>3607</v>
      </c>
      <c r="D38" s="1692"/>
      <c r="E38" s="1692"/>
      <c r="F38" s="1692"/>
      <c r="G38" s="1692"/>
      <c r="H38" s="1692"/>
      <c r="I38" s="1692"/>
    </row>
    <row r="39" spans="3:9" ht="15" thickBot="1">
      <c r="C39" s="1693" t="s">
        <v>3608</v>
      </c>
      <c r="D39" s="1692"/>
      <c r="E39" s="1692"/>
      <c r="F39" s="1692"/>
      <c r="G39" s="1692"/>
      <c r="H39" s="1692"/>
      <c r="I39" s="1692"/>
    </row>
    <row r="40" spans="3:9" ht="7.5" customHeight="1" thickBot="1">
      <c r="C40" s="1691"/>
      <c r="D40" s="1694"/>
      <c r="E40" s="1694"/>
      <c r="F40" s="1694"/>
      <c r="G40" s="1694"/>
      <c r="H40" s="1694"/>
      <c r="I40" s="1694"/>
    </row>
    <row r="41" spans="3:9" ht="15" thickBot="1">
      <c r="C41" s="1691" t="s">
        <v>3611</v>
      </c>
      <c r="D41" s="1694"/>
      <c r="E41" s="1694"/>
      <c r="F41" s="1694"/>
      <c r="G41" s="1694"/>
      <c r="H41" s="1694"/>
      <c r="I41" s="1694"/>
    </row>
    <row r="42" spans="3:9" ht="15" thickBot="1">
      <c r="C42" s="1693" t="s">
        <v>3604</v>
      </c>
      <c r="D42" s="1692"/>
      <c r="E42" s="1692"/>
      <c r="F42" s="1692"/>
      <c r="G42" s="1692"/>
      <c r="H42" s="1692"/>
      <c r="I42" s="1692"/>
    </row>
    <row r="43" spans="3:9" ht="15" thickBot="1">
      <c r="C43" s="1693" t="s">
        <v>3605</v>
      </c>
      <c r="D43" s="1692"/>
      <c r="E43" s="1692"/>
      <c r="F43" s="1692"/>
      <c r="G43" s="1692"/>
      <c r="H43" s="1692"/>
      <c r="I43" s="1692"/>
    </row>
    <row r="44" spans="3:9" ht="15" thickBot="1">
      <c r="C44" s="1693" t="s">
        <v>3606</v>
      </c>
      <c r="D44" s="1692"/>
      <c r="E44" s="1692"/>
      <c r="F44" s="1692"/>
      <c r="G44" s="1692"/>
      <c r="H44" s="1692"/>
      <c r="I44" s="1692"/>
    </row>
    <row r="45" spans="3:9" ht="15" thickBot="1">
      <c r="C45" s="1693" t="s">
        <v>3607</v>
      </c>
      <c r="D45" s="1692"/>
      <c r="E45" s="1692"/>
      <c r="F45" s="1692"/>
      <c r="G45" s="1692"/>
      <c r="H45" s="1692"/>
      <c r="I45" s="1692"/>
    </row>
    <row r="46" spans="3:9" ht="15" thickBot="1">
      <c r="C46" s="1693" t="s">
        <v>3608</v>
      </c>
      <c r="D46" s="1692"/>
      <c r="E46" s="1692"/>
      <c r="F46" s="1692"/>
      <c r="G46" s="1692"/>
      <c r="H46" s="1692"/>
      <c r="I46" s="1692"/>
    </row>
    <row r="47" spans="3:9" ht="8.25" customHeight="1" thickBot="1">
      <c r="C47" s="1693"/>
      <c r="D47" s="1692"/>
      <c r="E47" s="1692"/>
      <c r="F47" s="1692"/>
      <c r="G47" s="1692"/>
      <c r="H47" s="1692"/>
      <c r="I47" s="1692"/>
    </row>
    <row r="48" spans="3:9" ht="15" thickBot="1">
      <c r="C48" s="1691" t="s">
        <v>4125</v>
      </c>
      <c r="D48" s="1692"/>
      <c r="E48" s="1692"/>
      <c r="F48" s="1692"/>
      <c r="G48" s="1692"/>
      <c r="H48" s="1692"/>
      <c r="I48" s="1692"/>
    </row>
    <row r="49" spans="3:9" ht="15" thickBot="1">
      <c r="C49" s="1693" t="s">
        <v>3604</v>
      </c>
      <c r="D49" s="1692"/>
      <c r="E49" s="1692"/>
      <c r="F49" s="1692"/>
      <c r="G49" s="1692"/>
      <c r="H49" s="1692"/>
      <c r="I49" s="1692"/>
    </row>
    <row r="50" spans="3:9" ht="15" thickBot="1">
      <c r="C50" s="1693" t="s">
        <v>3605</v>
      </c>
      <c r="D50" s="1692"/>
      <c r="E50" s="1692"/>
      <c r="F50" s="1692"/>
      <c r="G50" s="1692"/>
      <c r="H50" s="1692"/>
      <c r="I50" s="1692"/>
    </row>
    <row r="51" spans="3:9" ht="15" thickBot="1">
      <c r="C51" s="1693" t="s">
        <v>3606</v>
      </c>
      <c r="D51" s="1692"/>
      <c r="E51" s="1692"/>
      <c r="F51" s="1692"/>
      <c r="G51" s="1692"/>
      <c r="H51" s="1692"/>
      <c r="I51" s="1692"/>
    </row>
    <row r="52" spans="3:9" ht="15" thickBot="1">
      <c r="C52" s="1693" t="s">
        <v>3607</v>
      </c>
      <c r="D52" s="1692"/>
      <c r="E52" s="1692"/>
      <c r="F52" s="1692"/>
      <c r="G52" s="1692"/>
      <c r="H52" s="1692"/>
      <c r="I52" s="1692"/>
    </row>
    <row r="53" spans="3:9" ht="16.5" customHeight="1" thickBot="1">
      <c r="C53" s="1693" t="s">
        <v>3608</v>
      </c>
      <c r="D53" s="1692"/>
      <c r="E53" s="1692"/>
      <c r="F53" s="1692"/>
      <c r="G53" s="1692"/>
      <c r="H53" s="1692"/>
      <c r="I53" s="1692"/>
    </row>
    <row r="54" spans="3:9" ht="15" thickBot="1">
      <c r="C54" s="5020" t="s">
        <v>3612</v>
      </c>
      <c r="D54" s="5021"/>
      <c r="E54" s="5021"/>
      <c r="F54" s="5021"/>
      <c r="G54" s="5022"/>
      <c r="H54" s="1695"/>
      <c r="I54" s="1695"/>
    </row>
    <row r="55" spans="3:9" ht="8.25" customHeight="1">
      <c r="C55" s="1688"/>
    </row>
  </sheetData>
  <mergeCells count="5">
    <mergeCell ref="C54:G54"/>
    <mergeCell ref="C7:I7"/>
    <mergeCell ref="D11:I12"/>
    <mergeCell ref="D14:F14"/>
    <mergeCell ref="E16:I16"/>
  </mergeCells>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Date:16 JANUARY 2023
Revision 9</oddHeader>
    <oddFooter>Page &amp;P of &amp;N</oddFooter>
  </headerFooter>
  <drawing r:id="rId2"/>
  <legacyDrawing r:id="rId3"/>
  <oleObjects>
    <mc:AlternateContent xmlns:mc="http://schemas.openxmlformats.org/markup-compatibility/2006">
      <mc:Choice Requires="x14">
        <oleObject progId="CorelPhotoPaint.Image.9" shapeId="1465349" r:id="rId4">
          <objectPr defaultSize="0" autoPict="0" r:id="rId5">
            <anchor moveWithCells="1">
              <from>
                <xdr:col>2</xdr:col>
                <xdr:colOff>365760</xdr:colOff>
                <xdr:row>0</xdr:row>
                <xdr:rowOff>144780</xdr:rowOff>
              </from>
              <to>
                <xdr:col>8</xdr:col>
                <xdr:colOff>1874520</xdr:colOff>
                <xdr:row>6</xdr:row>
                <xdr:rowOff>68580</xdr:rowOff>
              </to>
            </anchor>
          </objectPr>
        </oleObject>
      </mc:Choice>
      <mc:Fallback>
        <oleObject progId="CorelPhotoPaint.Image.9" shapeId="1465349" r:id="rId4"/>
      </mc:Fallback>
    </mc:AlternateContent>
  </oleObjects>
  <mc:AlternateContent xmlns:mc="http://schemas.openxmlformats.org/markup-compatibility/2006">
    <mc:Choice Requires="x14">
      <controls>
        <mc:AlternateContent xmlns:mc="http://schemas.openxmlformats.org/markup-compatibility/2006">
          <mc:Choice Requires="x14">
            <control shapeId="1465350" r:id="rId6" name="Button 6">
              <controlPr defaultSize="0" print="0" autoFill="0" autoPict="0" macro="[0]!ToMainMenu">
                <anchor>
                  <from>
                    <xdr:col>13</xdr:col>
                    <xdr:colOff>22860</xdr:colOff>
                    <xdr:row>3</xdr:row>
                    <xdr:rowOff>99060</xdr:rowOff>
                  </from>
                  <to>
                    <xdr:col>15</xdr:col>
                    <xdr:colOff>137160</xdr:colOff>
                    <xdr:row>6</xdr:row>
                    <xdr:rowOff>7620</xdr:rowOff>
                  </to>
                </anchor>
              </controlPr>
            </control>
          </mc:Choice>
        </mc:AlternateContent>
        <mc:AlternateContent xmlns:mc="http://schemas.openxmlformats.org/markup-compatibility/2006">
          <mc:Choice Requires="x14">
            <control shapeId="1465351" r:id="rId7" name="Button 7">
              <controlPr defaultSize="0" print="0" autoFill="0" autoPict="0" macro="[0]!Printsheet">
                <anchor>
                  <from>
                    <xdr:col>13</xdr:col>
                    <xdr:colOff>22860</xdr:colOff>
                    <xdr:row>10</xdr:row>
                    <xdr:rowOff>137160</xdr:rowOff>
                  </from>
                  <to>
                    <xdr:col>15</xdr:col>
                    <xdr:colOff>137160</xdr:colOff>
                    <xdr:row>13</xdr:row>
                    <xdr:rowOff>68580</xdr:rowOff>
                  </to>
                </anchor>
              </controlPr>
            </control>
          </mc:Choice>
        </mc:AlternateContent>
        <mc:AlternateContent xmlns:mc="http://schemas.openxmlformats.org/markup-compatibility/2006">
          <mc:Choice Requires="x14">
            <control shapeId="1465352" r:id="rId8" name="Button 8">
              <controlPr defaultSize="0" print="0" autoFill="0" autoPict="0" macro="[0]!PrintPreview">
                <anchor>
                  <from>
                    <xdr:col>13</xdr:col>
                    <xdr:colOff>22860</xdr:colOff>
                    <xdr:row>6</xdr:row>
                    <xdr:rowOff>38100</xdr:rowOff>
                  </from>
                  <to>
                    <xdr:col>15</xdr:col>
                    <xdr:colOff>137160</xdr:colOff>
                    <xdr:row>7</xdr:row>
                    <xdr:rowOff>121920</xdr:rowOff>
                  </to>
                </anchor>
              </controlPr>
            </control>
          </mc:Choice>
        </mc:AlternateContent>
        <mc:AlternateContent xmlns:mc="http://schemas.openxmlformats.org/markup-compatibility/2006">
          <mc:Choice Requires="x14">
            <control shapeId="1465353" r:id="rId9" name="Button 9">
              <controlPr defaultSize="0" print="0" autoFill="0" autoPict="0" macro="[0]!ToDataEntry">
                <anchor>
                  <from>
                    <xdr:col>13</xdr:col>
                    <xdr:colOff>22860</xdr:colOff>
                    <xdr:row>13</xdr:row>
                    <xdr:rowOff>106680</xdr:rowOff>
                  </from>
                  <to>
                    <xdr:col>15</xdr:col>
                    <xdr:colOff>137160</xdr:colOff>
                    <xdr:row>16</xdr:row>
                    <xdr:rowOff>22860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104</vt:i4>
      </vt:variant>
      <vt:variant>
        <vt:lpstr>Named Ranges</vt:lpstr>
      </vt:variant>
      <vt:variant>
        <vt:i4>196</vt:i4>
      </vt:variant>
    </vt:vector>
  </HeadingPairs>
  <TitlesOfParts>
    <vt:vector size="300" baseType="lpstr">
      <vt:lpstr>Notes</vt:lpstr>
      <vt:lpstr>Menu</vt:lpstr>
      <vt:lpstr>Advert</vt:lpstr>
      <vt:lpstr>Master Data</vt:lpstr>
      <vt:lpstr>Go To</vt:lpstr>
      <vt:lpstr>EPWP Con&amp;Spec</vt:lpstr>
      <vt:lpstr>Datafordrops</vt:lpstr>
      <vt:lpstr>ClassDropdown</vt:lpstr>
      <vt:lpstr>ClassList</vt:lpstr>
      <vt:lpstr>GoTo</vt:lpstr>
      <vt:lpstr>GB Rating</vt:lpstr>
      <vt:lpstr>Tender Fee</vt:lpstr>
      <vt:lpstr>Cover Page-Section 1 of 2</vt:lpstr>
      <vt:lpstr>Cover Page 2</vt:lpstr>
      <vt:lpstr>Table of Contents</vt:lpstr>
      <vt:lpstr>TheTender-fly</vt:lpstr>
      <vt:lpstr>T1_TheTender Procedure-fly</vt:lpstr>
      <vt:lpstr>T1.1_Notice &amp; Inv to tender-fly</vt:lpstr>
      <vt:lpstr>T1.1_Tender Notice &amp; Invitation</vt:lpstr>
      <vt:lpstr>T1.2_PA04.1</vt:lpstr>
      <vt:lpstr>1.2_Tender Data-fly</vt:lpstr>
      <vt:lpstr>T1.2_Tender Data</vt:lpstr>
      <vt:lpstr>T1.3_Annexure F-fly</vt:lpstr>
      <vt:lpstr>T1.3_Conditions of Tender</vt:lpstr>
      <vt:lpstr>T2_Returnable Docs-fly</vt:lpstr>
      <vt:lpstr>T2.1_Returnable Docs</vt:lpstr>
      <vt:lpstr>T2.2_Authority to Sign</vt:lpstr>
      <vt:lpstr>T2.3_Consortia or JV to Sign</vt:lpstr>
      <vt:lpstr>T2.4_Resolutio Consortia JV</vt:lpstr>
      <vt:lpstr>T2.5_JV Declaration</vt:lpstr>
      <vt:lpstr>T2.6_Proposed Subcontractors</vt:lpstr>
      <vt:lpstr>T2.7_ Capacity of Tenderer</vt:lpstr>
      <vt:lpstr>T2.8_Financial Standing</vt:lpstr>
      <vt:lpstr>Goals for T2.9</vt:lpstr>
      <vt:lpstr> Goals and Docs for T1.1</vt:lpstr>
      <vt:lpstr>T2.9_Preference Points Claim</vt:lpstr>
      <vt:lpstr>T2.10_Site Inspection Cert</vt:lpstr>
      <vt:lpstr>T2.11_Bidder's Disclosure(SBD4)</vt:lpstr>
      <vt:lpstr>T2.12_Adenda of Tender Docs</vt:lpstr>
      <vt:lpstr>T2.13_Particulars of Elec Cont</vt:lpstr>
      <vt:lpstr>T2.14_Imported Material</vt:lpstr>
      <vt:lpstr>T2.15a_AFS</vt:lpstr>
      <vt:lpstr>T2.16_Equipment Schedules</vt:lpstr>
      <vt:lpstr>T2.17_SHE Declaration</vt:lpstr>
      <vt:lpstr>T2.18_Comp Enterprise Question</vt:lpstr>
      <vt:lpstr>T2.19_TCS</vt:lpstr>
      <vt:lpstr>T2.20_Good Standing with Comsnr</vt:lpstr>
      <vt:lpstr>T2.21_Offer and Acceptance</vt:lpstr>
      <vt:lpstr>T2.21a_Confirmation of Receipt</vt:lpstr>
      <vt:lpstr>T2.22_Final BOQ</vt:lpstr>
      <vt:lpstr>T2.23_PROOF OF MUN R&amp;T</vt:lpstr>
      <vt:lpstr>T2.24_PROOF OF UIF</vt:lpstr>
      <vt:lpstr>T2.25_NIPD</vt:lpstr>
      <vt:lpstr>T2.26_CSD</vt:lpstr>
      <vt:lpstr>T2.27_CIDB Reg Number</vt:lpstr>
      <vt:lpstr>T2.28_Deposit paid</vt:lpstr>
      <vt:lpstr>T2.29_Contract Forms-Part 1</vt:lpstr>
      <vt:lpstr>T2.30_Contract Forms-Part 2</vt:lpstr>
      <vt:lpstr>T2.31 OHSE Plan Structure</vt:lpstr>
      <vt:lpstr>T2.32 OHSE Client Requirements</vt:lpstr>
      <vt:lpstr>T2.33_Basline Rsk Ass</vt:lpstr>
      <vt:lpstr>T2.34_Functionality Criteria</vt:lpstr>
      <vt:lpstr>T2.35_ SBD 1</vt:lpstr>
      <vt:lpstr>Cover Page- Section 2 of 2</vt:lpstr>
      <vt:lpstr>The Contract - Fly</vt:lpstr>
      <vt:lpstr>C1_Agrment &amp; Contract Data-fly</vt:lpstr>
      <vt:lpstr>Form offer &amp; Accpt - fly</vt:lpstr>
      <vt:lpstr>C1.1_Offer &amp; Acceptance </vt:lpstr>
      <vt:lpstr>C1.2_Contract Data-fly</vt:lpstr>
      <vt:lpstr>C1.2_Contract Data</vt:lpstr>
      <vt:lpstr>C1.3_Form of Guarantee-fly</vt:lpstr>
      <vt:lpstr>C1.3_Performance Guarantee</vt:lpstr>
      <vt:lpstr>C2_Pricing Data-fly</vt:lpstr>
      <vt:lpstr>C2.1 Pricing Instructions</vt:lpstr>
      <vt:lpstr>C2.2_Prelim Fly</vt:lpstr>
      <vt:lpstr>C2.2_Notes to QS Prelims &amp; Gen</vt:lpstr>
      <vt:lpstr>C2.3_BOQ - Fly</vt:lpstr>
      <vt:lpstr>C.3_Scope of Work - Fly</vt:lpstr>
      <vt:lpstr>C3.1_Scope of Works</vt:lpstr>
      <vt:lpstr>C3.2_Spec for HIV</vt:lpstr>
      <vt:lpstr>C3.3_HIV Compliance Report</vt:lpstr>
      <vt:lpstr>C4_Site Info - Fly</vt:lpstr>
      <vt:lpstr>C4.1_Site Information</vt:lpstr>
      <vt:lpstr>C5_List of Dwg - fly</vt:lpstr>
      <vt:lpstr>C5.1_List of Drawings</vt:lpstr>
      <vt:lpstr>Annexures - fly</vt:lpstr>
      <vt:lpstr>PMB</vt:lpstr>
      <vt:lpstr>ULUNDI</vt:lpstr>
      <vt:lpstr>LSMITH</vt:lpstr>
      <vt:lpstr>DURBAN</vt:lpstr>
      <vt:lpstr>Joint Venture Agreement</vt:lpstr>
      <vt:lpstr>OHS Spec</vt:lpstr>
      <vt:lpstr>OHS Bill</vt:lpstr>
      <vt:lpstr>WaverofLien</vt:lpstr>
      <vt:lpstr>EPWP</vt:lpstr>
      <vt:lpstr>EPWP BQ</vt:lpstr>
      <vt:lpstr>EPWPScope</vt:lpstr>
      <vt:lpstr>EPWP EmpCont</vt:lpstr>
      <vt:lpstr>Att Reg</vt:lpstr>
      <vt:lpstr>Registration and Business Form</vt:lpstr>
      <vt:lpstr>Beneficiary Monthly captureform</vt:lpstr>
      <vt:lpstr>Worker Monthly Payment upload</vt:lpstr>
      <vt:lpstr>Worker Monthly Training form</vt:lpstr>
      <vt:lpstr>Location</vt:lpstr>
      <vt:lpstr>'EPWP EmpCont'!_Toc237417392</vt:lpstr>
      <vt:lpstr>'Go To'!AdDate</vt:lpstr>
      <vt:lpstr>'Master Data'!AdDate</vt:lpstr>
      <vt:lpstr>'Master Data'!Check11</vt:lpstr>
      <vt:lpstr>'Go To'!Check2</vt:lpstr>
      <vt:lpstr>'Master Data'!Check2</vt:lpstr>
      <vt:lpstr>'Go To'!Check4</vt:lpstr>
      <vt:lpstr>'Master Data'!Check4</vt:lpstr>
      <vt:lpstr>'Go To'!Check5</vt:lpstr>
      <vt:lpstr>'Master Data'!Check5</vt:lpstr>
      <vt:lpstr>'Master Data'!Check7</vt:lpstr>
      <vt:lpstr>'Go To'!ClosingDate</vt:lpstr>
      <vt:lpstr>'Master Data'!ClosingDate</vt:lpstr>
      <vt:lpstr>'Go To'!ClosingTime</vt:lpstr>
      <vt:lpstr>'Master Data'!ClosingTime</vt:lpstr>
      <vt:lpstr>'Go To'!Dropdown1</vt:lpstr>
      <vt:lpstr>'Master Data'!Dropdown1</vt:lpstr>
      <vt:lpstr>'T1.2_Tender Data'!Dropdown3</vt:lpstr>
      <vt:lpstr>'T1.2_Tender Data'!Dropdown5</vt:lpstr>
      <vt:lpstr>'T1.2_Tender Data'!Dropdown6</vt:lpstr>
      <vt:lpstr>'T1.2_Tender Data'!Dropdown7</vt:lpstr>
      <vt:lpstr>'T1.2_Tender Data'!Dropdown8</vt:lpstr>
      <vt:lpstr>'T1.2_Tender Data'!Dropdown9</vt:lpstr>
      <vt:lpstr>'Cover Page 2'!OLE_LINK1</vt:lpstr>
      <vt:lpstr>'Cover Page- Section 2 of 2'!OLE_LINK1</vt:lpstr>
      <vt:lpstr>'Cover Page-Section 1 of 2'!OLE_LINK1</vt:lpstr>
      <vt:lpstr>'Go To'!OLE_LINK2</vt:lpstr>
      <vt:lpstr>'Master Data'!OLE_LINK2</vt:lpstr>
      <vt:lpstr>'Go To'!OLE_LINK5</vt:lpstr>
      <vt:lpstr>'Master Data'!OLE_LINK5</vt:lpstr>
      <vt:lpstr>'1.2_Tender Data-fly'!Print_Area</vt:lpstr>
      <vt:lpstr>Advert!Print_Area</vt:lpstr>
      <vt:lpstr>'Annexures - fly'!Print_Area</vt:lpstr>
      <vt:lpstr>'Att Reg'!Print_Area</vt:lpstr>
      <vt:lpstr>'Beneficiary Monthly captureform'!Print_Area</vt:lpstr>
      <vt:lpstr>'C.3_Scope of Work - Fly'!Print_Area</vt:lpstr>
      <vt:lpstr>'C1.1_Offer &amp; Acceptance '!Print_Area</vt:lpstr>
      <vt:lpstr>'C1.2_Contract Data'!Print_Area</vt:lpstr>
      <vt:lpstr>'C1.2_Contract Data-fly'!Print_Area</vt:lpstr>
      <vt:lpstr>'C1.3_Form of Guarantee-fly'!Print_Area</vt:lpstr>
      <vt:lpstr>'C1.3_Performance Guarantee'!Print_Area</vt:lpstr>
      <vt:lpstr>'C1_Agrment &amp; Contract Data-fly'!Print_Area</vt:lpstr>
      <vt:lpstr>'C2.1 Pricing Instructions'!Print_Area</vt:lpstr>
      <vt:lpstr>'C2.2_Notes to QS Prelims &amp; Gen'!Print_Area</vt:lpstr>
      <vt:lpstr>'C2.2_Prelim Fly'!Print_Area</vt:lpstr>
      <vt:lpstr>'C2.3_BOQ - Fly'!Print_Area</vt:lpstr>
      <vt:lpstr>'C2_Pricing Data-fly'!Print_Area</vt:lpstr>
      <vt:lpstr>'C3.1_Scope of Works'!Print_Area</vt:lpstr>
      <vt:lpstr>'C3.2_Spec for HIV'!Print_Area</vt:lpstr>
      <vt:lpstr>'C3.3_HIV Compliance Report'!Print_Area</vt:lpstr>
      <vt:lpstr>'C4.1_Site Information'!Print_Area</vt:lpstr>
      <vt:lpstr>'C4_Site Info - Fly'!Print_Area</vt:lpstr>
      <vt:lpstr>'C5.1_List of Drawings'!Print_Area</vt:lpstr>
      <vt:lpstr>'C5_List of Dwg - fly'!Print_Area</vt:lpstr>
      <vt:lpstr>'Cover Page 2'!Print_Area</vt:lpstr>
      <vt:lpstr>'Cover Page- Section 2 of 2'!Print_Area</vt:lpstr>
      <vt:lpstr>'Cover Page-Section 1 of 2'!Print_Area</vt:lpstr>
      <vt:lpstr>DURBAN!Print_Area</vt:lpstr>
      <vt:lpstr>EPWP!Print_Area</vt:lpstr>
      <vt:lpstr>'EPWP BQ'!Print_Area</vt:lpstr>
      <vt:lpstr>'EPWP Con&amp;Spec'!Print_Area</vt:lpstr>
      <vt:lpstr>'EPWP EmpCont'!Print_Area</vt:lpstr>
      <vt:lpstr>EPWPScope!Print_Area</vt:lpstr>
      <vt:lpstr>'Form offer &amp; Accpt - fly'!Print_Area</vt:lpstr>
      <vt:lpstr>'Joint Venture Agreement'!Print_Area</vt:lpstr>
      <vt:lpstr>LSMITH!Print_Area</vt:lpstr>
      <vt:lpstr>'Master Data'!Print_Area</vt:lpstr>
      <vt:lpstr>'OHS Bill'!Print_Area</vt:lpstr>
      <vt:lpstr>'OHS Spec'!Print_Area</vt:lpstr>
      <vt:lpstr>PMB!Print_Area</vt:lpstr>
      <vt:lpstr>'Registration and Business Form'!Print_Area</vt:lpstr>
      <vt:lpstr>'T1.1_Notice &amp; Inv to tender-fly'!Print_Area</vt:lpstr>
      <vt:lpstr>'T1.1_Tender Notice &amp; Invitation'!Print_Area</vt:lpstr>
      <vt:lpstr>T1.2_PA04.1!Print_Area</vt:lpstr>
      <vt:lpstr>'T1.2_Tender Data'!Print_Area</vt:lpstr>
      <vt:lpstr>'T1.3_Annexure F-fly'!Print_Area</vt:lpstr>
      <vt:lpstr>'T1.3_Conditions of Tender'!Print_Area</vt:lpstr>
      <vt:lpstr>'T1_TheTender Procedure-fly'!Print_Area</vt:lpstr>
      <vt:lpstr>'T2.1_Returnable Docs'!Print_Area</vt:lpstr>
      <vt:lpstr>'T2.10_Site Inspection Cert'!Print_Area</vt:lpstr>
      <vt:lpstr>'T2.11_Bidder''s Disclosure(SBD4)'!Print_Area</vt:lpstr>
      <vt:lpstr>'T2.12_Adenda of Tender Docs'!Print_Area</vt:lpstr>
      <vt:lpstr>'T2.13_Particulars of Elec Cont'!Print_Area</vt:lpstr>
      <vt:lpstr>'T2.14_Imported Material'!Print_Area</vt:lpstr>
      <vt:lpstr>T2.15a_AFS!Print_Area</vt:lpstr>
      <vt:lpstr>'T2.16_Equipment Schedules'!Print_Area</vt:lpstr>
      <vt:lpstr>'T2.17_SHE Declaration'!Print_Area</vt:lpstr>
      <vt:lpstr>'T2.18_Comp Enterprise Question'!Print_Area</vt:lpstr>
      <vt:lpstr>T2.19_TCS!Print_Area</vt:lpstr>
      <vt:lpstr>'T2.2_Authority to Sign'!Print_Area</vt:lpstr>
      <vt:lpstr>'T2.20_Good Standing with Comsnr'!Print_Area</vt:lpstr>
      <vt:lpstr>'T2.21_Offer and Acceptance'!Print_Area</vt:lpstr>
      <vt:lpstr>'T2.21a_Confirmation of Receipt'!Print_Area</vt:lpstr>
      <vt:lpstr>'T2.22_Final BOQ'!Print_Area</vt:lpstr>
      <vt:lpstr>'T2.23_PROOF OF MUN R&amp;T'!Print_Area</vt:lpstr>
      <vt:lpstr>'T2.24_PROOF OF UIF'!Print_Area</vt:lpstr>
      <vt:lpstr>T2.25_NIPD!Print_Area</vt:lpstr>
      <vt:lpstr>T2.26_CSD!Print_Area</vt:lpstr>
      <vt:lpstr>'T2.27_CIDB Reg Number'!Print_Area</vt:lpstr>
      <vt:lpstr>'T2.28_Deposit paid'!Print_Area</vt:lpstr>
      <vt:lpstr>'T2.29_Contract Forms-Part 1'!Print_Area</vt:lpstr>
      <vt:lpstr>'T2.3_Consortia or JV to Sign'!Print_Area</vt:lpstr>
      <vt:lpstr>'T2.30_Contract Forms-Part 2'!Print_Area</vt:lpstr>
      <vt:lpstr>'T2.31 OHSE Plan Structure'!Print_Area</vt:lpstr>
      <vt:lpstr>'T2.32 OHSE Client Requirements'!Print_Area</vt:lpstr>
      <vt:lpstr>'T2.33_Basline Rsk Ass'!Print_Area</vt:lpstr>
      <vt:lpstr>'T2.34_Functionality Criteria'!Print_Area</vt:lpstr>
      <vt:lpstr>'T2.35_ SBD 1'!Print_Area</vt:lpstr>
      <vt:lpstr>'T2.4_Resolutio Consortia JV'!Print_Area</vt:lpstr>
      <vt:lpstr>'T2.5_JV Declaration'!Print_Area</vt:lpstr>
      <vt:lpstr>'T2.6_Proposed Subcontractors'!Print_Area</vt:lpstr>
      <vt:lpstr>'T2.7_ Capacity of Tenderer'!Print_Area</vt:lpstr>
      <vt:lpstr>'T2_Returnable Docs-fly'!Print_Area</vt:lpstr>
      <vt:lpstr>'Table of Contents'!Print_Area</vt:lpstr>
      <vt:lpstr>'The Contract - Fly'!Print_Area</vt:lpstr>
      <vt:lpstr>'TheTender-fly'!Print_Area</vt:lpstr>
      <vt:lpstr>ULUNDI!Print_Area</vt:lpstr>
      <vt:lpstr>WaverofLien!Print_Area</vt:lpstr>
      <vt:lpstr>'Worker Monthly Payment upload'!Print_Area</vt:lpstr>
      <vt:lpstr>'Worker Monthly Training form'!Print_Area</vt:lpstr>
      <vt:lpstr>'Go To'!ProjectTitle</vt:lpstr>
      <vt:lpstr>'Master Data'!ProjectTitle</vt:lpstr>
      <vt:lpstr>'C2.1 Pricing Instructions'!Text01</vt:lpstr>
      <vt:lpstr>'Go To'!Text11</vt:lpstr>
      <vt:lpstr>'Master Data'!Text11</vt:lpstr>
      <vt:lpstr>'Go To'!Text12</vt:lpstr>
      <vt:lpstr>'Master Data'!Text12</vt:lpstr>
      <vt:lpstr>'T2.7_ Capacity of Tenderer'!Text121</vt:lpstr>
      <vt:lpstr>'T2.7_ Capacity of Tenderer'!Text123</vt:lpstr>
      <vt:lpstr>'T2.7_ Capacity of Tenderer'!Text127</vt:lpstr>
      <vt:lpstr>'T1.1_Tender Notice &amp; Invitation'!Text129</vt:lpstr>
      <vt:lpstr>'Go To'!Text13</vt:lpstr>
      <vt:lpstr>'Master Data'!Text13</vt:lpstr>
      <vt:lpstr>'T1.1_Tender Notice &amp; Invitation'!Text132</vt:lpstr>
      <vt:lpstr>'Go To'!Text14</vt:lpstr>
      <vt:lpstr>'Master Data'!Text14</vt:lpstr>
      <vt:lpstr>'Go To'!Text15</vt:lpstr>
      <vt:lpstr>'Master Data'!Text15</vt:lpstr>
      <vt:lpstr>'Go To'!Text16</vt:lpstr>
      <vt:lpstr>'Master Data'!Text16</vt:lpstr>
      <vt:lpstr>'Go To'!Text17</vt:lpstr>
      <vt:lpstr>'Master Data'!Text17</vt:lpstr>
      <vt:lpstr>'Go To'!Text18</vt:lpstr>
      <vt:lpstr>'Master Data'!Text18</vt:lpstr>
      <vt:lpstr>'Go To'!Text19</vt:lpstr>
      <vt:lpstr>'Master Data'!Text19</vt:lpstr>
      <vt:lpstr>'Master Data'!Text2</vt:lpstr>
      <vt:lpstr>'Master Data'!Text20</vt:lpstr>
      <vt:lpstr>'T1.1_Tender Notice &amp; Invitation'!Text219</vt:lpstr>
      <vt:lpstr>'C1.2_Contract Data'!Text225</vt:lpstr>
      <vt:lpstr>'T2.1_Returnable Docs'!Text27</vt:lpstr>
      <vt:lpstr>'T2.7_ Capacity of Tenderer'!Text283</vt:lpstr>
      <vt:lpstr>'T2.7_ Capacity of Tenderer'!Text286</vt:lpstr>
      <vt:lpstr>'T1.1_Tender Notice &amp; Invitation'!Text287</vt:lpstr>
      <vt:lpstr>'T1.1_Tender Notice &amp; Invitation'!Text288</vt:lpstr>
      <vt:lpstr>'T1.1_Tender Notice &amp; Invitation'!Text289</vt:lpstr>
      <vt:lpstr>'T1.1_Tender Notice &amp; Invitation'!Text290</vt:lpstr>
      <vt:lpstr>'T2.7_ Capacity of Tenderer'!Text291</vt:lpstr>
      <vt:lpstr>'T2.7_ Capacity of Tenderer'!Text292</vt:lpstr>
      <vt:lpstr>'T2.7_ Capacity of Tenderer'!Text293</vt:lpstr>
      <vt:lpstr>'T2.7_ Capacity of Tenderer'!Text294</vt:lpstr>
      <vt:lpstr>'T2.7_ Capacity of Tenderer'!Text295</vt:lpstr>
      <vt:lpstr>'T2.7_ Capacity of Tenderer'!Text296</vt:lpstr>
      <vt:lpstr>'T2.7_ Capacity of Tenderer'!Text299</vt:lpstr>
      <vt:lpstr>'Master Data'!Text3</vt:lpstr>
      <vt:lpstr>'T2.7_ Capacity of Tenderer'!Text300</vt:lpstr>
      <vt:lpstr>'T2.7_ Capacity of Tenderer'!Text301</vt:lpstr>
      <vt:lpstr>'T2.7_ Capacity of Tenderer'!Text302</vt:lpstr>
      <vt:lpstr>'T2.7_ Capacity of Tenderer'!Text303</vt:lpstr>
      <vt:lpstr>'T2.7_ Capacity of Tenderer'!Text308</vt:lpstr>
      <vt:lpstr>'T2.7_ Capacity of Tenderer'!Text313</vt:lpstr>
      <vt:lpstr>'T2.1_Returnable Docs'!Text34</vt:lpstr>
      <vt:lpstr>'Master Data'!Text4</vt:lpstr>
      <vt:lpstr>'T2.6_Proposed Subcontractors'!Text48</vt:lpstr>
      <vt:lpstr>'Master Data'!Text5</vt:lpstr>
      <vt:lpstr>'C1.2_Contract Data'!Text50</vt:lpstr>
      <vt:lpstr>'C1.2_Contract Data'!Text51</vt:lpstr>
      <vt:lpstr>'C1.2_Contract Data'!Text52</vt:lpstr>
      <vt:lpstr>'C1.2_Contract Data'!Text55</vt:lpstr>
      <vt:lpstr>'Master Data'!Text6</vt:lpstr>
      <vt:lpstr>'C1.2_Contract Data'!Text60</vt:lpstr>
      <vt:lpstr>'C1.2_Contract Data'!Text64</vt:lpstr>
      <vt:lpstr>'T1.1_Tender Notice &amp; Invitation'!Text65</vt:lpstr>
      <vt:lpstr>'T1.1_Tender Notice &amp; Invitation'!Text66</vt:lpstr>
      <vt:lpstr>'T1.1_Tender Notice &amp; Invitation'!Text67</vt:lpstr>
      <vt:lpstr>'T1.1_Tender Notice &amp; Invitation'!Text68</vt:lpstr>
      <vt:lpstr>'C1.2_Contract Data'!Text74</vt:lpstr>
      <vt:lpstr>'C1.2_Contract Data'!Text75</vt:lpstr>
      <vt:lpstr>'C1.2_Contract Data'!Text77</vt:lpstr>
      <vt:lpstr>'C1.2_Contract Data'!Text85</vt:lpstr>
      <vt:lpstr>'Go To'!Text9</vt:lpstr>
      <vt:lpstr>'Master Data'!Text9</vt:lpstr>
      <vt:lpstr>'Go To'!Validity</vt:lpstr>
      <vt:lpstr>'Master Data'!Validity</vt:lpstr>
      <vt:lpstr>'Go To'!WimsNo</vt:lpstr>
      <vt:lpstr>'Master Data'!WimsNo</vt:lpstr>
    </vt:vector>
  </TitlesOfParts>
  <Company>SVP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lmarshall</dc:creator>
  <cp:lastModifiedBy>Hlengiwe Mvemve</cp:lastModifiedBy>
  <cp:lastPrinted>2023-02-03T12:38:52Z</cp:lastPrinted>
  <dcterms:created xsi:type="dcterms:W3CDTF">2007-05-03T07:38:23Z</dcterms:created>
  <dcterms:modified xsi:type="dcterms:W3CDTF">2025-10-24T12:00:01Z</dcterms:modified>
</cp:coreProperties>
</file>